
<file path=[Content_Types].xml><?xml version="1.0" encoding="utf-8"?>
<Types xmlns="http://schemas.openxmlformats.org/package/2006/content-types">
  <Default Extension="xml" ContentType="application/xml"/>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01"/>
  </bookViews>
  <sheets>
    <sheet name="人物卡" sheetId="1" r:id="rId1"/>
    <sheet name="1.62版面" sheetId="2" r:id="rId2"/>
    <sheet name="职业列表" sheetId="3" r:id="rId3"/>
    <sheet name="本职技能" sheetId="4" state="hidden" r:id="rId4"/>
    <sheet name="武器列表" sheetId="5" r:id="rId5"/>
    <sheet name="分支技能" sheetId="6" r:id="rId6"/>
    <sheet name="属性和掷骰" sheetId="7" r:id="rId7"/>
    <sheet name="TXT输出" sheetId="8" r:id="rId8"/>
    <sheet name="疯狂表" sheetId="9" r:id="rId9"/>
    <sheet name="信誉参照表" sheetId="10" r:id="rId10"/>
    <sheet name="附表" sheetId="11" state="hidden" r:id="rId11"/>
    <sheet name="疯狂附表" sheetId="12" state="hidden" r:id="rId12"/>
    <sheet name="更新说明" sheetId="13" state="hidden" r:id="rId13"/>
  </sheets>
  <definedNames>
    <definedName name="_xlnm._FilterDatabase" localSheetId="7" hidden="1">TXT输出!$B$1:$B$106</definedName>
    <definedName name="_xlnm._FilterDatabase" localSheetId="2" hidden="1">职业列表!$A$1:$F$117</definedName>
    <definedName name="APP">人物卡!$Z$5</definedName>
    <definedName name="APPB">'1.62版面'!$Y$5</definedName>
    <definedName name="Build">人物卡!$AM$51</definedName>
    <definedName name="CON">人物卡!$T$5</definedName>
    <definedName name="CONB">'1.62版面'!$S$5</definedName>
    <definedName name="DB">人物卡!$AM$49</definedName>
    <definedName name="DEX">人物卡!$Z$3</definedName>
    <definedName name="DEXB">'1.62版面'!$Y$3</definedName>
    <definedName name="EDU">人物卡!$AF$5</definedName>
    <definedName name="EDUB">'1.62版面'!$AE$5</definedName>
    <definedName name="HP">人物卡!$F$10</definedName>
    <definedName name="HPMAX">人物卡!$I$10</definedName>
    <definedName name="INT">人物卡!$Z$7</definedName>
    <definedName name="INTB">'1.62版面'!$Y$7</definedName>
    <definedName name="Luck">人物卡!$W$10</definedName>
    <definedName name="MOV">人物卡!$AF$7</definedName>
    <definedName name="MP">人物卡!$AE$10</definedName>
    <definedName name="MPMAX">人物卡!$AG$10</definedName>
    <definedName name="POW">人物卡!$AF$3</definedName>
    <definedName name="POWB">'1.62版面'!$AE$3</definedName>
    <definedName name="SAN">人物卡!$O$10</definedName>
    <definedName name="SANMAX">人物卡!$Q$10</definedName>
    <definedName name="SIZ">人物卡!$T$7</definedName>
    <definedName name="SIZB">'1.62版面'!$S$7</definedName>
    <definedName name="STR">人物卡!$T$3</definedName>
    <definedName name="STRB">'1.62版面'!$S$3</definedName>
    <definedName name="文学" localSheetId="5">分支技能!$B$8</definedName>
    <definedName name="文学">分支技能!$B$8</definedName>
  </definedNames>
  <calcPr calcId="144525"/>
</workbook>
</file>

<file path=xl/sharedStrings.xml><?xml version="1.0" encoding="utf-8"?>
<sst xmlns="http://schemas.openxmlformats.org/spreadsheetml/2006/main" count="20215" uniqueCount="2028">
  <si>
    <t>调查员信息</t>
  </si>
  <si>
    <t>属性</t>
  </si>
  <si>
    <t>此处可以有头像
点选上方标签栏
[插入]→[图片]
插入头像</t>
  </si>
  <si>
    <t>属性总值</t>
  </si>
  <si>
    <t>姓名</t>
  </si>
  <si>
    <t>黑石优</t>
  </si>
  <si>
    <r>
      <rPr>
        <sz val="11"/>
        <color rgb="FF000000"/>
        <rFont val="微软雅黑"/>
        <charset val="134"/>
      </rPr>
      <t xml:space="preserve">力量
</t>
    </r>
    <r>
      <rPr>
        <sz val="10"/>
        <color rgb="FF000000"/>
        <rFont val="微软雅黑"/>
        <charset val="134"/>
      </rPr>
      <t>STR</t>
    </r>
  </si>
  <si>
    <r>
      <rPr>
        <sz val="11"/>
        <color rgb="FF000000"/>
        <rFont val="微软雅黑"/>
        <charset val="134"/>
      </rPr>
      <t xml:space="preserve">敏捷
</t>
    </r>
    <r>
      <rPr>
        <sz val="10"/>
        <color rgb="FF000000"/>
        <rFont val="微软雅黑"/>
        <charset val="134"/>
      </rPr>
      <t>DEX</t>
    </r>
  </si>
  <si>
    <r>
      <rPr>
        <sz val="11"/>
        <color rgb="FF000000"/>
        <rFont val="微软雅黑"/>
        <charset val="134"/>
      </rPr>
      <t xml:space="preserve">意志
</t>
    </r>
    <r>
      <rPr>
        <sz val="10"/>
        <color rgb="FF000000"/>
        <rFont val="微软雅黑"/>
        <charset val="134"/>
      </rPr>
      <t>POW</t>
    </r>
  </si>
  <si>
    <t>带幸运</t>
  </si>
  <si>
    <t>玩家</t>
  </si>
  <si>
    <t>蓝烟</t>
  </si>
  <si>
    <t>时代</t>
  </si>
  <si>
    <t>现代</t>
  </si>
  <si>
    <t>不带幸运</t>
  </si>
  <si>
    <t>职业</t>
  </si>
  <si>
    <t>除魅师（现代）</t>
  </si>
  <si>
    <r>
      <rPr>
        <sz val="11"/>
        <color rgb="FF000000"/>
        <rFont val="微软雅黑"/>
        <charset val="134"/>
      </rPr>
      <t xml:space="preserve">体质
</t>
    </r>
    <r>
      <rPr>
        <sz val="10"/>
        <color rgb="FF000000"/>
        <rFont val="微软雅黑"/>
        <charset val="134"/>
      </rPr>
      <t>CON</t>
    </r>
  </si>
  <si>
    <r>
      <rPr>
        <sz val="11"/>
        <color rgb="FF000000"/>
        <rFont val="微软雅黑"/>
        <charset val="134"/>
      </rPr>
      <t xml:space="preserve">外貌
</t>
    </r>
    <r>
      <rPr>
        <sz val="10"/>
        <color rgb="FF000000"/>
        <rFont val="微软雅黑"/>
        <charset val="134"/>
      </rPr>
      <t>APP</t>
    </r>
  </si>
  <si>
    <r>
      <rPr>
        <sz val="11"/>
        <color rgb="FF000000"/>
        <rFont val="微软雅黑"/>
        <charset val="134"/>
      </rPr>
      <t xml:space="preserve">教育
</t>
    </r>
    <r>
      <rPr>
        <sz val="10"/>
        <color rgb="FF000000"/>
        <rFont val="微软雅黑"/>
        <charset val="134"/>
      </rPr>
      <t>EDU</t>
    </r>
  </si>
  <si>
    <t>年龄</t>
  </si>
  <si>
    <t>性别</t>
  </si>
  <si>
    <t>女</t>
  </si>
  <si>
    <t>随机属性</t>
  </si>
  <si>
    <t>住地</t>
  </si>
  <si>
    <t>东京</t>
  </si>
  <si>
    <r>
      <rPr>
        <sz val="11"/>
        <color rgb="FF000000"/>
        <rFont val="微软雅黑"/>
        <charset val="134"/>
      </rPr>
      <t xml:space="preserve">体型
</t>
    </r>
    <r>
      <rPr>
        <sz val="10"/>
        <color rgb="FF000000"/>
        <rFont val="微软雅黑"/>
        <charset val="134"/>
      </rPr>
      <t>SIZ</t>
    </r>
  </si>
  <si>
    <t>智力INT</t>
  </si>
  <si>
    <r>
      <rPr>
        <sz val="11"/>
        <color rgb="FF000000"/>
        <rFont val="微软雅黑"/>
        <charset val="134"/>
      </rPr>
      <t xml:space="preserve">移动力
</t>
    </r>
    <r>
      <rPr>
        <sz val="10"/>
        <color rgb="FF000000"/>
        <rFont val="微软雅黑"/>
        <charset val="134"/>
      </rPr>
      <t>MOV</t>
    </r>
  </si>
  <si>
    <t>调整值</t>
  </si>
  <si>
    <t>上限</t>
  </si>
  <si>
    <t>故乡</t>
  </si>
  <si>
    <t>灵感idea</t>
  </si>
  <si>
    <t>下限</t>
  </si>
  <si>
    <t>力量</t>
  </si>
  <si>
    <t>生命
Hit  Points</t>
  </si>
  <si>
    <t>理智
Sanity</t>
  </si>
  <si>
    <t>幸运
Luck</t>
  </si>
  <si>
    <t>魔法
Magic Points</t>
  </si>
  <si>
    <t>状态 State</t>
  </si>
  <si>
    <t>健康</t>
  </si>
  <si>
    <t>体质</t>
  </si>
  <si>
    <t>无特殊状态</t>
  </si>
  <si>
    <t>神志清醒</t>
  </si>
  <si>
    <t>体型</t>
  </si>
  <si>
    <t>敏捷</t>
  </si>
  <si>
    <t>技能表</t>
  </si>
  <si>
    <t>外貌</t>
  </si>
  <si>
    <t>标记</t>
  </si>
  <si>
    <t>技能名称</t>
  </si>
  <si>
    <t>本职</t>
  </si>
  <si>
    <t>初始</t>
  </si>
  <si>
    <t>成长</t>
  </si>
  <si>
    <t>兴趣</t>
  </si>
  <si>
    <t>成功率</t>
  </si>
  <si>
    <t>智力</t>
  </si>
  <si>
    <t>☐</t>
  </si>
  <si>
    <t>会计</t>
  </si>
  <si>
    <t>法律</t>
  </si>
  <si>
    <t>意志</t>
  </si>
  <si>
    <t xml:space="preserve"> </t>
  </si>
  <si>
    <t>人类学</t>
  </si>
  <si>
    <t>图书馆使用</t>
  </si>
  <si>
    <t>教育</t>
  </si>
  <si>
    <t xml:space="preserve">  </t>
  </si>
  <si>
    <t>估价</t>
  </si>
  <si>
    <t>聆听</t>
  </si>
  <si>
    <t>幸运</t>
  </si>
  <si>
    <t>考古学</t>
  </si>
  <si>
    <t>锁匠</t>
  </si>
  <si>
    <t>总值</t>
  </si>
  <si>
    <t>技艺:</t>
  </si>
  <si>
    <t>表演</t>
  </si>
  <si>
    <t>机械维修</t>
  </si>
  <si>
    <t>F9刷新</t>
  </si>
  <si>
    <t>医学</t>
  </si>
  <si>
    <t>职业介绍</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</si>
  <si>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</si>
  <si>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</si>
  <si>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</si>
  <si>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</si>
  <si>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</si>
  <si>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</si>
  <si>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</si>
  <si>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</si>
  <si>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</si>
  <si>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</si>
  <si>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</si>
  <si>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</si>
  <si>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</si>
  <si>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</si>
  <si>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</si>
  <si>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</si>
  <si>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</si>
  <si>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</si>
  <si>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</si>
  <si>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</si>
  <si>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药学</t>
  </si>
  <si>
    <t>电子学 Ω</t>
  </si>
  <si>
    <t>话术</t>
  </si>
  <si>
    <t>格斗:</t>
  </si>
  <si>
    <t>斗殴</t>
  </si>
  <si>
    <t>妙手</t>
  </si>
  <si>
    <t>侦察</t>
  </si>
  <si>
    <t>潜行</t>
  </si>
  <si>
    <t>射击:</t>
  </si>
  <si>
    <t>手枪</t>
  </si>
  <si>
    <t>生存:</t>
  </si>
  <si>
    <t>游泳</t>
  </si>
  <si>
    <t>急救</t>
  </si>
  <si>
    <t>投掷</t>
  </si>
  <si>
    <t>历史</t>
  </si>
  <si>
    <t>追踪</t>
  </si>
  <si>
    <t>恐吓</t>
  </si>
  <si>
    <t>罕见:</t>
  </si>
  <si>
    <t>驯兽</t>
  </si>
  <si>
    <t>跳跃</t>
  </si>
  <si>
    <t>学问:</t>
  </si>
  <si>
    <t>语言:</t>
  </si>
  <si>
    <t>母语:</t>
  </si>
  <si>
    <t>汉语</t>
  </si>
  <si>
    <t>武器</t>
  </si>
  <si>
    <t>格斗</t>
  </si>
  <si>
    <t>武器名称</t>
  </si>
  <si>
    <t>类型</t>
  </si>
  <si>
    <t>使用技能</t>
  </si>
  <si>
    <t>伤害</t>
  </si>
  <si>
    <t>基础射程</t>
  </si>
  <si>
    <t>贯穿</t>
  </si>
  <si>
    <t>每轮次数</t>
  </si>
  <si>
    <t>装弹量</t>
  </si>
  <si>
    <t>故障值</t>
  </si>
  <si>
    <t>伤害加值
Damage Bonus</t>
  </si>
  <si>
    <t>徒手格斗</t>
  </si>
  <si>
    <t>肉搏</t>
  </si>
  <si>
    <t>1D3+DB</t>
  </si>
  <si>
    <t>-</t>
  </si>
  <si>
    <t>x</t>
  </si>
  <si>
    <t>小型刀(弹簧折叠刀等)</t>
  </si>
  <si>
    <t>体格
Build</t>
  </si>
  <si>
    <t>大棒(棒球棍、拨火棍等)</t>
  </si>
  <si>
    <t>闪避
Dodge</t>
  </si>
  <si>
    <t>护甲 Armor</t>
  </si>
  <si>
    <t>Produced by Lost_Akiba   果园ID：秋叶EXODUS    群号：228689392  | 咕咕改 QQ：498073107   群号：658821553</t>
  </si>
  <si>
    <t>资产</t>
  </si>
  <si>
    <t>背景故事</t>
  </si>
  <si>
    <t>参考随机背景故事</t>
  </si>
  <si>
    <t>货币:</t>
  </si>
  <si>
    <t>人民币</t>
  </si>
  <si>
    <t>个人描述</t>
  </si>
  <si>
    <t>相貌丑陋，但富有智慧，散发出逼人气势</t>
  </si>
  <si>
    <t>现金：</t>
  </si>
  <si>
    <t>资产总额:</t>
  </si>
  <si>
    <t>消费水平：</t>
  </si>
  <si>
    <t>思想与信念</t>
  </si>
  <si>
    <t>惩恶扬善，珍惜生命</t>
  </si>
  <si>
    <t>重要之人</t>
  </si>
  <si>
    <t>表姨</t>
  </si>
  <si>
    <t>意义非凡之地</t>
  </si>
  <si>
    <t>表亲家</t>
  </si>
  <si>
    <t>随身物品</t>
  </si>
  <si>
    <t>木棒</t>
  </si>
  <si>
    <t>宝贵之物</t>
  </si>
  <si>
    <t>父母的遗物</t>
  </si>
  <si>
    <t>小刀</t>
  </si>
  <si>
    <t>口罩</t>
  </si>
  <si>
    <t>特质</t>
  </si>
  <si>
    <t>正义，相信科学</t>
  </si>
  <si>
    <t>手电筒</t>
  </si>
  <si>
    <t>照相机</t>
  </si>
  <si>
    <t>伤口和疤痕</t>
  </si>
  <si>
    <t>脸上有大面积烧伤留下的疤痕</t>
  </si>
  <si>
    <t>压缩饼干</t>
  </si>
  <si>
    <t>角色属性印象</t>
  </si>
  <si>
    <t>8000日元</t>
  </si>
  <si>
    <t>恐惧症和狂躁症</t>
  </si>
  <si>
    <t>医疗箱</t>
  </si>
  <si>
    <t>手机</t>
  </si>
  <si>
    <t>黑石优原本出生于一个平凡但幸福的三口之家，父母对她非常关爱，的母亲在她10岁的时候，进入了邪教组织，并要烧死全家进行“献祭”，大火将一家三口吞噬，只有黑石优幸存下来，但脸也被烧伤大半，她被表亲收养。从此她立誓要解救世界上被邪恶组织蒙骗之人，帮助被邪教欺骗之人的家人。从小她生活在表亲家中由于他们一直没有子嗣，所以视黑石优如己出，供她读书。她身材高挑，大概有一米七到一米八的样子，但因为儿时的火灾，她的面部有大片的烧伤疤痕，由于相貌丑陋，黑石优经常带着口罩，口罩刚好可以遮住疤痕，当别人问起时便称自己患有花粉症。成年以后她成为了一名除魅师，职业原因她十分擅长奔跑，即使身形不够小巧，也能灵活移动。</t>
  </si>
  <si>
    <t>调查员经历</t>
  </si>
  <si>
    <t>经历模组[模组名称]：人物变化描述</t>
  </si>
  <si>
    <t>示例-经历模组[毒汤]：-5san，+3侦查，-X现金</t>
  </si>
  <si>
    <t>推荐关系人</t>
  </si>
  <si>
    <t>生活水平</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</si>
  <si>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</si>
  <si>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</si>
  <si>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</si>
  <si>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</si>
  <si>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</si>
  <si>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</si>
  <si>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</si>
  <si>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</si>
  <si>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</si>
  <si>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</si>
  <si>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</si>
  <si>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</si>
  <si>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</si>
  <si>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100/96+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</si>
  <si>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</si>
  <si>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</si>
  <si>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</si>
  <si>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</si>
  <si>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</si>
  <si>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</si>
  <si>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</si>
  <si>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</si>
  <si>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</si>
  <si>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</si>
  <si>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</si>
  <si>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</si>
  <si>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</si>
  <si>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</si>
  <si>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</si>
  <si>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</si>
  <si>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此处应有头像</t>
  </si>
  <si>
    <t>注:本版为1.62原版格式卡,在"人物卡"版面填完卡后,切换到本版,数据会自动同步。同样支持在本版直接车卡。</t>
  </si>
  <si>
    <r>
      <rPr>
        <sz val="10"/>
        <color rgb="FF000000"/>
        <rFont val="微软雅黑"/>
        <charset val="134"/>
      </rPr>
      <t xml:space="preserve">力量
</t>
    </r>
    <r>
      <rPr>
        <sz val="8"/>
        <color rgb="FF000000"/>
        <rFont val="微软雅黑"/>
        <charset val="134"/>
      </rPr>
      <t>STR</t>
    </r>
  </si>
  <si>
    <r>
      <rPr>
        <sz val="10"/>
        <color rgb="FF000000"/>
        <rFont val="微软雅黑"/>
        <charset val="134"/>
      </rPr>
      <t xml:space="preserve">敏捷
</t>
    </r>
    <r>
      <rPr>
        <sz val="8"/>
        <color rgb="FF000000"/>
        <rFont val="微软雅黑"/>
        <charset val="134"/>
      </rPr>
      <t>DEX</t>
    </r>
  </si>
  <si>
    <r>
      <rPr>
        <sz val="10"/>
        <color rgb="FF000000"/>
        <rFont val="微软雅黑"/>
        <charset val="134"/>
      </rPr>
      <t xml:space="preserve">意志
</t>
    </r>
    <r>
      <rPr>
        <sz val="8"/>
        <color rgb="FF000000"/>
        <rFont val="微软雅黑"/>
        <charset val="134"/>
      </rPr>
      <t>POW</t>
    </r>
  </si>
  <si>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</si>
  <si>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8"/>
        <color rgb="FF000000"/>
        <rFont val="微软雅黑"/>
        <charset val="134"/>
      </rPr>
      <t>APP</t>
    </r>
  </si>
  <si>
    <r>
      <rPr>
        <sz val="10"/>
        <color rgb="FF000000"/>
        <rFont val="微软雅黑"/>
        <charset val="134"/>
      </rPr>
      <t xml:space="preserve">教育
</t>
    </r>
    <r>
      <rPr>
        <sz val="8"/>
        <color rgb="FF000000"/>
        <rFont val="微软雅黑"/>
        <charset val="134"/>
      </rPr>
      <t>EDU</t>
    </r>
  </si>
  <si>
    <r>
      <rPr>
        <sz val="10"/>
        <color rgb="FF000000"/>
        <rFont val="微软雅黑"/>
        <charset val="134"/>
      </rPr>
      <t xml:space="preserve">体型
</t>
    </r>
    <r>
      <rPr>
        <sz val="8"/>
        <color rgb="FF000000"/>
        <rFont val="微软雅黑"/>
        <charset val="134"/>
      </rPr>
      <t>SIZ</t>
    </r>
  </si>
  <si>
    <t>智力INT
灵感idea</t>
  </si>
  <si>
    <r>
      <rPr>
        <sz val="10"/>
        <color rgb="FF000000"/>
        <rFont val="微软雅黑"/>
        <charset val="134"/>
      </rPr>
      <t xml:space="preserve">移动力
</t>
    </r>
    <r>
      <rPr>
        <sz val="8"/>
        <color rgb="FF000000"/>
        <rFont val="微软雅黑"/>
        <charset val="134"/>
      </rPr>
      <t>MOV</t>
    </r>
  </si>
  <si>
    <r>
      <rPr>
        <sz val="10"/>
        <color rgb="FF000000"/>
        <rFont val="微软雅黑"/>
        <charset val="134"/>
      </rPr>
      <t xml:space="preserve">体力
</t>
    </r>
    <r>
      <rPr>
        <sz val="8"/>
        <color rgb="FF000000"/>
        <rFont val="微软雅黑"/>
        <charset val="134"/>
      </rPr>
      <t>Hit  Points</t>
    </r>
  </si>
  <si>
    <r>
      <rPr>
        <sz val="10"/>
        <color rgb="FF000000"/>
        <rFont val="微软雅黑"/>
        <charset val="134"/>
      </rPr>
      <t xml:space="preserve">理智
</t>
    </r>
    <r>
      <rPr>
        <sz val="8"/>
        <color rgb="FF000000"/>
        <rFont val="微软雅黑"/>
        <charset val="134"/>
      </rPr>
      <t>Sanity</t>
    </r>
  </si>
  <si>
    <r>
      <rPr>
        <sz val="10"/>
        <color rgb="FF000000"/>
        <rFont val="微软雅黑"/>
        <charset val="134"/>
      </rPr>
      <t xml:space="preserve">幸运
</t>
    </r>
    <r>
      <rPr>
        <sz val="8"/>
        <color rgb="FF000000"/>
        <rFont val="微软雅黑"/>
        <charset val="134"/>
      </rPr>
      <t>Luck</t>
    </r>
  </si>
  <si>
    <r>
      <rPr>
        <sz val="10"/>
        <color rgb="FF000000"/>
        <rFont val="微软雅黑"/>
        <charset val="134"/>
      </rPr>
      <t xml:space="preserve">魔法
</t>
    </r>
    <r>
      <rPr>
        <sz val="8"/>
        <color rgb="FF000000"/>
        <rFont val="微软雅黑"/>
        <charset val="134"/>
      </rPr>
      <t>Magic Points</t>
    </r>
  </si>
  <si>
    <r>
      <rPr>
        <sz val="10"/>
        <color rgb="FF000000"/>
        <rFont val="微软雅黑"/>
        <charset val="134"/>
      </rPr>
      <t xml:space="preserve">状态 </t>
    </r>
    <r>
      <rPr>
        <sz val="8"/>
        <color rgb="FF000000"/>
        <rFont val="微软雅黑"/>
        <charset val="134"/>
      </rPr>
      <t>State</t>
    </r>
  </si>
  <si>
    <t>射程</t>
  </si>
  <si>
    <t>次数</t>
  </si>
  <si>
    <t>弹药</t>
  </si>
  <si>
    <r>
      <rPr>
        <sz val="10"/>
        <color rgb="FF000000"/>
        <rFont val="微软雅黑"/>
        <charset val="134"/>
      </rPr>
      <t xml:space="preserve">伤害加值
</t>
    </r>
    <r>
      <rPr>
        <sz val="8"/>
        <color rgb="FF000000"/>
        <rFont val="微软雅黑"/>
        <charset val="134"/>
      </rPr>
      <t>Damage Bonus</t>
    </r>
  </si>
  <si>
    <t>×</t>
  </si>
  <si>
    <r>
      <rPr>
        <sz val="10"/>
        <color rgb="FF000000"/>
        <rFont val="微软雅黑"/>
        <charset val="134"/>
      </rPr>
      <t xml:space="preserve">体格
</t>
    </r>
    <r>
      <rPr>
        <sz val="8"/>
        <color rgb="FF000000"/>
        <rFont val="微软雅黑"/>
        <charset val="134"/>
      </rPr>
      <t>Build</t>
    </r>
  </si>
  <si>
    <r>
      <rPr>
        <sz val="10"/>
        <color rgb="FF000000"/>
        <rFont val="微软雅黑"/>
        <charset val="134"/>
      </rPr>
      <t xml:space="preserve">闪避
</t>
    </r>
    <r>
      <rPr>
        <sz val="8"/>
        <color rgb="FF000000"/>
        <rFont val="微软雅黑"/>
        <charset val="134"/>
      </rPr>
      <t>Dodge</t>
    </r>
  </si>
  <si>
    <r>
      <rPr>
        <sz val="10"/>
        <color rgb="FF000000"/>
        <rFont val="微软雅黑"/>
        <charset val="134"/>
      </rPr>
      <t xml:space="preserve">护甲 </t>
    </r>
    <r>
      <rPr>
        <sz val="8"/>
        <color rgb="FF000000"/>
        <rFont val="微软雅黑"/>
        <charset val="134"/>
      </rPr>
      <t>Armor</t>
    </r>
  </si>
  <si>
    <t>Produced by Lost_Akiba   果园ID：秋叶EXODUS    群号：228689392</t>
  </si>
  <si>
    <t>调查员笔记</t>
  </si>
  <si>
    <t>0/96+</t>
  </si>
  <si>
    <t>序号</t>
  </si>
  <si>
    <t>信誉</t>
  </si>
  <si>
    <t>职业属性</t>
  </si>
  <si>
    <t>技能点</t>
  </si>
  <si>
    <t>本职技能</t>
  </si>
  <si>
    <t>1.62技能点</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</si>
  <si>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</si>
  <si>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</si>
  <si>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</si>
  <si>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</si>
  <si>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</si>
  <si>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</si>
  <si>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</si>
  <si>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</si>
  <si>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0"/>
        <color rgb="FF000000"/>
        <rFont val="微软雅黑 Light"/>
        <charset val="134"/>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</si>
  <si>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</si>
  <si>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</si>
  <si>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</si>
  <si>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</si>
  <si>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</si>
  <si>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0"/>
        <color rgb="FF000000"/>
        <rFont val="微软雅黑 Light"/>
        <charset val="134"/>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</si>
  <si>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</si>
  <si>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</si>
  <si>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</si>
  <si>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</si>
  <si>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</si>
  <si>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</si>
  <si>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</si>
  <si>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</si>
  <si>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</si>
  <si>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</si>
  <si>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</si>
  <si>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技艺（表演），乔装，汽车驾驶，两项社交技能（魅惑、话术、恐吓、说服），心理学，任意两项其他个人或时代特长（如骑术或格斗）。</t>
  </si>
  <si>
    <t>电影工作室，媒体评论员，作家。</t>
  </si>
  <si>
    <t>事务所侦探</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</si>
  <si>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</si>
  <si>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</si>
  <si>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</si>
  <si>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</si>
  <si>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</si>
  <si>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</si>
  <si>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</si>
  <si>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</si>
  <si>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</si>
  <si>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</si>
  <si>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</si>
  <si>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</si>
  <si>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</si>
  <si>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</si>
  <si>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</si>
  <si>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</si>
  <si>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</si>
  <si>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</si>
  <si>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估价，技艺（任一），历史，图书馆，外语，一项社交技能（魅惑、话术、恐吓、说服），侦察，任意一项其他个人或时代特长。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</si>
  <si>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</si>
  <si>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</si>
  <si>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</si>
  <si>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</si>
  <si>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会计，估价，汽车驾驶，两项社交技能（魅惑、话术、恐吓、说服），历史，图书馆，领航。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</si>
  <si>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</si>
  <si>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</si>
  <si>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</si>
  <si>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估价，考古，历史，外语，图书馆，侦察，机械维修，领航或科学（任一：如化学、物理、地理等）。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</si>
  <si>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</si>
  <si>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</si>
  <si>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</si>
  <si>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</si>
  <si>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</si>
  <si>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</si>
  <si>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</si>
  <si>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</si>
  <si>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</si>
  <si>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技艺（任一），历史或博物学，一项社交技能（魅惑、话术、恐吓、说服），外语，心理学，侦察，任意两项其他个人或时代特长。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</si>
  <si>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</si>
  <si>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</si>
  <si>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</si>
  <si>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</si>
  <si>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</si>
  <si>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</si>
  <si>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</si>
  <si>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</si>
  <si>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</si>
  <si>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</si>
  <si>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</si>
  <si>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</si>
  <si>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</si>
  <si>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</si>
  <si>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</si>
  <si>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</si>
  <si>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</si>
  <si>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</si>
  <si>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</si>
  <si>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</si>
  <si>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</si>
  <si>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会计，两项社交技能（魅惑、话术、恐吓、说服），格斗（斗殴），聆听，心理学，侦察，任意一项其他个人或时代特长。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</si>
  <si>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</si>
  <si>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</si>
  <si>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</si>
  <si>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</si>
  <si>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射击，聆听或侦察，博物学，领航，外语或生存（任一），科学（生物学或植物学），潜行，追踪。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</si>
  <si>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</si>
  <si>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</si>
  <si>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</si>
  <si>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</si>
  <si>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</si>
  <si>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</si>
  <si>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</si>
  <si>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</si>
  <si>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</si>
  <si>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</si>
  <si>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</si>
  <si>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</si>
  <si>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</si>
  <si>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</si>
  <si>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</si>
  <si>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</si>
  <si>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</si>
  <si>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</si>
  <si>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</si>
  <si>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</si>
  <si>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</si>
  <si>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</si>
  <si>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</si>
  <si>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</si>
  <si>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</si>
  <si>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</si>
  <si>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</si>
  <si>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</si>
  <si>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</si>
  <si>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</si>
  <si>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</si>
  <si>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</si>
  <si>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</si>
  <si>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</si>
  <si>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</si>
  <si>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rgb="FF000000"/>
        <rFont val="微软雅黑 Light"/>
        <charset val="134"/>
      </rPr>
      <t>教育×</t>
    </r>
    <r>
      <rPr>
        <sz val="10"/>
        <color rgb="FF000000"/>
        <rFont val="微软雅黑 Light"/>
        <charset val="134"/>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</si>
  <si>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</si>
  <si>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</si>
  <si>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</si>
  <si>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</si>
  <si>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</si>
  <si>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</si>
  <si>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</si>
  <si>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</si>
  <si>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</si>
  <si>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</si>
  <si>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</si>
  <si>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</si>
  <si>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</si>
  <si>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</si>
  <si>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</si>
  <si>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</si>
  <si>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</si>
  <si>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</si>
  <si>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</si>
  <si>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</si>
  <si>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</si>
  <si>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</si>
  <si>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</si>
  <si>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</si>
  <si>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</si>
  <si>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</si>
  <si>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</si>
  <si>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</si>
  <si>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</si>
  <si>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</si>
  <si>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</si>
  <si>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</si>
  <si>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</si>
  <si>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</si>
  <si>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</si>
  <si>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</si>
  <si>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</si>
  <si>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</si>
  <si>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技艺（表演）或乔装，估价，一项社交技能（魅惑、话术、恐吓、说服），格斗或射击，锁匠或机械维修，潜行，心理学，侦察。</t>
  </si>
  <si>
    <t>轻罪罪犯，本地执法机构。</t>
  </si>
  <si>
    <t>罪犯-女飞贼（古典）</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</si>
  <si>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</si>
  <si>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</si>
  <si>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</si>
  <si>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</si>
  <si>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</si>
  <si>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会计，估价，技艺（伪造），历史，一项社交技能（魅惑、话术、恐吓、说服），图书馆，侦察，任意一项其他技能。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</si>
  <si>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</si>
  <si>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</si>
  <si>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</si>
  <si>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</si>
  <si>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</si>
  <si>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</si>
  <si>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</si>
  <si>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</si>
  <si>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0"/>
        <color rgb="FF000000"/>
        <rFont val="微软雅黑 Light"/>
        <charset val="134"/>
      </rPr>
      <t>2＋外貌或敏捷×2</t>
    </r>
  </si>
  <si>
    <t>射击，聆听，领航，一项社交技能（魅惑、话术、恐吓、说服），汽车驾驶或驾驶（飞行器或船），心理学，妙手，侦察。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</si>
  <si>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</si>
  <si>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</si>
  <si>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</si>
  <si>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</si>
  <si>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</si>
  <si>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</si>
  <si>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</si>
  <si>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</si>
  <si>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会计，两项社交技能（魅惑、话术、恐吓、说服），神秘学，心理学，侦察，任意其他两项其他个人特长。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</si>
  <si>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</si>
  <si>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</si>
  <si>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</si>
  <si>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</si>
  <si>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</si>
  <si>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</si>
  <si>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</si>
  <si>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</si>
  <si>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</si>
  <si>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</si>
  <si>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</si>
  <si>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</si>
  <si>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</si>
  <si>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</si>
  <si>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</si>
  <si>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</si>
  <si>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</si>
  <si>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</si>
  <si>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</si>
  <si>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</si>
  <si>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</si>
  <si>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</si>
  <si>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</si>
  <si>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</si>
  <si>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</si>
  <si>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</si>
  <si>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攀爬，跳跃，聆听，领航，一项社交技能（魅惑、话术、恐吓、说服），潜行，任意两项其他个人或时代特长。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</si>
  <si>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</si>
  <si>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</si>
  <si>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</si>
  <si>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汽车驾驶，两项社交技能（魅惑、话术、恐吓、说服），聆听，机械维修，领航，侦察，任意一项其他个人或时代特长。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</si>
  <si>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</si>
  <si>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</si>
  <si>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</si>
  <si>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会计，汽车驾驶，聆听，一项社交技能（魅惑、话术、恐吓、说服），机械维修，领航，心理学，任意一项其他个人或时代特长。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</si>
  <si>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</si>
  <si>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</si>
  <si>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</si>
  <si>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会计，汽车驾驶，电气维修，话术，机械维修，领航，侦察，任意一项其他个人或时代特长。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</si>
  <si>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</si>
  <si>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</si>
  <si>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</si>
  <si>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</si>
  <si>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会计，历史，母语，两项社交技能（魅惑、话术、恐吓、说服），心理学，侦察，任意一项其他个人或时代特长。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</si>
  <si>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</si>
  <si>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</si>
  <si>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</si>
  <si>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</si>
  <si>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</si>
  <si>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</si>
  <si>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</si>
  <si>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</si>
  <si>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</si>
  <si>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</si>
  <si>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</si>
  <si>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</si>
  <si>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</si>
  <si>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</si>
  <si>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</si>
  <si>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</si>
  <si>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</si>
  <si>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攀爬或游泳，射击，历史，跳跃，博物学，领航，外语，生存。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</si>
  <si>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</si>
  <si>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</si>
  <si>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</si>
  <si>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技艺（耕作），汽车驾驶（或运货马车），一项社交技能（魅惑、话术、恐吓、说服），机械维修，博物学，操作重型机械，追踪，任意一项其他个人或时代特长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</si>
  <si>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</si>
  <si>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</si>
  <si>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</si>
  <si>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</si>
  <si>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</si>
  <si>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</si>
  <si>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</si>
  <si>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</si>
  <si>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</si>
  <si>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</si>
  <si>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</si>
  <si>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</si>
  <si>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</si>
  <si>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</si>
  <si>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</si>
  <si>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</si>
  <si>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</si>
  <si>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</si>
  <si>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</si>
  <si>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</si>
  <si>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</si>
  <si>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会计，技艺（表演），两项社交技能（魅惑、话术、恐吓、说服），聆听，心理学，妙手，侦察。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</si>
  <si>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</si>
  <si>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</si>
  <si>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</si>
  <si>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</si>
  <si>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格斗，射击，法律，聆听，两项社交技能（魅惑、话术、恐吓、说服），心理学，侦察。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</si>
  <si>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</si>
  <si>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</si>
  <si>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</si>
  <si>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汽车驾驶，格斗，射击，两项社交技能（魅惑、话术、恐吓、说服），心理学，任意两项其他个人或时代特长。</t>
  </si>
  <si>
    <t>街头罪犯，警察，企业，同民族的代表。</t>
  </si>
  <si>
    <t>绅士、淑女</t>
  </si>
  <si>
    <t>40-90</t>
  </si>
  <si>
    <t>技艺（任一），两项社交技能（魅惑、话术、恐吓、说服），射击（步枪/霰弹枪），历史，外语（任一），领航，骑术。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</si>
  <si>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</si>
  <si>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</si>
  <si>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</si>
  <si>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</si>
  <si>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技艺（任一），攀爬，跳跃，聆听，锁匠或妙手，领航，潜行，任意一项其他个人或时代特长。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</si>
  <si>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</si>
  <si>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</si>
  <si>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</si>
  <si>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</si>
  <si>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</si>
  <si>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</si>
  <si>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</si>
  <si>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</si>
  <si>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</si>
  <si>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</si>
  <si>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</si>
  <si>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</si>
  <si>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技艺（表演），历史，聆听，母语，一项社交技能（魅惑、话术、恐吓、说服），心理学，潜行，侦察。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</si>
  <si>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</si>
  <si>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</si>
  <si>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</si>
  <si>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</si>
  <si>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</si>
  <si>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</si>
  <si>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</si>
  <si>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</si>
  <si>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</si>
  <si>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</si>
  <si>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</si>
  <si>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</si>
  <si>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</si>
  <si>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</si>
  <si>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</si>
  <si>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</si>
  <si>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</si>
  <si>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</si>
  <si>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</si>
  <si>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</si>
  <si>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</si>
  <si>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</si>
  <si>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</si>
  <si>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</si>
  <si>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</si>
  <si>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</si>
  <si>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</si>
  <si>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</si>
  <si>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</si>
  <si>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</si>
  <si>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</si>
  <si>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</si>
  <si>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</si>
  <si>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</si>
  <si>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</si>
  <si>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</si>
  <si>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会计，射击，领航，急救，两项社交技能（魅惑、话术、恐吓、说服），心理学，任意一项其他个人或时代特长。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</si>
  <si>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</si>
  <si>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</si>
  <si>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</si>
  <si>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</si>
  <si>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</si>
  <si>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</si>
  <si>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</si>
  <si>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</si>
  <si>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攀爬，急救，跳跃，聆听，领航，外语，生存（阿尔卑斯或类似），追踪。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</si>
  <si>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</si>
  <si>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</si>
  <si>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</si>
  <si>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</si>
  <si>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</si>
  <si>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</si>
  <si>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</si>
  <si>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</si>
  <si>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</si>
  <si>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</si>
  <si>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</si>
  <si>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</si>
  <si>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急救，聆听，医学，一项社交技能（魅惑、话术、恐吓、说服），心理学，科学（生物学，化学），侦察。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</si>
  <si>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</si>
  <si>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</si>
  <si>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</si>
  <si>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</si>
  <si>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</si>
  <si>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</si>
  <si>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</si>
  <si>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</si>
  <si>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</si>
  <si>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射击，急救，聆听，博物学，领航，侦察，生存（任一），追踪。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</si>
  <si>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</si>
  <si>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</si>
  <si>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</si>
  <si>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</si>
  <si>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</si>
  <si>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</si>
  <si>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</si>
  <si>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</si>
  <si>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</si>
  <si>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</si>
  <si>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</si>
  <si>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</si>
  <si>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技艺（摄影），一项社交技能（魅惑、话术、恐吓、说服），心理学，科学（化学），潜行，侦察，任意两项其他个人或时代特长。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</si>
  <si>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</si>
  <si>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</si>
  <si>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</si>
  <si>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技艺（摄影），攀爬，一项社交技能（魅惑、话术、恐吓、说服），外语，心理学，科学（化学），任意两项其他个人或时代特长。</t>
  </si>
  <si>
    <t>新闻业，电影工作室(1920 年代)，外国政府和官方。</t>
  </si>
  <si>
    <t>飞行员-飞行员</t>
  </si>
  <si>
    <t>电气维修，机械维修，领航，操作重型机械，驾驶（飞行器），科学（天文），任意两项其他个人或时代特长。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</si>
  <si>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</si>
  <si>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</si>
  <si>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</si>
  <si>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会计，电气维修，聆听，机械维修，领航，驾驶（飞行器），侦察，任意一项其他个人或时代特长。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</si>
  <si>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</si>
  <si>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</si>
  <si>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</si>
  <si>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技艺（表演）或乔装，射击，法律，聆听，一项社交技能（魅惑、话术、恐吓、说服），心理学，侦察，一项其他技能。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</si>
  <si>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</si>
  <si>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</si>
  <si>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</si>
  <si>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格斗（斗殴），射击，急救，一项社交技能（魅惑、话术、恐吓、说服），法律，心理学，侦察和下面的一种个人特长：汽车驾驶或骑术。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</si>
  <si>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</si>
  <si>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</si>
  <si>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</si>
  <si>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技艺（摄影），乔装，法律，图书馆，一项社交技能（魅惑、话术、恐吓、说服），心理学，侦察，一项其他个人或时代特长（如计算机、锁匠、格斗、射击）。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</si>
  <si>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</si>
  <si>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</si>
  <si>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</si>
  <si>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</si>
  <si>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</si>
  <si>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</si>
  <si>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</si>
  <si>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</si>
  <si>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攀爬、急救、历史、机械维修、领航、科学（地质），侦察，任意一项其他个人或时代特长。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</si>
  <si>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</si>
  <si>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</si>
  <si>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</si>
  <si>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</si>
  <si>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</si>
  <si>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</si>
  <si>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</si>
  <si>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</si>
  <si>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</si>
  <si>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</si>
  <si>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</si>
  <si>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</si>
  <si>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</si>
  <si>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</si>
  <si>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</si>
  <si>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</si>
  <si>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历史，图书馆，一项社交技能（魅惑、话术、恐吓、说服），外语，侦察，任意三项其他学术领域。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</si>
  <si>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</si>
  <si>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</si>
  <si>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</si>
  <si>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电气维修或机械维修，格斗，射击，急救，领航，驾驶（船），生存（海上），游泳。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</si>
  <si>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</si>
  <si>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</si>
  <si>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</si>
  <si>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急救，机械维修，博物学，领航，一项社交技能（魅惑、话术、恐吓、说服），驾驶（船），侦察，游泳。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</si>
  <si>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</si>
  <si>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</si>
  <si>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</si>
  <si>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</si>
  <si>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</si>
  <si>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</si>
  <si>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</si>
  <si>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任意三项科学专业领域，计算机或图书馆，外语，母语，一项社交技能（魅惑、话术、恐吓、说服），侦察。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</si>
  <si>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</si>
  <si>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</si>
  <si>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</si>
  <si>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</si>
  <si>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</si>
  <si>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</si>
  <si>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</si>
  <si>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会计，两项社交技能（魅惑、话术、恐吓、说服），电气维修，聆听，机械维修，心理学，侦察。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</si>
  <si>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</si>
  <si>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</si>
  <si>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</si>
  <si>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</si>
  <si>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</si>
  <si>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</si>
  <si>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</si>
  <si>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</si>
  <si>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</si>
  <si>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</si>
  <si>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</si>
  <si>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</si>
  <si>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</si>
  <si>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</si>
  <si>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</si>
  <si>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</si>
  <si>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</si>
  <si>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</si>
  <si>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</si>
  <si>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</si>
  <si>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</si>
  <si>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</si>
  <si>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</si>
  <si>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</si>
  <si>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</si>
  <si>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</si>
  <si>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</si>
  <si>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</si>
  <si>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</si>
  <si>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</si>
  <si>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</si>
  <si>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</si>
  <si>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</si>
  <si>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</si>
  <si>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</si>
  <si>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</si>
  <si>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</si>
  <si>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</si>
  <si>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</si>
  <si>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</si>
  <si>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</si>
  <si>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</si>
  <si>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</si>
  <si>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</si>
  <si>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</si>
  <si>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</si>
  <si>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</si>
  <si>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</si>
  <si>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</si>
  <si>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</si>
  <si>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</si>
  <si>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</si>
  <si>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</si>
  <si>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</si>
  <si>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魅惑，历史，恐吓，话术，聆听，母语，说服，心理学。(用一到两种外语取代前面两种技能)</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</si>
  <si>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</si>
  <si>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</si>
  <si>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</si>
  <si>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攀爬，跳跃，格斗（斗殴），外语，一项社交技能（魅惑、话术、恐吓、说服），游泳，投掷，任意一项其他个人或时代特长。</t>
  </si>
  <si>
    <t>运动员（高尔夫）</t>
  </si>
  <si>
    <t>50-70</t>
  </si>
  <si>
    <t>其他高尔夫球手，体育专栏作家，俱乐部同好。</t>
  </si>
  <si>
    <t>运动员（网球）</t>
  </si>
  <si>
    <t>跳跃，格斗（斗殴），闪避，一项社交技能（魅惑、话术、恐吓、说服），心理学，侦察，投掷，任意一项其他个人或时代特长。</t>
  </si>
  <si>
    <t>其他网球选手，体育专栏作家，俱乐部同好。</t>
  </si>
  <si>
    <t>运动员（田径）</t>
  </si>
  <si>
    <t>攀爬，跳跃，格斗（斗殴），外语，一项社交技能（魅惑、话术、恐吓、说服），闪避，投掷，任意一项其他个人或时代特长。</t>
  </si>
  <si>
    <t>其他田径选手，体育专栏作家。</t>
  </si>
  <si>
    <t>发言人</t>
  </si>
  <si>
    <t>乔装，闪避，三项社交技能（魅惑、话术、恐吓、说服），心理学，外语，任意一项其他个人或时代特长。</t>
  </si>
  <si>
    <t>政府官员，企业家，可能的犯罪组织</t>
  </si>
  <si>
    <t>保释担保人</t>
  </si>
  <si>
    <t>会计，两项社交技能（魅惑、话术、恐吓、说服），法律，图书馆，心理学，任意两项其他个人或时代特长。</t>
  </si>
  <si>
    <t>警察，法庭，街头路人，犯罪组织，赏金猎人。</t>
  </si>
  <si>
    <t>神职人员(天主教牧师)</t>
  </si>
  <si>
    <t>会计，母语，外语(拉丁文)，图书馆，神秘学，一项社交技能（魅惑、话术、恐吓、说服），心理学，任意一项其他技能。</t>
  </si>
  <si>
    <t>神职人员(新教牧师)</t>
  </si>
  <si>
    <t>神职人员(犹太教拉比)</t>
  </si>
  <si>
    <t>母语，外语（希伯来语），历史，图书馆，神秘学，一项社交技能（魅惑、话术、恐吓、说服），心理学，任意一项其他技能。</t>
  </si>
  <si>
    <t>犹太学者，地方犹太人团体</t>
  </si>
  <si>
    <t>专栏作家</t>
  </si>
  <si>
    <t>乔装，一项社交技能（魅惑、话术、恐吓、说服），历史或图书馆，母语，外语，心理学，潜行。</t>
  </si>
  <si>
    <t>世界传媒业，外国政府，军队或者其他。</t>
  </si>
  <si>
    <t>社会主义者/激进主义者</t>
  </si>
  <si>
    <t>格斗（斗殴），两项社交技能（魅惑、话术、恐吓、说服），射击（手枪），外语，心理学，任意两项其他个人或时代特长。</t>
  </si>
  <si>
    <t>其他激进分子，艺术家和作家，工会。</t>
  </si>
  <si>
    <t>撰稿人</t>
  </si>
  <si>
    <t>母语，艺术（文学），两项社交技能（魅惑、话术、恐吓、说服），历史，图书馆，聆听，心理学。</t>
  </si>
  <si>
    <t>地方新闻业，记者和特别的编辑。</t>
  </si>
  <si>
    <t>罪犯（赌博庄家）</t>
  </si>
  <si>
    <t>会计,两项社交技能（魅惑、话术、恐吓、说服）,心理学，侦察，妙手，任意一项其他个人或时代特长。</t>
  </si>
  <si>
    <t>犯罪组织，赌徒，警察，体育界</t>
  </si>
  <si>
    <t>罪犯（放高利贷者）</t>
  </si>
  <si>
    <t>会计，估价，两项社交技能（魅惑、话术、恐吓、说服）,心理学，侦察，任意两项其他个人或时代特长。</t>
  </si>
  <si>
    <t>犯罪组织，赌徒，警察，欠自己债的人。</t>
  </si>
  <si>
    <t>罪犯（扒手）</t>
  </si>
  <si>
    <t>乔装，一项社交技能（魅惑、话术、恐吓、说服）,潜行，聆听，心理学，侦察，妙手，任意一项其他个人或时代特长。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</si>
  <si>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</si>
  <si>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</si>
  <si>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</si>
  <si>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</si>
  <si>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</si>
  <si>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</si>
  <si>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</si>
  <si>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</si>
  <si>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</si>
  <si>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会计，汽车驾驶，电气维修，机械维修，领航，一项社交技能（魅惑、话术、恐吓、说服），心理学，任意一项其他个人或时代特长。</t>
  </si>
  <si>
    <t>很少。</t>
  </si>
  <si>
    <t>实地调研员</t>
  </si>
  <si>
    <t>会计，攀爬或跳跃，急救，图书馆，外语，一项社交技能（魅惑、话术、恐吓、说服），两项研究领域相关技能。</t>
  </si>
  <si>
    <t>学界的其他学者，研究基金会，新闻媒体，外国政府官员。</t>
  </si>
  <si>
    <t>电影摄制人员</t>
  </si>
  <si>
    <t>艺术/工艺(任一,如摄影)，攀爬，汽车驾驶，电气维修，机械维修，一项社交技能（魅惑、话术、恐吓、说服），任意两项其他个人或时代特长。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</si>
  <si>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</si>
  <si>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</si>
  <si>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</si>
  <si>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</si>
  <si>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</si>
  <si>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会计，格斗（斗殴），闪避，两项社交技能（魅惑、话术、恐吓、说服），急救，心理学，任意一项其他个人或时代特长。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</si>
  <si>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</si>
  <si>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</si>
  <si>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</si>
  <si>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</si>
  <si>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</si>
  <si>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</si>
  <si>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</si>
  <si>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</si>
  <si>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</si>
  <si>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</si>
  <si>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</si>
  <si>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</si>
  <si>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艺术（表演），母语，魅惑，话术，说服，心理学，任意两项其他个人或时代特长。</t>
  </si>
  <si>
    <t>广播新闻界，可能有好莱坞，根据广播节目的内容决定。</t>
  </si>
  <si>
    <t>推销员（圣经推销员）</t>
  </si>
  <si>
    <t>信教顾客。</t>
  </si>
  <si>
    <t>推销员（旅行推销员）</t>
  </si>
  <si>
    <t>会计，两项社交技能（魅惑、话术、恐吓、说服），汽车驾驶，领航，聆听，心理学，一项其他技能。</t>
  </si>
  <si>
    <t>小企业家</t>
  </si>
  <si>
    <t>会计，两项社交技能（魅惑、话术、恐吓、说服），心理学，四项经营业务相关技能。</t>
  </si>
  <si>
    <t>业务相关人士：银行家，供货商，顾客，等等。</t>
  </si>
  <si>
    <t>舞台工作人员</t>
  </si>
  <si>
    <t>艺术/ 工艺（任一），母语，两项社交技能（魅惑、话术、恐吓、说服），乔装，心理学，任意两项其他个人或时代特长。</t>
  </si>
  <si>
    <t>演剧业，演员公会。</t>
  </si>
  <si>
    <t>证券经纪人</t>
  </si>
  <si>
    <t>60-90</t>
  </si>
  <si>
    <t>会计，估价，母语，两项社交技能（魅惑、话术、恐吓、说服），心理学，任意两项其他个人或时代特长。</t>
  </si>
  <si>
    <t>商界，饥渴的投资人。</t>
  </si>
  <si>
    <t>勘测员</t>
  </si>
  <si>
    <t>会计，艺术（摄影），图书馆，博物学，领航，生存（任一），侦察，任意一项其他个人或时代特长。</t>
  </si>
  <si>
    <t>州和地方档案局。</t>
  </si>
  <si>
    <t>电话接线员</t>
  </si>
  <si>
    <t>母语，外语，两项社交技能（魅惑、话术、恐吓、说服），聆听，心理学，任意两项其他个人或时代特长。</t>
  </si>
  <si>
    <t>同事，不过他们可以听到对话的内容，从而掌握公司的情报。</t>
  </si>
  <si>
    <t>星探</t>
  </si>
  <si>
    <t>会计，两项社交技能（魅惑、话术、恐吓、说服），法律，心理学，侦察，任意两项其他个人或时代特长。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</si>
  <si>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</si>
  <si>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</si>
  <si>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</si>
  <si>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</si>
  <si>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</si>
  <si>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两项社交技能（魅惑、话术、恐吓、说服），急救，医学，科学（药学），心理学，侦察，任意一项其他个人或时代特长。</t>
  </si>
  <si>
    <t>体育界。</t>
  </si>
  <si>
    <t>寻宝猎人</t>
  </si>
  <si>
    <t>估价，攀爬，汽车驾驶或驾驶（飞行器或船），电气维修或机械维修，历史，跳跃，一项社交技能（魅惑、话术、恐吓、说服），侦察。</t>
  </si>
  <si>
    <t>投资者，寻宝猎人伙伴，地方政府，外国政府，海岸卫队，地方执法部门。</t>
  </si>
  <si>
    <t>西部治安官</t>
  </si>
  <si>
    <t>汽车驾驶，射击（任一），格斗（斗殴，鞭），法律，说服或心理学，骑术，追踪。</t>
  </si>
  <si>
    <t>地方官员，本地居民，本地罪犯。</t>
  </si>
  <si>
    <r>
      <rPr>
        <sz val="11"/>
        <color rgb="FF000000"/>
        <rFont val="微软雅黑 Light"/>
        <charset val="134"/>
      </rPr>
      <t>《日本秘史》职业，</t>
    </r>
    <r>
      <rPr>
        <b/>
        <sz val="11"/>
        <color rgb="FFFF0000"/>
        <rFont val="微软雅黑 Light"/>
        <charset val="134"/>
      </rPr>
      <t>使用前请征得KP同意。</t>
    </r>
  </si>
  <si>
    <t>暴走族</t>
  </si>
  <si>
    <t>格斗（斗殴），汽车驾驶，机械维修，话术，恐吓，任意三项其他个人或时代特长。</t>
  </si>
  <si>
    <t>黑帮，其他暴走族和警察。</t>
  </si>
  <si>
    <t>神职人员(和尚,尼姑)</t>
  </si>
  <si>
    <t>5-60</t>
  </si>
  <si>
    <t>艺术（书法），历史或图书馆，外语（汉语或梵语），学问（佛教），一项社交技能（魅惑、话术、恐吓、说服），心理学，聆听，任意一项其他个人或时代特长。</t>
  </si>
  <si>
    <t>社区领袖，殡葬业者等。</t>
  </si>
  <si>
    <t>神职人员(神官,巫女)</t>
  </si>
  <si>
    <t>艺术（书法，另任一），图书馆，神秘学，学问（神道教），一项社交技能（魅惑、话术、恐吓、说服），心理学，任意一项其他个人或时代特长。</t>
  </si>
  <si>
    <t>风水师</t>
  </si>
  <si>
    <t>艺术（任一），图书馆，神秘学，学问（道教），一项社交技能（魅惑、话术、恐吓、说服），科学（天文，地质），任意一项其他个人或时代特长。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</si>
  <si>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</si>
  <si>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</si>
  <si>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</si>
  <si>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</si>
  <si>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</si>
  <si>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</si>
  <si>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</si>
  <si>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</si>
  <si>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</si>
  <si>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</si>
  <si>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</si>
  <si>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</si>
  <si>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历史，聆听，母语，心理学，两项社交技能（魅惑、话术、恐吓、说服），任意两项其他个人或时代特长。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</si>
  <si>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</si>
  <si>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</si>
  <si>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</si>
  <si>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</si>
  <si>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</si>
  <si>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</si>
  <si>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</si>
  <si>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机械维修，操作重型机械，游泳，驾驶（船），科学（天文），领航，博物学，侦察。</t>
  </si>
  <si>
    <t>地方渔业部门，海警，养殖业者，潜水员。</t>
  </si>
  <si>
    <r>
      <rPr>
        <sz val="11"/>
        <color rgb="FF000000"/>
        <rFont val="微软雅黑 Light"/>
        <charset val="134"/>
      </rPr>
      <t>日系特定规则《克苏鲁2010》职业，</t>
    </r>
    <r>
      <rPr>
        <b/>
        <sz val="11"/>
        <color rgb="FFFF0000"/>
        <rFont val="微软雅黑 Light"/>
        <charset val="134"/>
      </rPr>
      <t>使用前请征得KP同意。</t>
    </r>
  </si>
  <si>
    <t>心理治疗师</t>
  </si>
  <si>
    <t>艺术（任一），两项社交技能（魅惑、话术、恐吓、说服），法律，外语，心理学，精神分析，任意一项其他个人或时代特长。</t>
  </si>
  <si>
    <t>精神病学家，心理学家，患者和咨询顾客，企业与学校等。</t>
  </si>
  <si>
    <t>女学生</t>
  </si>
  <si>
    <t>一项社交技能（魅惑、话术、恐吓、说服），自行车驾驶，急救，聆听，艺术/ 工艺（任一），图书馆，格斗（矛）或射击（弓），外语（任一）。</t>
  </si>
  <si>
    <r>
      <rPr>
        <sz val="11"/>
        <color rgb="FF000000"/>
        <rFont val="微软雅黑 Light"/>
        <charset val="134"/>
      </rPr>
      <t>日系特定规则《克苏鲁与帝国》职业，</t>
    </r>
    <r>
      <rPr>
        <b/>
        <sz val="11"/>
        <color rgb="FFFF000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</si>
  <si>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</si>
  <si>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</si>
  <si>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</si>
  <si>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</si>
  <si>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</si>
  <si>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rgb="FFFF0000"/>
        <rFont val="微软雅黑 Light"/>
        <charset val="134"/>
      </rPr>
      <t>使用前请征得KP同意。</t>
    </r>
  </si>
  <si>
    <t>急诊医生/救援队员</t>
  </si>
  <si>
    <t>医学，急救，科学（化学），锁匠，机械维修，电气维修，攀爬，跳跃。</t>
  </si>
  <si>
    <t>密医</t>
  </si>
  <si>
    <t>医学，急救，会计，一项社交技能（魅惑、话术、恐吓、说服），法律，科学（药学），外语，任意一项其他个人或时代特长。</t>
  </si>
  <si>
    <t>科学搜查研究员</t>
  </si>
  <si>
    <t>山岳救援队员</t>
  </si>
  <si>
    <t>急救，聆听，跳跃，追踪，攀爬，领航，生存（山地），外语。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</si>
  <si>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</si>
  <si>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</si>
  <si>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</si>
  <si>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</si>
  <si>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</si>
  <si>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</si>
  <si>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</si>
  <si>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</si>
  <si>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评论家</t>
  </si>
  <si>
    <t>偶像</t>
  </si>
  <si>
    <t>技艺（表演,歌唱,舞蹈），乔装，两项社交技能（魅惑、话术、恐吓、说服），聆听，心理学，任意两项其他个人或时代特长。</t>
  </si>
  <si>
    <t>歌手</t>
  </si>
  <si>
    <t>技艺（歌唱,舞蹈,乐器），乔装，两项社交技能（魅惑、话术、恐吓、说服），聆听，心理学，任意两项其他个人或时代特长。</t>
  </si>
  <si>
    <t>搞笑艺人</t>
  </si>
  <si>
    <t>技艺（表演,杂技,喜剧），乔装，两项社交技能（魅惑、话术、恐吓、说服），聆听，心理学，任意两项其他个人或时代特长。</t>
  </si>
  <si>
    <t>运动员艺人</t>
  </si>
  <si>
    <t>播音员</t>
  </si>
  <si>
    <t>主持人</t>
  </si>
  <si>
    <t>电视解说员</t>
  </si>
  <si>
    <t>网络明星</t>
  </si>
  <si>
    <t>技艺（表演，歌唱，喜剧），乔装，两项社交技能（魅惑、话术、恐吓、说服），聆听，心理学，计算机，电气维修。</t>
  </si>
  <si>
    <t>经纪人</t>
  </si>
  <si>
    <t>汽车驾驶、两项社交技能（魅惑、话术、恐吓、说服），潜行，聆听，法律，任意两项其他个人或时代特长。</t>
  </si>
  <si>
    <t>捉鬼人</t>
  </si>
  <si>
    <t>神秘学，科学（物理，化学，生物），机械维修，艺术（摄影），电气维修，一项社交技能（魅惑、话术、恐吓、说服）。</t>
  </si>
  <si>
    <t>占卜师、灵媒师</t>
  </si>
  <si>
    <r>
      <rPr>
        <sz val="11"/>
        <color rgb="FF000000"/>
        <rFont val="微软雅黑 Light"/>
        <charset val="134"/>
      </rPr>
      <t>教育×</t>
    </r>
    <r>
      <rPr>
        <sz val="10"/>
        <color rgb="FF000000"/>
        <rFont val="微软雅黑 Light"/>
        <charset val="134"/>
      </rPr>
      <t>2＋教育或外貌×2</t>
    </r>
  </si>
  <si>
    <t>艺术（表演），历史，图书馆，两项社交技能（魅惑、话术、恐吓、说服），神秘学，心理学，任意一项其他个人或时代特长。</t>
  </si>
  <si>
    <t>机械师</t>
  </si>
  <si>
    <t>厨师</t>
  </si>
  <si>
    <t>手艺（烹饪），科学（生物，化学），格斗（斗殴），博物学，侦察，外语，任意一项其他个人或时代特长。</t>
  </si>
  <si>
    <t>网络犯罪者</t>
  </si>
  <si>
    <t>佣兵</t>
  </si>
  <si>
    <t>自宅警备员</t>
  </si>
  <si>
    <t>1-10</t>
  </si>
  <si>
    <t xml:space="preserve">计算机，聆听，潜行，图书馆，母语，任意三项符合尼特族形象的特长。
</t>
  </si>
  <si>
    <t>壮汉保镖</t>
  </si>
  <si>
    <t>游戏测试员</t>
  </si>
  <si>
    <t>手艺（游戏），计算机，电气维修，电子学，聆听，一项社交技能（魅惑、话术、恐吓、说服），任意两项其他个人或时代特长。</t>
  </si>
  <si>
    <t>本职属性</t>
  </si>
  <si>
    <t>敏捷或力量</t>
  </si>
  <si>
    <t>外貌或意志</t>
  </si>
  <si>
    <t>敏捷或意志</t>
  </si>
  <si>
    <t>敏捷或外貌</t>
  </si>
  <si>
    <t>外貌或敏捷或力量</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</si>
  <si>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</si>
  <si>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</si>
  <si>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</si>
  <si>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</si>
  <si>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</si>
  <si>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</si>
  <si>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</si>
  <si>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</si>
  <si>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</si>
  <si>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</si>
  <si>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</si>
  <si>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</si>
  <si>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</si>
  <si>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</si>
  <si>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</si>
  <si>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</si>
  <si>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</si>
  <si>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</si>
  <si>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</si>
  <si>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</si>
  <si>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</si>
  <si>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</si>
  <si>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</si>
  <si>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</si>
  <si>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</si>
  <si>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</si>
  <si>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</si>
  <si>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</si>
  <si>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</si>
  <si>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</si>
  <si>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</si>
  <si>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</si>
  <si>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</si>
  <si>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</si>
  <si>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</si>
  <si>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</si>
  <si>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</si>
  <si>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</si>
  <si>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</si>
  <si>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</si>
  <si>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</si>
  <si>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</si>
  <si>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</si>
  <si>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</si>
  <si>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</si>
  <si>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</si>
  <si>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</si>
  <si>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</si>
  <si>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</si>
  <si>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</si>
  <si>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</si>
  <si>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</si>
  <si>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</si>
  <si>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</si>
  <si>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</si>
  <si>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</si>
  <si>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无</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</si>
  <si>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</si>
  <si>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</si>
  <si>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</si>
  <si>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</si>
  <si>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</si>
  <si>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</si>
  <si>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</si>
  <si>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</si>
  <si>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</si>
  <si>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</si>
  <si>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</si>
  <si>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</si>
  <si>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</si>
  <si>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</si>
  <si>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</si>
  <si>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</si>
  <si>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</si>
  <si>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</si>
  <si>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</si>
  <si>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</si>
  <si>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</si>
  <si>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</si>
  <si>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</si>
  <si>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</si>
  <si>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建筑</t>
  </si>
  <si>
    <t>文学</t>
  </si>
  <si>
    <t xml:space="preserve">表演 </t>
  </si>
  <si>
    <t>表演△</t>
  </si>
  <si>
    <t>伪造</t>
  </si>
  <si>
    <t>摄影</t>
  </si>
  <si>
    <t>制图</t>
  </si>
  <si>
    <t>表</t>
  </si>
  <si>
    <t>农事</t>
  </si>
  <si>
    <t>摄影△</t>
  </si>
  <si>
    <t>乐器</t>
  </si>
  <si>
    <t>驯养</t>
  </si>
  <si>
    <t>书法</t>
  </si>
  <si>
    <t>木匠</t>
  </si>
  <si>
    <t>歌唱</t>
  </si>
  <si>
    <t>厨艺</t>
  </si>
  <si>
    <t>游戏</t>
  </si>
  <si>
    <t>演</t>
  </si>
  <si>
    <t>美术</t>
  </si>
  <si>
    <t>打字△</t>
  </si>
  <si>
    <t>舞蹈</t>
  </si>
  <si>
    <t>喜剧</t>
  </si>
  <si>
    <t>焊接</t>
  </si>
  <si>
    <t>类</t>
  </si>
  <si>
    <t>速记△</t>
  </si>
  <si>
    <t>杂技</t>
  </si>
  <si>
    <t>管道</t>
  </si>
  <si>
    <t>☆</t>
  </si>
  <si>
    <r>
      <rPr>
        <sz val="10"/>
        <color indexed="8"/>
        <rFont val="宋体"/>
        <charset val="134"/>
      </rPr>
      <t>计算机使用</t>
    </r>
    <r>
      <rPr>
        <sz val="10"/>
        <color indexed="8"/>
        <rFont val="Calibri"/>
        <charset val="134"/>
      </rPr>
      <t xml:space="preserve"> </t>
    </r>
    <r>
      <rPr>
        <sz val="10"/>
        <color indexed="8"/>
        <rFont val="宋体"/>
        <charset val="134"/>
      </rPr>
      <t>Ω</t>
    </r>
  </si>
  <si>
    <t>○</t>
  </si>
  <si>
    <r>
      <rPr>
        <sz val="10"/>
        <color indexed="8"/>
        <rFont val="宋体"/>
        <charset val="134"/>
      </rPr>
      <t>电子学</t>
    </r>
    <r>
      <rPr>
        <sz val="10"/>
        <color indexed="8"/>
        <rFont val="Calibri"/>
        <charset val="134"/>
      </rPr>
      <t xml:space="preserve"> </t>
    </r>
    <r>
      <rPr>
        <sz val="10"/>
        <color indexed="8"/>
        <rFont val="宋体"/>
        <charset val="134"/>
      </rPr>
      <t>Ω</t>
    </r>
  </si>
  <si>
    <r>
      <rPr>
        <sz val="8"/>
        <color indexed="8"/>
        <rFont val="宋体"/>
        <charset val="134"/>
      </rPr>
      <t>格斗</t>
    </r>
    <r>
      <rPr>
        <sz val="8"/>
        <color indexed="8"/>
        <rFont val="Calibri"/>
        <charset val="134"/>
      </rPr>
      <t>:</t>
    </r>
  </si>
  <si>
    <t>▼</t>
  </si>
  <si>
    <r>
      <rPr>
        <sz val="10"/>
        <color indexed="8"/>
        <rFont val="Calibri"/>
        <charset val="134"/>
      </rPr>
      <t xml:space="preserve"> </t>
    </r>
    <r>
      <rPr>
        <sz val="10"/>
        <color indexed="8"/>
        <rFont val="宋体"/>
        <charset val="134"/>
      </rPr>
      <t>电锯</t>
    </r>
  </si>
  <si>
    <t>鞭</t>
  </si>
  <si>
    <t>矛</t>
  </si>
  <si>
    <r>
      <rPr>
        <sz val="8"/>
        <color indexed="8"/>
        <rFont val="宋体"/>
        <charset val="134"/>
      </rPr>
      <t>射击</t>
    </r>
    <r>
      <rPr>
        <sz val="8"/>
        <color indexed="8"/>
        <rFont val="Calibri"/>
        <charset val="134"/>
      </rPr>
      <t>:</t>
    </r>
  </si>
  <si>
    <t>步/霰</t>
  </si>
  <si>
    <t>弓</t>
  </si>
  <si>
    <r>
      <rPr>
        <sz val="10"/>
        <color indexed="8"/>
        <rFont val="宋体"/>
        <charset val="134"/>
      </rPr>
      <t>语言</t>
    </r>
    <r>
      <rPr>
        <sz val="10"/>
        <color indexed="8"/>
        <rFont val="Calibri"/>
        <charset val="134"/>
      </rPr>
      <t>:</t>
    </r>
  </si>
  <si>
    <t>拉丁</t>
  </si>
  <si>
    <t>希伯来</t>
  </si>
  <si>
    <t>梵语</t>
  </si>
  <si>
    <r>
      <rPr>
        <sz val="10"/>
        <color indexed="8"/>
        <rFont val="宋体"/>
        <charset val="134"/>
      </rPr>
      <t>母语</t>
    </r>
    <r>
      <rPr>
        <sz val="10"/>
        <color indexed="8"/>
        <rFont val="Calibri"/>
        <charset val="134"/>
      </rPr>
      <t>:</t>
    </r>
  </si>
  <si>
    <t>■</t>
  </si>
  <si>
    <r>
      <rPr>
        <sz val="10"/>
        <color indexed="8"/>
        <rFont val="宋体"/>
        <charset val="134"/>
      </rPr>
      <t>驾驶</t>
    </r>
    <r>
      <rPr>
        <sz val="10"/>
        <color indexed="8"/>
        <rFont val="Calibri"/>
        <charset val="134"/>
      </rPr>
      <t>:</t>
    </r>
  </si>
  <si>
    <t>船</t>
  </si>
  <si>
    <t>飞行</t>
  </si>
  <si>
    <r>
      <rPr>
        <sz val="10"/>
        <color indexed="8"/>
        <rFont val="宋体"/>
        <charset val="134"/>
      </rPr>
      <t>科学</t>
    </r>
    <r>
      <rPr>
        <sz val="10"/>
        <color indexed="8"/>
        <rFont val="Calibri"/>
        <charset val="134"/>
      </rPr>
      <t>:</t>
    </r>
  </si>
  <si>
    <t>生物</t>
  </si>
  <si>
    <t xml:space="preserve">动物 </t>
  </si>
  <si>
    <t>数学</t>
  </si>
  <si>
    <t>工程</t>
  </si>
  <si>
    <t>化学</t>
  </si>
  <si>
    <t>生物△</t>
  </si>
  <si>
    <t>地质</t>
  </si>
  <si>
    <t>天文</t>
  </si>
  <si>
    <t>动物</t>
  </si>
  <si>
    <t>物理</t>
  </si>
  <si>
    <t>植物</t>
  </si>
  <si>
    <t>司法</t>
  </si>
  <si>
    <t>植物△</t>
  </si>
  <si>
    <t>制药</t>
  </si>
  <si>
    <r>
      <rPr>
        <sz val="10"/>
        <color indexed="8"/>
        <rFont val="宋体"/>
        <charset val="134"/>
      </rPr>
      <t>生存</t>
    </r>
    <r>
      <rPr>
        <sz val="10"/>
        <color indexed="8"/>
        <rFont val="Calibri"/>
        <charset val="134"/>
      </rPr>
      <t>:</t>
    </r>
  </si>
  <si>
    <t>海上</t>
  </si>
  <si>
    <t>海洋</t>
  </si>
  <si>
    <t>山</t>
  </si>
  <si>
    <t>海</t>
  </si>
  <si>
    <r>
      <rPr>
        <sz val="8"/>
        <color indexed="8"/>
        <rFont val="宋体"/>
        <charset val="134"/>
      </rPr>
      <t>罕见</t>
    </r>
    <r>
      <rPr>
        <sz val="8"/>
        <color indexed="8"/>
        <rFont val="Calibri"/>
        <charset val="134"/>
      </rPr>
      <t>:</t>
    </r>
  </si>
  <si>
    <t>催眠</t>
  </si>
  <si>
    <t>潜水</t>
  </si>
  <si>
    <t>潜水○</t>
  </si>
  <si>
    <r>
      <rPr>
        <sz val="10"/>
        <color indexed="8"/>
        <rFont val="宋体"/>
        <charset val="134"/>
      </rPr>
      <t>学问</t>
    </r>
    <r>
      <rPr>
        <sz val="10"/>
        <color indexed="8"/>
        <rFont val="Calibri"/>
        <charset val="134"/>
      </rPr>
      <t>:</t>
    </r>
  </si>
  <si>
    <t>佛教</t>
  </si>
  <si>
    <t>神道</t>
  </si>
  <si>
    <t>道教</t>
  </si>
  <si>
    <r>
      <rPr>
        <sz val="10"/>
        <color indexed="8"/>
        <rFont val="宋体"/>
        <charset val="134"/>
      </rPr>
      <t>佛</t>
    </r>
    <r>
      <rPr>
        <sz val="10"/>
        <color indexed="8"/>
        <rFont val="Calibri"/>
        <charset val="134"/>
      </rPr>
      <t>/</t>
    </r>
    <r>
      <rPr>
        <sz val="10"/>
        <color indexed="8"/>
        <rFont val="宋体"/>
        <charset val="134"/>
      </rPr>
      <t>神道</t>
    </r>
  </si>
  <si>
    <t>阴阳</t>
  </si>
  <si>
    <t>名称</t>
  </si>
  <si>
    <t>所用技能</t>
  </si>
  <si>
    <t>常见时代</t>
  </si>
  <si>
    <t>价格20s/现代($)</t>
  </si>
  <si>
    <t>弓箭</t>
  </si>
  <si>
    <t>弓术</t>
  </si>
  <si>
    <t>1D6+半DB</t>
  </si>
  <si>
    <t>30米</t>
  </si>
  <si>
    <t>1</t>
  </si>
  <si>
    <t>97</t>
  </si>
  <si>
    <t>1920s,现代</t>
  </si>
  <si>
    <t>7/75</t>
  </si>
  <si>
    <t>常规武器</t>
  </si>
  <si>
    <t>黄铜指虎</t>
  </si>
  <si>
    <t>1D3+1+DB</t>
  </si>
  <si>
    <t>接触</t>
  </si>
  <si>
    <t>1/10</t>
  </si>
  <si>
    <t>长鞭</t>
  </si>
  <si>
    <t>鞭子</t>
  </si>
  <si>
    <t>1D3+半DB</t>
  </si>
  <si>
    <t>3米</t>
  </si>
  <si>
    <t>1920s</t>
  </si>
  <si>
    <t>5/50</t>
  </si>
  <si>
    <t>燃烧的火把</t>
  </si>
  <si>
    <t>1D6+燃烧</t>
  </si>
  <si>
    <t>0.05/0.5</t>
  </si>
  <si>
    <t>电锯*</t>
  </si>
  <si>
    <t>电锯</t>
  </si>
  <si>
    <t>2D8</t>
  </si>
  <si>
    <t>√</t>
  </si>
  <si>
    <t>95</t>
  </si>
  <si>
    <t>-/300</t>
  </si>
  <si>
    <t>包皮短棒(大头棍、护身棒)</t>
  </si>
  <si>
    <t>1D8+DB</t>
  </si>
  <si>
    <t>2/15</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</si>
  <si>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</si>
  <si>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</si>
  <si>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</si>
  <si>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</si>
  <si>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</si>
  <si>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</si>
  <si>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</si>
  <si>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</si>
  <si>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</si>
  <si>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</si>
  <si>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</si>
  <si>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</si>
  <si>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</si>
  <si>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</si>
  <si>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</si>
  <si>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</si>
  <si>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</si>
  <si>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</si>
  <si>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</si>
  <si>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</si>
  <si>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1D4+DB</t>
  </si>
  <si>
    <t>2/6</t>
  </si>
  <si>
    <t>220v通电导线</t>
  </si>
  <si>
    <t>2D8+眩晕</t>
  </si>
  <si>
    <t>催泪瓦斯*</t>
  </si>
  <si>
    <t>眩晕</t>
  </si>
  <si>
    <t>2米</t>
  </si>
  <si>
    <t>25次</t>
  </si>
  <si>
    <t>-/10</t>
  </si>
  <si>
    <t>双节棍</t>
  </si>
  <si>
    <t>链枷</t>
  </si>
  <si>
    <t>投石</t>
  </si>
  <si>
    <t>1D4+半DB</t>
  </si>
  <si>
    <t>STR/3米</t>
  </si>
  <si>
    <t>手里剑</t>
  </si>
  <si>
    <t>2</t>
  </si>
  <si>
    <t>一次性</t>
  </si>
  <si>
    <t>100</t>
  </si>
  <si>
    <t>矛、骑士长枪</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</si>
  <si>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</si>
  <si>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</si>
  <si>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</si>
  <si>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</si>
  <si>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</si>
  <si>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</si>
  <si>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</si>
  <si>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</si>
  <si>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</si>
  <si>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</si>
  <si>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</si>
  <si>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</si>
  <si>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</si>
  <si>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</si>
  <si>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</si>
  <si>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</si>
  <si>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</si>
  <si>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</si>
  <si>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</si>
  <si>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</si>
  <si>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</si>
  <si>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</si>
  <si>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</si>
  <si>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</si>
  <si>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</si>
  <si>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</si>
  <si>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</si>
  <si>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</si>
  <si>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</si>
  <si>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</si>
  <si>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</si>
  <si>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</si>
  <si>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</si>
  <si>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</si>
  <si>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</si>
  <si>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</si>
  <si>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</si>
  <si>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</si>
  <si>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</si>
  <si>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</si>
  <si>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</si>
  <si>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</si>
  <si>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</si>
  <si>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</si>
  <si>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65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</si>
  <si>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</si>
  <si>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</si>
  <si>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</si>
  <si>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</si>
  <si>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</si>
  <si>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</si>
  <si>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</si>
  <si>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</si>
  <si>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</si>
  <si>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</si>
  <si>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</si>
  <si>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</si>
  <si>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</si>
  <si>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</si>
  <si>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</si>
  <si>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</si>
  <si>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</si>
  <si>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</si>
  <si>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</si>
  <si>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</si>
  <si>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</si>
  <si>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</si>
  <si>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</si>
  <si>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.44(11.2mm)马格南左轮</t>
  </si>
  <si>
    <t>1D10+1D4+2</t>
  </si>
  <si>
    <t>1/475</t>
  </si>
  <si>
    <t>.45(11.43mm)左轮</t>
  </si>
  <si>
    <t>1D10+2</t>
  </si>
  <si>
    <t>.45(11.43mm)自动手枪</t>
  </si>
  <si>
    <t>7</t>
  </si>
  <si>
    <t>40/375</t>
  </si>
  <si>
    <t>IMI 沙漠之鹰</t>
  </si>
  <si>
    <t>1D10+1D6+3</t>
  </si>
  <si>
    <t>94</t>
  </si>
  <si>
    <t>-/650</t>
  </si>
  <si>
    <t>.58 1855年式春田步枪</t>
  </si>
  <si>
    <t>步枪/霰弹枪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</si>
  <si>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</si>
  <si>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</si>
  <si>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</si>
  <si>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</si>
  <si>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</si>
  <si>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</si>
  <si>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</si>
  <si>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</si>
  <si>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</si>
  <si>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</si>
  <si>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</si>
  <si>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</si>
  <si>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</si>
  <si>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</si>
  <si>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</si>
  <si>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</si>
  <si>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</si>
  <si>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</si>
  <si>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</si>
  <si>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</si>
  <si>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</si>
  <si>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</si>
  <si>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</si>
  <si>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</si>
  <si>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</si>
  <si>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</si>
  <si>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</si>
  <si>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</si>
  <si>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</si>
  <si>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</si>
  <si>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</si>
  <si>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</si>
  <si>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</si>
  <si>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</si>
  <si>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</si>
  <si>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</si>
  <si>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</si>
  <si>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</si>
  <si>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</si>
  <si>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</si>
  <si>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</si>
  <si>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</si>
  <si>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</si>
  <si>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</si>
  <si>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</si>
  <si>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</si>
  <si>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</si>
  <si>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</si>
  <si>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</si>
  <si>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</si>
  <si>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</si>
  <si>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</si>
  <si>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</si>
  <si>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</si>
  <si>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</si>
  <si>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</si>
  <si>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</si>
  <si>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</si>
  <si>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</si>
  <si>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</si>
  <si>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</si>
  <si>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</si>
  <si>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</si>
  <si>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</si>
  <si>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</si>
  <si>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</si>
  <si>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</si>
  <si>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</si>
  <si>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</si>
  <si>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</si>
  <si>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</si>
  <si>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</si>
  <si>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</si>
  <si>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</si>
  <si>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</si>
  <si>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</si>
  <si>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</si>
  <si>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</si>
  <si>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</si>
  <si>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</si>
  <si>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</si>
  <si>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</si>
  <si>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</si>
  <si>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</si>
  <si>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</si>
  <si>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</si>
  <si>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</si>
  <si>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</si>
  <si>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</si>
  <si>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</si>
  <si>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</si>
  <si>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</si>
  <si>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</si>
  <si>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</si>
  <si>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</si>
  <si>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</si>
  <si>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冲锋枪</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</si>
  <si>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</si>
  <si>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</si>
  <si>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</si>
  <si>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</si>
  <si>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</si>
  <si>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</si>
  <si>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</si>
  <si>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</si>
  <si>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</si>
  <si>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</si>
  <si>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</si>
  <si>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</si>
  <si>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</si>
  <si>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</si>
  <si>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</si>
  <si>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</si>
  <si>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</si>
  <si>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</si>
  <si>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</si>
  <si>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</si>
  <si>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</si>
  <si>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</si>
  <si>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</si>
  <si>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</si>
  <si>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</si>
  <si>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</si>
  <si>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</si>
  <si>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</si>
  <si>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</si>
  <si>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</si>
  <si>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</si>
  <si>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</si>
  <si>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</si>
  <si>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</si>
  <si>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</si>
  <si>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</si>
  <si>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</si>
  <si>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</si>
  <si>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</si>
  <si>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</si>
  <si>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</si>
  <si>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</si>
  <si>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</si>
  <si>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</si>
  <si>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</si>
  <si>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</si>
  <si>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</si>
  <si>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</si>
  <si>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</si>
  <si>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</si>
  <si>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</si>
  <si>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</si>
  <si>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</si>
  <si>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</si>
  <si>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</si>
  <si>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</si>
  <si>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</si>
  <si>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</si>
  <si>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</si>
  <si>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</si>
  <si>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</si>
  <si>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</si>
  <si>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</si>
  <si>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</si>
  <si>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</si>
  <si>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</si>
  <si>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</si>
  <si>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</si>
  <si>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</si>
  <si>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</si>
  <si>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</si>
  <si>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</si>
  <si>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</si>
  <si>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</si>
  <si>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</si>
  <si>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</si>
  <si>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</si>
  <si>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</si>
  <si>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</si>
  <si>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</si>
  <si>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</si>
  <si>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</si>
  <si>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</si>
  <si>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</si>
  <si>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</si>
  <si>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</si>
  <si>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</si>
  <si>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</si>
  <si>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</si>
  <si>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</si>
  <si>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</si>
  <si>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</si>
  <si>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</si>
  <si>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</si>
  <si>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</si>
  <si>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</si>
  <si>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</si>
  <si>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</si>
  <si>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</si>
  <si>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</si>
  <si>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电锯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</si>
  <si>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</si>
  <si>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</si>
  <si>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</si>
  <si>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</si>
  <si>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</si>
  <si>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</si>
  <si>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</si>
  <si>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</si>
  <si>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艺术与手艺部分技能属于额外添加，是为更好的扮演而服务，目前属于试运行</t>
  </si>
  <si>
    <t>艺术与手艺</t>
  </si>
  <si>
    <t>科学</t>
  </si>
  <si>
    <t>射击</t>
  </si>
  <si>
    <t>特殊技能</t>
  </si>
  <si>
    <t>技能</t>
  </si>
  <si>
    <t>基础值</t>
  </si>
  <si>
    <t>地质学</t>
  </si>
  <si>
    <t>生物学</t>
  </si>
  <si>
    <t>读唇</t>
  </si>
  <si>
    <t>天文学</t>
  </si>
  <si>
    <t>物理学</t>
  </si>
  <si>
    <t>音乐</t>
  </si>
  <si>
    <t>植物学</t>
  </si>
  <si>
    <t>裁缝</t>
  </si>
  <si>
    <t>动物学</t>
  </si>
  <si>
    <t>理发</t>
  </si>
  <si>
    <t>密码学</t>
  </si>
  <si>
    <t>工程学</t>
  </si>
  <si>
    <t>气象学</t>
  </si>
  <si>
    <t>司法科学</t>
  </si>
  <si>
    <t>酿酒</t>
  </si>
  <si>
    <t>捕鱼</t>
  </si>
  <si>
    <t>打字</t>
  </si>
  <si>
    <t>速记</t>
  </si>
  <si>
    <t>制陶</t>
  </si>
  <si>
    <t>雕塑</t>
  </si>
  <si>
    <t>风水</t>
  </si>
  <si>
    <t>莫里斯舞蹈</t>
  </si>
  <si>
    <t>粉刷/油漆工</t>
  </si>
  <si>
    <t>锻造</t>
  </si>
  <si>
    <t>管道工</t>
  </si>
  <si>
    <t>自填</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</si>
  <si>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</si>
  <si>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</si>
  <si>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</si>
  <si>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</si>
  <si>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</si>
  <si>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</si>
  <si>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</si>
  <si>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</si>
  <si>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</si>
  <si>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</si>
  <si>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</si>
  <si>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</si>
  <si>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</si>
  <si>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与他们的关系</t>
  </si>
  <si>
    <t>D2</t>
  </si>
  <si>
    <t>D4</t>
  </si>
  <si>
    <t>D6</t>
  </si>
  <si>
    <t>D8</t>
  </si>
  <si>
    <t>D10</t>
  </si>
  <si>
    <t>D20</t>
  </si>
  <si>
    <t>D100</t>
  </si>
  <si>
    <t>结实的</t>
  </si>
  <si>
    <t>你信仰并祈并一位神或伟人</t>
  </si>
  <si>
    <t>父辈(父亲,母亲,继母)</t>
  </si>
  <si>
    <t>你欠了他们人情.他们帮助了你什么?(借了你钱,给了你吃穿,给了你工作)</t>
  </si>
  <si>
    <t>你最爱的学府(小学,中学,大学)</t>
  </si>
  <si>
    <t>与你得意技能相关之物(例如华福;假ID卡;青铜指虎)</t>
  </si>
  <si>
    <t>慷慨大方(小费王;慈善家)</t>
  </si>
  <si>
    <t>英俊的</t>
  </si>
  <si>
    <t>人类无需信神(例如坚定的无神论者,世俗主义者,人文主义者)</t>
  </si>
  <si>
    <t>祖父辈(外祖父,祖母)</t>
  </si>
  <si>
    <t>他们教会了你一些东西(技能,如何去爱,如何成为男子汉)</t>
  </si>
  <si>
    <t>你的故乡(乡下老家,小城镇,大都市)</t>
  </si>
  <si>
    <t>职业必需品(例如医疗包;汽车;撬锁器)</t>
  </si>
  <si>
    <t>善待动物(爱猫人士;农场出生;与马同舞)</t>
  </si>
  <si>
    <t>笨拙的</t>
  </si>
  <si>
    <t>科学万能!科学万岁!你将选择其中之一.(例如进化论,低温学,太空探索)</t>
  </si>
  <si>
    <t>兄弟姐妹(例如妹妹,表妹,无血缘妹妹,德国骨科妹妹)</t>
  </si>
  <si>
    <t>他们给了你生命的意义(你渴望成为他们那样的人,你想让他们高兴)</t>
  </si>
  <si>
    <t>相识初恋之处(电影院,度假村,核弹避难所)</t>
  </si>
  <si>
    <t>童年的遗留物(例如漫画书;随身小刀;幸运币)</t>
  </si>
  <si>
    <t>梦想家(异想天开;预言家;创造者)</t>
  </si>
  <si>
    <t>机灵的</t>
  </si>
  <si>
    <t>所有事都是命中注定.(例如你相信因果报应,种姓系统,超自然存在)</t>
  </si>
  <si>
    <t>孩子(亲生的,捡来的,别人家的)</t>
  </si>
  <si>
    <t>你曾伤害了他们，而现在寻求救赎(偷了钱财,见死不救,通风报信)</t>
  </si>
  <si>
    <t>静思之地(图书馆,你的乡土别墅,钓鱼的地方)</t>
  </si>
  <si>
    <t>逝者遗物(例如钱包里的遗照;信)</t>
  </si>
  <si>
    <t>享乐主义者(酒吧醉汉;"放纵至死")</t>
  </si>
  <si>
    <t>点击这里下载规则书</t>
  </si>
  <si>
    <t>点击这里下载调查员手册</t>
  </si>
  <si>
    <t>迷人的</t>
  </si>
  <si>
    <t>社团或秘密结社一员.(例如共济会,女协,FFF团)</t>
  </si>
  <si>
    <t>另一半(女朋友,未婚夫,情人)</t>
  </si>
  <si>
    <t>同甘共苦(共同创业,携手成长,革命战友)</t>
  </si>
  <si>
    <t>社交之地(绅♂士俱乐部,酒吧,叔叔的家)</t>
  </si>
  <si>
    <t>重要之人给予之物(例如戒指;日志;地图)</t>
  </si>
  <si>
    <t>赌徒;冒险家(任何事都来一遍;活在生死边缘)</t>
  </si>
  <si>
    <t>娃娃脸的</t>
  </si>
  <si>
    <t>社会坏掉了，我将成为正义的伙伴，斩除(毒品丶暴力丶种族歧视等)</t>
  </si>
  <si>
    <t>那位指引你人生技能的人。指明该技能和该人。</t>
  </si>
  <si>
    <t>你想向他们证明自己(找到工作,搞到老婆,考到学历)</t>
  </si>
  <si>
    <t>联系你思想/信念的场所(小教堂,麦加,巨石阵)</t>
  </si>
  <si>
    <t>收藏品(例如邮票;标本;记录)</t>
  </si>
  <si>
    <t>好厨子;好吃货(烤得一手好蛋糕;无米之炊能做好;优雅的食神)</t>
  </si>
  <si>
    <t>聪明的</t>
  </si>
  <si>
    <t>神依然存在（使用占星术丶招魂术丶塔罗牌等）</t>
  </si>
  <si>
    <t>青梅竹马(同学,邻居,训幼染)</t>
  </si>
  <si>
    <t>你崇拜他们(崇拜他们的名望,人格魅力,工作)</t>
  </si>
  <si>
    <t>重要之人的坟墓(另一半,孩子,爱人)</t>
  </si>
  <si>
    <t>你发掘而不知真相的东西.(橱柜中未知语言信件,来源不明的风琴,花园挖出来的奇妙银球)</t>
  </si>
  <si>
    <t>女人缘/万人迷(长袖善舞;甜言蜜语;电眼乱放)</t>
  </si>
  <si>
    <t>邋遢的</t>
  </si>
  <si>
    <t>诸君，我喜欢政治(如保守党丶共产党丶自由党)</t>
  </si>
  <si>
    <t>名人丶偶像或英雄。当然也许你从未见过他.(电影明星,政治家,音乐家)</t>
  </si>
  <si>
    <t>后悔的感觉。(本应死在他们面前,背弃誓言,没有帮助他)</t>
  </si>
  <si>
    <t>家族所在(乡下小屋,租屋,幼年的孤儿院)</t>
  </si>
  <si>
    <t>体育用品(签名篮球;鱼竿;金属球棒)</t>
  </si>
  <si>
    <t>忠心在我(背负自己的朋友;从未破誓;为信念而死)</t>
  </si>
  <si>
    <t>死人脸的</t>
  </si>
  <si>
    <t>金钱就是力量，我的朋友，我将竭尽全力获取我能看到的一切。”</t>
  </si>
  <si>
    <t>游戏中另一位调查员伙伴.</t>
  </si>
  <si>
    <t>你试图证明你比他们更出色,他(懒惰,酗酒,冷漠...)</t>
  </si>
  <si>
    <t>生命中最高兴时所在(初吻时的公园长椅,你的大学)</t>
  </si>
  <si>
    <t>武器(例如半自动左轮;老旧的猎用来福;靴刃)</t>
  </si>
  <si>
    <t>好名头(村里最好的饭后聊天人士;虔信圣徒;不惧危险)</t>
  </si>
  <si>
    <t>肮脏的</t>
  </si>
  <si>
    <t>竞选者/激进主义者(例如女权运动人丶平等主义家丶无产革命者)</t>
  </si>
  <si>
    <t>游戏中另一位NPC.详情咨询你的守秘人.</t>
  </si>
  <si>
    <t>他扰乱了你的人生,你寻求复仇(杀亲人,毁家园,抢老婆)</t>
  </si>
  <si>
    <t>工作地点(事务所,办公室,银行)</t>
  </si>
  <si>
    <t>宠物(猫,狗,乌龟,蛇,蜥蜴,仓鼠)</t>
  </si>
  <si>
    <t>雄心壮志(梦想远大;目标成为boss;渴望一切)</t>
  </si>
  <si>
    <t>耀眼的</t>
  </si>
  <si>
    <t>书呆子</t>
  </si>
  <si>
    <t>年轻的</t>
  </si>
  <si>
    <t>疲倦脸的</t>
  </si>
  <si>
    <t>肥胖的</t>
  </si>
  <si>
    <t>有啤酒肚的</t>
  </si>
  <si>
    <t>长头发的</t>
  </si>
  <si>
    <t>苗条的</t>
  </si>
  <si>
    <t>优雅的</t>
  </si>
  <si>
    <t>烂醉的</t>
  </si>
  <si>
    <t>矮壮的</t>
  </si>
  <si>
    <t>苍白的</t>
  </si>
  <si>
    <t>阴沉的</t>
  </si>
  <si>
    <t>平庸的</t>
  </si>
  <si>
    <t>乐观的</t>
  </si>
  <si>
    <t>棕褐色皮肤的</t>
  </si>
  <si>
    <t>满脸皱纹的</t>
  </si>
  <si>
    <t>古板的</t>
  </si>
  <si>
    <t>有狐臭的</t>
  </si>
  <si>
    <t>狡猾的</t>
  </si>
  <si>
    <t>健壮的</t>
  </si>
  <si>
    <t>娇俏的</t>
  </si>
  <si>
    <t>浑身肌肉的</t>
  </si>
  <si>
    <t>魁梧的</t>
  </si>
  <si>
    <t>迟钝的</t>
  </si>
  <si>
    <t>虚弱的</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</si>
  <si>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</si>
  <si>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</si>
  <si>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</si>
  <si>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</si>
  <si>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</si>
  <si>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</si>
  <si>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DB:0  体格:0  MOV:7  幸运:55</t>
  </si>
  <si>
    <t>HP:13/13   San:85/99   MP:17/17</t>
  </si>
  <si>
    <t>斗殴 40%(20/8), 伤害1D3+DB</t>
  </si>
  <si>
    <t>-电击枪(射击)*55%(27/11), 伤害1D3+眩晕</t>
  </si>
  <si>
    <t>-.45(11.43mm)自动手枪55%(27/11), 伤害1D10+2</t>
  </si>
  <si>
    <t>-黄铜指虎55%(27/11), 伤害1D3+1+DB</t>
  </si>
  <si>
    <t>闪避 25%(12/5)</t>
  </si>
  <si>
    <t>估价 85%(42/17)</t>
  </si>
  <si>
    <t>信用评级 20%(10/4)</t>
  </si>
  <si>
    <t>格斗:斗殴 40%(20/8)</t>
  </si>
  <si>
    <t>射击:手枪 55%(27/11)</t>
  </si>
  <si>
    <t>母语:汉语 80%(40/16)</t>
  </si>
  <si>
    <t>图书馆使用 85%(42/17)</t>
  </si>
  <si>
    <t>聆听 65%(32/13)</t>
  </si>
  <si>
    <t>妙手 85%(42/17)</t>
  </si>
  <si>
    <t>侦察 85%(42/17)</t>
  </si>
  <si>
    <t>潜行 65%(32/13)</t>
  </si>
  <si>
    <t>————————背景故事————————</t>
  </si>
  <si>
    <t>————————随身物品————————</t>
  </si>
  <si>
    <t>—————————资产—————————</t>
  </si>
  <si>
    <t>————————————————————</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</si>
  <si>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</si>
  <si>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</si>
  <si>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</si>
  <si>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</si>
  <si>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</si>
  <si>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</si>
  <si>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</si>
  <si>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</si>
  <si>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</si>
  <si>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</si>
  <si>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</si>
  <si>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</si>
  <si>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</si>
  <si>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</si>
  <si>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</si>
  <si>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</si>
  <si>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</si>
  <si>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</si>
  <si>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</si>
  <si>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</si>
  <si>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</si>
  <si>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</si>
  <si>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</si>
  <si>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</si>
  <si>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</si>
  <si>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</si>
  <si>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</si>
  <si>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</si>
  <si>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</si>
  <si>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</si>
  <si>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</si>
  <si>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</si>
  <si>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</si>
  <si>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</si>
  <si>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</si>
  <si>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</si>
  <si>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</si>
  <si>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</si>
  <si>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</si>
  <si>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</si>
  <si>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</si>
  <si>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</si>
  <si>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</si>
  <si>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</si>
  <si>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</si>
  <si>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</si>
  <si>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</si>
  <si>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</si>
  <si>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</si>
  <si>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</si>
  <si>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</si>
  <si>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</si>
  <si>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</si>
  <si>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</si>
  <si>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</si>
  <si>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</si>
  <si>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</si>
  <si>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</si>
  <si>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</si>
  <si>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</si>
  <si>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</si>
  <si>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</si>
  <si>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</si>
  <si>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</si>
  <si>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</si>
  <si>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</si>
  <si>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</si>
  <si>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</si>
  <si>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</si>
  <si>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</si>
  <si>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</si>
  <si>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</si>
  <si>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</si>
  <si>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</si>
  <si>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</si>
  <si>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</si>
  <si>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</si>
  <si>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</si>
  <si>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</si>
  <si>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</si>
  <si>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</si>
  <si>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</si>
  <si>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</si>
  <si>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</si>
  <si>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</si>
  <si>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</si>
  <si>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</si>
  <si>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</si>
  <si>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</si>
  <si>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</si>
  <si>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</si>
  <si>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</si>
  <si>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</si>
  <si>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</si>
  <si>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</si>
  <si>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</si>
  <si>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</si>
  <si>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</si>
  <si>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</si>
  <si>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</si>
  <si>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</si>
  <si>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</si>
  <si>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</si>
  <si>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</si>
  <si>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</si>
  <si>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</si>
  <si>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</si>
  <si>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</si>
  <si>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</si>
  <si>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</si>
  <si>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</si>
  <si>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</si>
  <si>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</si>
  <si>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</si>
  <si>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</si>
  <si>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</si>
  <si>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</si>
  <si>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</si>
  <si>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</si>
  <si>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</si>
  <si>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</si>
  <si>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</si>
  <si>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</si>
  <si>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</si>
  <si>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</si>
  <si>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</si>
  <si>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</si>
  <si>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</si>
  <si>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</si>
  <si>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</si>
  <si>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</si>
  <si>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</si>
  <si>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</si>
  <si>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</si>
  <si>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</si>
  <si>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</si>
  <si>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</si>
  <si>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</si>
  <si>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</si>
  <si>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</si>
  <si>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</si>
  <si>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</si>
  <si>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</si>
  <si>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</si>
  <si>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</si>
  <si>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</si>
  <si>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</si>
  <si>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</si>
  <si>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</si>
  <si>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</si>
  <si>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</si>
  <si>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</si>
  <si>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</si>
  <si>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</si>
  <si>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</si>
  <si>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</si>
  <si>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</si>
  <si>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</si>
  <si>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</si>
  <si>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</si>
  <si>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</si>
  <si>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</si>
  <si>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</si>
  <si>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</si>
  <si>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</si>
  <si>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</si>
  <si>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</si>
  <si>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</si>
  <si>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</si>
  <si>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</si>
  <si>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</si>
  <si>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</si>
  <si>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</si>
  <si>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</si>
  <si>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</si>
  <si>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</si>
  <si>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</si>
  <si>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</si>
  <si>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</si>
  <si>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</si>
  <si>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</si>
  <si>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</si>
  <si>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</si>
  <si>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</si>
  <si>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</si>
  <si>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</si>
  <si>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</si>
  <si>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</si>
  <si>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</si>
  <si>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</si>
  <si>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</si>
  <si>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</si>
  <si>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</si>
  <si>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</si>
  <si>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</si>
  <si>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</si>
  <si>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</si>
  <si>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</si>
  <si>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</si>
  <si>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</si>
  <si>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</si>
  <si>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</si>
  <si>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</si>
  <si>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</si>
  <si>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</si>
  <si>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</si>
  <si>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</si>
  <si>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</si>
  <si>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</si>
  <si>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</si>
  <si>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</si>
  <si>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</si>
  <si>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</si>
  <si>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</si>
  <si>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</si>
  <si>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</si>
  <si>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</si>
  <si>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</si>
  <si>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</si>
  <si>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</si>
  <si>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</si>
  <si>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</si>
  <si>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</si>
  <si>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</si>
  <si>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</si>
  <si>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</si>
  <si>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</si>
  <si>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</si>
  <si>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</si>
  <si>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</si>
  <si>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</si>
  <si>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</si>
  <si>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</si>
  <si>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</si>
  <si>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</si>
  <si>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</si>
  <si>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</si>
  <si>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</si>
  <si>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</si>
  <si>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</si>
  <si>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</si>
  <si>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</si>
  <si>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</si>
  <si>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</si>
  <si>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</si>
  <si>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</si>
  <si>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</si>
  <si>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</si>
  <si>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</si>
  <si>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</si>
  <si>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</si>
  <si>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</si>
  <si>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</si>
  <si>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</si>
  <si>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</si>
  <si>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</si>
  <si>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</si>
  <si>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</si>
  <si>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</si>
  <si>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</si>
  <si>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</si>
  <si>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</si>
  <si>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</si>
  <si>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</si>
  <si>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</si>
  <si>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</si>
  <si>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</si>
  <si>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</si>
  <si>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</si>
  <si>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</si>
  <si>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</si>
  <si>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</si>
  <si>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</si>
  <si>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</si>
  <si>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</si>
  <si>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</si>
  <si>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</si>
  <si>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</si>
  <si>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</si>
  <si>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</si>
  <si>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</si>
  <si>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</si>
  <si>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</si>
  <si>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</si>
  <si>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</si>
  <si>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</si>
  <si>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</si>
  <si>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</si>
  <si>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</si>
  <si>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</si>
  <si>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</si>
  <si>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</si>
  <si>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</si>
  <si>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</si>
  <si>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</si>
  <si>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</si>
  <si>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</si>
  <si>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</si>
  <si>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</si>
  <si>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</si>
  <si>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</si>
  <si>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</si>
  <si>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</si>
  <si>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</si>
  <si>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</si>
  <si>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</si>
  <si>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</si>
  <si>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</si>
  <si>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</si>
  <si>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</si>
  <si>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</si>
  <si>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</si>
  <si>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</si>
  <si>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</si>
  <si>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</si>
  <si>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</si>
  <si>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</si>
  <si>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</si>
  <si>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</si>
  <si>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</si>
  <si>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</si>
  <si>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</si>
  <si>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</si>
  <si>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</si>
  <si>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</si>
  <si>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</si>
  <si>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</si>
  <si>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</si>
  <si>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</si>
  <si>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</si>
  <si>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</si>
  <si>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</si>
  <si>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</si>
  <si>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</si>
  <si>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1.6.4.1（1.7.8）</t>
  </si>
  <si>
    <t>1.修改可成长标记说明
2.添加疯狂表-即时症状和总结症状说明</t>
  </si>
  <si>
    <t>1.6.4（1.7.8）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</si>
  <si>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</si>
  <si>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</si>
  <si>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</si>
  <si>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t>
  </si>
  <si>
    <t xml:space="preserve">1.可插入头像
2.删除txt导出
3.添加初始理智值,当填写意志属性值后，初始理智值会随之变动
4.添加输入自定义武器名称栏
5.原武器栏变更为类型栏，可进行选择
</t>
  </si>
  <si>
    <t>1.6.1.1</t>
  </si>
  <si>
    <t>添加信誉参照表，信用评级去除兴趣点加点</t>
  </si>
</sst>
</file>

<file path=xl/styles.xml><?xml version="1.0" encoding="utf-8"?>
<styleSheet xmlns="http://schemas.openxmlformats.org/spreadsheetml/2006/main">
  <numFmts count="11">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0_ "/>
    <numFmt numFmtId="26" formatCode="\$#,##0.00_);[Red]\(\$#,##0.00\)"/>
    <numFmt numFmtId="24" formatCode="\$#,##0_);[Red]\(\$#,##0\)"/>
    <numFmt numFmtId="177" formatCode="0_);[Red]\(0\)"/>
    <numFmt numFmtId="178" formatCode="0_ "/>
    <numFmt numFmtId="179" formatCode="\+0;\-0;&quot;±&quot;0"/>
    <numFmt numFmtId="180" formatCode="\$#,##0;\-\$#,##0"/>
  </numFmts>
  <fonts count="65">
    <font>
      <sz val="11"/>
      <name val="等线"/>
      <charset val="134"/>
    </font>
    <font>
      <sz val="11"/>
      <color rgb="FF000000"/>
      <name val="等线"/>
      <charset val="134"/>
    </font>
    <font>
      <b/>
      <sz val="11"/>
      <color rgb="FF000000"/>
      <name val="等线"/>
      <charset val="134"/>
    </font>
    <font>
      <b/>
      <sz val="12"/>
      <color rgb="FF000000"/>
      <name val="微软雅黑 Light"/>
      <charset val="134"/>
    </font>
    <font>
      <sz val="11"/>
      <color rgb="FF000000"/>
      <name val="微软雅黑 Light"/>
      <charset val="134"/>
    </font>
    <font>
      <sz val="12"/>
      <color rgb="FF000000"/>
      <name val="微软雅黑 Light"/>
      <charset val="134"/>
    </font>
    <font>
      <sz val="12"/>
      <color rgb="FFFFFFFF"/>
      <name val="微软雅黑 Light"/>
      <charset val="134"/>
    </font>
    <font>
      <sz val="11"/>
      <color rgb="FFFFFFFF"/>
      <name val="微软雅黑"/>
      <charset val="134"/>
    </font>
    <font>
      <sz val="11"/>
      <color rgb="FF000000"/>
      <name val="微软雅黑"/>
      <charset val="134"/>
    </font>
    <font>
      <sz val="11"/>
      <color rgb="FF435369"/>
      <name val="等线"/>
      <charset val="134"/>
    </font>
    <font>
      <sz val="12"/>
      <color rgb="FF000000"/>
      <name val="微软雅黑"/>
      <charset val="134"/>
    </font>
    <font>
      <sz val="12"/>
      <color rgb="FFFFFFFF"/>
      <name val="微软雅黑"/>
      <charset val="134"/>
    </font>
    <font>
      <sz val="10"/>
      <color rgb="FF000000"/>
      <name val="微软雅黑"/>
      <charset val="134"/>
    </font>
    <font>
      <u/>
      <sz val="12"/>
      <color rgb="FF0463C1"/>
      <name val="微软雅黑 Light"/>
      <charset val="134"/>
    </font>
    <font>
      <sz val="11"/>
      <color rgb="FFFFFFFF"/>
      <name val="微软雅黑 Light"/>
      <charset val="134"/>
    </font>
    <font>
      <sz val="12"/>
      <color rgb="FFFFFFFF"/>
      <name val="Arial"/>
      <charset val="134"/>
    </font>
    <font>
      <sz val="10"/>
      <name val="等线"/>
      <charset val="134"/>
    </font>
    <font>
      <sz val="10"/>
      <color rgb="FF000000"/>
      <name val="微软雅黑 Light"/>
      <charset val="134"/>
    </font>
    <font>
      <b/>
      <sz val="10"/>
      <color rgb="FF000000"/>
      <name val="微软雅黑 Light"/>
      <charset val="134"/>
    </font>
    <font>
      <sz val="18"/>
      <name val="等线 Light"/>
      <charset val="134"/>
    </font>
    <font>
      <sz val="18"/>
      <name val="等线"/>
      <charset val="134"/>
    </font>
    <font>
      <b/>
      <sz val="11"/>
      <name val="微软雅黑 Light"/>
      <charset val="134"/>
    </font>
    <font>
      <sz val="11"/>
      <name val="微软雅黑 Light"/>
      <charset val="134"/>
    </font>
    <font>
      <sz val="8"/>
      <color indexed="8"/>
      <name val="Calibri"/>
      <charset val="134"/>
    </font>
    <font>
      <sz val="10"/>
      <color indexed="8"/>
      <name val="Calibri"/>
      <charset val="134"/>
    </font>
    <font>
      <sz val="10"/>
      <color indexed="8"/>
      <name val="宋体"/>
      <charset val="134"/>
    </font>
    <font>
      <sz val="8"/>
      <color indexed="8"/>
      <name val="宋体"/>
      <charset val="134"/>
    </font>
    <font>
      <sz val="11"/>
      <color rgb="FFC00000"/>
      <name val="微软雅黑 Light"/>
      <charset val="134"/>
    </font>
    <font>
      <sz val="10"/>
      <color rgb="FFFFFFFF"/>
      <name val="微软雅黑"/>
      <charset val="134"/>
    </font>
    <font>
      <sz val="10"/>
      <color rgb="FF7F7F7F"/>
      <name val="微软雅黑"/>
      <charset val="134"/>
    </font>
    <font>
      <sz val="9"/>
      <color rgb="FF000000"/>
      <name val="微软雅黑"/>
      <charset val="134"/>
    </font>
    <font>
      <sz val="10"/>
      <name val="微软雅黑"/>
      <charset val="134"/>
    </font>
    <font>
      <sz val="8"/>
      <color rgb="FF000000"/>
      <name val="微软雅黑"/>
      <charset val="134"/>
    </font>
    <font>
      <sz val="10"/>
      <color rgb="FFADAAAA"/>
      <name val="微软雅黑"/>
      <charset val="134"/>
    </font>
    <font>
      <sz val="10"/>
      <color rgb="FFBFBFBF"/>
      <name val="微软雅黑"/>
      <charset val="134"/>
    </font>
    <font>
      <sz val="11"/>
      <color rgb="FF7F7F7F"/>
      <name val="微软雅黑"/>
      <charset val="134"/>
    </font>
    <font>
      <sz val="11"/>
      <color rgb="FF000000"/>
      <name val="黑体"/>
      <charset val="134"/>
    </font>
    <font>
      <sz val="11"/>
      <name val="微软雅黑"/>
      <charset val="134"/>
    </font>
    <font>
      <sz val="11"/>
      <color rgb="FFADAAAA"/>
      <name val="微软雅黑"/>
      <charset val="134"/>
    </font>
    <font>
      <sz val="11"/>
      <color rgb="FFBFBFBF"/>
      <name val="微软雅黑"/>
      <charset val="134"/>
    </font>
    <font>
      <b/>
      <sz val="10"/>
      <color rgb="FFFFFFFF"/>
      <name val="微软雅黑"/>
      <charset val="134"/>
    </font>
    <font>
      <b/>
      <sz val="10"/>
      <color rgb="FF000000"/>
      <name val="微软雅黑"/>
      <charset val="134"/>
    </font>
    <font>
      <sz val="9"/>
      <color rgb="FF7F7F7F"/>
      <name val="微软雅黑"/>
      <charset val="134"/>
    </font>
    <font>
      <sz val="11"/>
      <color theme="1"/>
      <name val="等线"/>
      <charset val="0"/>
      <scheme val="minor"/>
    </font>
    <font>
      <b/>
      <sz val="11"/>
      <color theme="3"/>
      <name val="等线"/>
      <charset val="134"/>
      <scheme val="minor"/>
    </font>
    <font>
      <sz val="11"/>
      <color rgb="FF9C0006"/>
      <name val="等线"/>
      <charset val="0"/>
      <scheme val="minor"/>
    </font>
    <font>
      <b/>
      <sz val="11"/>
      <color theme="1"/>
      <name val="等线"/>
      <charset val="0"/>
      <scheme val="minor"/>
    </font>
    <font>
      <b/>
      <sz val="11"/>
      <color rgb="FFFA7D00"/>
      <name val="等线"/>
      <charset val="0"/>
      <scheme val="minor"/>
    </font>
    <font>
      <sz val="11"/>
      <color theme="1"/>
      <name val="等线"/>
      <charset val="134"/>
      <scheme val="minor"/>
    </font>
    <font>
      <sz val="11"/>
      <color theme="0"/>
      <name val="等线"/>
      <charset val="0"/>
      <scheme val="minor"/>
    </font>
    <font>
      <b/>
      <sz val="11"/>
      <color rgb="FF3F3F3F"/>
      <name val="等线"/>
      <charset val="0"/>
      <scheme val="minor"/>
    </font>
    <font>
      <sz val="11"/>
      <color rgb="FF3F3F76"/>
      <name val="等线"/>
      <charset val="0"/>
      <scheme val="minor"/>
    </font>
    <font>
      <i/>
      <sz val="11"/>
      <color rgb="FF7F7F7F"/>
      <name val="等线"/>
      <charset val="0"/>
      <scheme val="minor"/>
    </font>
    <font>
      <sz val="11"/>
      <color rgb="FFFA7D00"/>
      <name val="等线"/>
      <charset val="0"/>
      <scheme val="minor"/>
    </font>
    <font>
      <u/>
      <sz val="11"/>
      <color rgb="FF0463C1"/>
      <name val="等线"/>
      <charset val="134"/>
    </font>
    <font>
      <u/>
      <sz val="11"/>
      <color rgb="FF800080"/>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FFFFFF"/>
      <name val="等线"/>
      <charset val="0"/>
      <scheme val="minor"/>
    </font>
    <font>
      <sz val="11"/>
      <color rgb="FF9C6500"/>
      <name val="等线"/>
      <charset val="0"/>
      <scheme val="minor"/>
    </font>
    <font>
      <sz val="11"/>
      <color rgb="FF006100"/>
      <name val="等线"/>
      <charset val="0"/>
      <scheme val="minor"/>
    </font>
    <font>
      <b/>
      <sz val="11"/>
      <color rgb="FF000000"/>
      <name val="微软雅黑 Light"/>
      <charset val="134"/>
    </font>
    <font>
      <b/>
      <sz val="11"/>
      <color rgb="FFFF0000"/>
      <name val="微软雅黑 Light"/>
      <charset val="134"/>
    </font>
  </fonts>
  <fills count="44">
    <fill>
      <patternFill patternType="none"/>
    </fill>
    <fill>
      <patternFill patternType="gray125"/>
    </fill>
    <fill>
      <patternFill patternType="solid">
        <fgColor rgb="FF5C9BD5"/>
        <bgColor rgb="FF5C9BD5"/>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rgb="FFE2EFD9"/>
        <bgColor indexed="64"/>
      </patternFill>
    </fill>
    <fill>
      <patternFill patternType="solid">
        <fgColor rgb="FFFFF2CB"/>
        <bgColor indexed="64"/>
      </patternFill>
    </fill>
    <fill>
      <patternFill patternType="solid">
        <fgColor rgb="FFFBE4D5"/>
        <bgColor indexed="64"/>
      </patternFill>
    </fill>
    <fill>
      <patternFill patternType="solid">
        <fgColor rgb="FF8FABDB"/>
        <bgColor indexed="64"/>
      </patternFill>
    </fill>
    <fill>
      <patternFill patternType="solid">
        <fgColor rgb="FFD9E3F3"/>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s>
  <borders count="11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medium">
        <color rgb="FF5C9BD5"/>
      </right>
      <top style="medium">
        <color rgb="FF5C9BD5"/>
      </top>
      <bottom style="medium">
        <color auto="1"/>
      </bottom>
      <diagonal/>
    </border>
    <border>
      <left style="thin">
        <color auto="1"/>
      </left>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top style="thin">
        <color rgb="FFBFBFBF"/>
      </top>
      <bottom style="thin">
        <color rgb="FFBFBFBF"/>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right/>
      <top style="medium">
        <color auto="1"/>
      </top>
      <bottom style="medium">
        <color auto="1"/>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
      <left style="thin">
        <color rgb="FFBFBFBF"/>
      </left>
      <right style="thin">
        <color rgb="FFBFBFBF"/>
      </right>
      <top style="medium">
        <color auto="1"/>
      </top>
      <bottom/>
      <diagonal/>
    </border>
    <border>
      <left style="thin">
        <color rgb="FFCFCDCD"/>
      </left>
      <right style="thin">
        <color rgb="FFCFCDCD"/>
      </right>
      <top style="thin">
        <color rgb="FFCFCDCD"/>
      </top>
      <bottom style="thin">
        <color rgb="FFCFCDCD"/>
      </bottom>
      <diagonal/>
    </border>
    <border>
      <left style="thin">
        <color rgb="FFCFCDCD"/>
      </left>
      <right style="thin">
        <color rgb="FFCFCDCD"/>
      </right>
      <top/>
      <bottom style="thin">
        <color rgb="FFCFCDCD"/>
      </bottom>
      <diagonal/>
    </border>
    <border>
      <left/>
      <right style="thin">
        <color rgb="FFFFFFFF"/>
      </right>
      <top style="thin">
        <color rgb="FFBFBFBF"/>
      </top>
      <bottom style="thin">
        <color rgb="FFBFBFBF"/>
      </bottom>
      <diagonal/>
    </border>
    <border>
      <left style="thin">
        <color rgb="FFCFCDCD"/>
      </left>
      <right style="thin">
        <color rgb="FFCFCDCD"/>
      </right>
      <top style="thin">
        <color rgb="FFCFCDCD"/>
      </top>
      <bottom style="medium">
        <color rgb="FF000000"/>
      </bottom>
      <diagonal/>
    </border>
    <border>
      <left style="medium">
        <color rgb="FF000000"/>
      </left>
      <right/>
      <top style="thin">
        <color rgb="FFBFBFBF"/>
      </top>
      <bottom style="thin">
        <color rgb="FFBFBFBF"/>
      </bottom>
      <diagonal/>
    </border>
    <border>
      <left style="medium">
        <color rgb="FF000000"/>
      </left>
      <right style="thin">
        <color rgb="FFBFBFBF"/>
      </right>
      <top style="thin">
        <color rgb="FFBFBFBF"/>
      </top>
      <bottom style="thin">
        <color rgb="FFBFBFBF"/>
      </bottom>
      <diagonal/>
    </border>
    <border>
      <left style="medium">
        <color rgb="FF000000"/>
      </left>
      <right style="thin">
        <color rgb="FFBFBFBF"/>
      </right>
      <top style="thin">
        <color rgb="FFBFBFBF"/>
      </top>
      <bottom style="medium">
        <color rgb="FF000000"/>
      </bottom>
      <diagonal/>
    </border>
    <border>
      <left style="thin">
        <color rgb="FFBFBFBF"/>
      </left>
      <right style="thin">
        <color rgb="FFBFBFBF"/>
      </right>
      <top style="thin">
        <color rgb="FFBFBFBF"/>
      </top>
      <bottom style="medium">
        <color rgb="FF000000"/>
      </bottom>
      <diagonal/>
    </border>
    <border>
      <left/>
      <right style="thin">
        <color rgb="FFCFCDCD"/>
      </right>
      <top style="thin">
        <color rgb="FFBFBFBF"/>
      </top>
      <bottom style="thin">
        <color rgb="FFBFBFBF"/>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E6E4E4"/>
      </bottom>
      <diagonal/>
    </border>
    <border>
      <left style="thin">
        <color rgb="FFBFBFBF"/>
      </left>
      <right style="thin">
        <color rgb="FFBFBFBF"/>
      </right>
      <top style="thin">
        <color rgb="FFBFBFBF"/>
      </top>
      <bottom style="thin">
        <color rgb="FFE6E4E4"/>
      </bottom>
      <diagonal/>
    </border>
    <border>
      <left/>
      <right style="thin">
        <color rgb="FFBFBFBF"/>
      </right>
      <top style="thin">
        <color rgb="FFBFBFBF"/>
      </top>
      <bottom style="thin">
        <color rgb="FFCFCDCD"/>
      </bottom>
      <diagonal/>
    </border>
    <border>
      <left style="thin">
        <color rgb="FFBFBFBF"/>
      </left>
      <right style="thin">
        <color rgb="FFBFBFBF"/>
      </right>
      <top style="thin">
        <color rgb="FFBFBFBF"/>
      </top>
      <bottom style="thin">
        <color rgb="FFCFCDCD"/>
      </bottom>
      <diagonal/>
    </border>
    <border>
      <left/>
      <right style="thin">
        <color rgb="FFBFBFBF"/>
      </right>
      <top/>
      <bottom style="thin">
        <color rgb="FFCFCDCD"/>
      </bottom>
      <diagonal/>
    </border>
    <border>
      <left style="thin">
        <color rgb="FFBFBFBF"/>
      </left>
      <right style="thin">
        <color rgb="FFBFBFBF"/>
      </right>
      <top/>
      <bottom style="thin">
        <color rgb="FFCFCDCD"/>
      </bottom>
      <diagonal/>
    </border>
    <border>
      <left style="thin">
        <color auto="1"/>
      </left>
      <right/>
      <top style="thin">
        <color rgb="FFBFBFBF"/>
      </top>
      <bottom style="thin">
        <color rgb="FFBFBFBF"/>
      </bottom>
      <diagonal/>
    </border>
    <border>
      <left/>
      <right style="thin">
        <color auto="1"/>
      </right>
      <top style="thin">
        <color rgb="FFBFBFBF"/>
      </top>
      <bottom style="thin">
        <color rgb="FFBFBFBF"/>
      </bottom>
      <diagonal/>
    </border>
    <border>
      <left style="thin">
        <color rgb="FFCFCDCD"/>
      </left>
      <right/>
      <top style="thin">
        <color rgb="FFBFBFBF"/>
      </top>
      <bottom style="thin">
        <color rgb="FFBFBFBF"/>
      </bottom>
      <diagonal/>
    </border>
    <border>
      <left/>
      <right style="thin">
        <color rgb="FFCFCDCD"/>
      </right>
      <top style="thin">
        <color rgb="FFBFBFBF"/>
      </top>
      <bottom style="medium">
        <color auto="1"/>
      </bottom>
      <diagonal/>
    </border>
    <border>
      <left style="thin">
        <color rgb="FFCFCDCD"/>
      </left>
      <right style="thin">
        <color rgb="FFCFCDCD"/>
      </right>
      <top style="thin">
        <color rgb="FFCFCDCD"/>
      </top>
      <bottom style="medium">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top style="thin">
        <color auto="1"/>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48" fillId="0" borderId="0" applyFont="0" applyFill="0" applyBorder="0" applyAlignment="0" applyProtection="0">
      <alignment vertical="center"/>
    </xf>
    <xf numFmtId="0" fontId="43" fillId="20" borderId="0" applyNumberFormat="0" applyBorder="0" applyAlignment="0" applyProtection="0">
      <alignment vertical="center"/>
    </xf>
    <xf numFmtId="0" fontId="51" fillId="21" borderId="109" applyNumberFormat="0" applyAlignment="0" applyProtection="0">
      <alignment vertical="center"/>
    </xf>
    <xf numFmtId="44" fontId="48" fillId="0" borderId="0" applyFont="0" applyFill="0" applyBorder="0" applyAlignment="0" applyProtection="0">
      <alignment vertical="center"/>
    </xf>
    <xf numFmtId="41" fontId="48" fillId="0" borderId="0" applyFont="0" applyFill="0" applyBorder="0" applyAlignment="0" applyProtection="0">
      <alignment vertical="center"/>
    </xf>
    <xf numFmtId="0" fontId="43" fillId="27" borderId="0" applyNumberFormat="0" applyBorder="0" applyAlignment="0" applyProtection="0">
      <alignment vertical="center"/>
    </xf>
    <xf numFmtId="0" fontId="45" fillId="15" borderId="0" applyNumberFormat="0" applyBorder="0" applyAlignment="0" applyProtection="0">
      <alignment vertical="center"/>
    </xf>
    <xf numFmtId="43" fontId="48" fillId="0" borderId="0" applyFont="0" applyFill="0" applyBorder="0" applyAlignment="0" applyProtection="0">
      <alignment vertical="center"/>
    </xf>
    <xf numFmtId="0" fontId="49" fillId="29" borderId="0" applyNumberFormat="0" applyBorder="0" applyAlignment="0" applyProtection="0">
      <alignment vertical="center"/>
    </xf>
    <xf numFmtId="0" fontId="54" fillId="0" borderId="0">
      <protection locked="0"/>
    </xf>
    <xf numFmtId="9" fontId="48" fillId="0" borderId="0" applyFont="0" applyFill="0" applyBorder="0" applyAlignment="0" applyProtection="0">
      <alignment vertical="center"/>
    </xf>
    <xf numFmtId="0" fontId="55" fillId="0" borderId="0" applyNumberFormat="0" applyFill="0" applyBorder="0" applyAlignment="0" applyProtection="0">
      <alignment vertical="center"/>
    </xf>
    <xf numFmtId="0" fontId="48" fillId="34" borderId="112" applyNumberFormat="0" applyFont="0" applyAlignment="0" applyProtection="0">
      <alignment vertical="center"/>
    </xf>
    <xf numFmtId="0" fontId="49" fillId="33" borderId="0" applyNumberFormat="0" applyBorder="0" applyAlignment="0" applyProtection="0">
      <alignment vertical="center"/>
    </xf>
    <xf numFmtId="0" fontId="44"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8" fillId="0" borderId="113" applyNumberFormat="0" applyFill="0" applyAlignment="0" applyProtection="0">
      <alignment vertical="center"/>
    </xf>
    <xf numFmtId="0" fontId="59" fillId="0" borderId="113" applyNumberFormat="0" applyFill="0" applyAlignment="0" applyProtection="0">
      <alignment vertical="center"/>
    </xf>
    <xf numFmtId="0" fontId="49" fillId="38" borderId="0" applyNumberFormat="0" applyBorder="0" applyAlignment="0" applyProtection="0">
      <alignment vertical="center"/>
    </xf>
    <xf numFmtId="0" fontId="44" fillId="0" borderId="114" applyNumberFormat="0" applyFill="0" applyAlignment="0" applyProtection="0">
      <alignment vertical="center"/>
    </xf>
    <xf numFmtId="0" fontId="49" fillId="39" borderId="0" applyNumberFormat="0" applyBorder="0" applyAlignment="0" applyProtection="0">
      <alignment vertical="center"/>
    </xf>
    <xf numFmtId="0" fontId="50" fillId="16" borderId="110" applyNumberFormat="0" applyAlignment="0" applyProtection="0">
      <alignment vertical="center"/>
    </xf>
    <xf numFmtId="0" fontId="47" fillId="16" borderId="109" applyNumberFormat="0" applyAlignment="0" applyProtection="0">
      <alignment vertical="center"/>
    </xf>
    <xf numFmtId="0" fontId="60" fillId="41" borderId="115" applyNumberFormat="0" applyAlignment="0" applyProtection="0">
      <alignment vertical="center"/>
    </xf>
    <xf numFmtId="0" fontId="43" fillId="37" borderId="0" applyNumberFormat="0" applyBorder="0" applyAlignment="0" applyProtection="0">
      <alignment vertical="center"/>
    </xf>
    <xf numFmtId="0" fontId="49" fillId="32" borderId="0" applyNumberFormat="0" applyBorder="0" applyAlignment="0" applyProtection="0">
      <alignment vertical="center"/>
    </xf>
    <xf numFmtId="0" fontId="53" fillId="0" borderId="111" applyNumberFormat="0" applyFill="0" applyAlignment="0" applyProtection="0">
      <alignment vertical="center"/>
    </xf>
    <xf numFmtId="0" fontId="46" fillId="0" borderId="108" applyNumberFormat="0" applyFill="0" applyAlignment="0" applyProtection="0">
      <alignment vertical="center"/>
    </xf>
    <xf numFmtId="0" fontId="62" fillId="43" borderId="0" applyNumberFormat="0" applyBorder="0" applyAlignment="0" applyProtection="0">
      <alignment vertical="center"/>
    </xf>
    <xf numFmtId="0" fontId="61" fillId="42" borderId="0" applyNumberFormat="0" applyBorder="0" applyAlignment="0" applyProtection="0">
      <alignment vertical="center"/>
    </xf>
    <xf numFmtId="0" fontId="43" fillId="23" borderId="0" applyNumberFormat="0" applyBorder="0" applyAlignment="0" applyProtection="0">
      <alignment vertical="center"/>
    </xf>
    <xf numFmtId="0" fontId="49" fillId="40" borderId="0" applyNumberFormat="0" applyBorder="0" applyAlignment="0" applyProtection="0">
      <alignment vertical="center"/>
    </xf>
    <xf numFmtId="0" fontId="43" fillId="14" borderId="0" applyNumberFormat="0" applyBorder="0" applyAlignment="0" applyProtection="0">
      <alignment vertical="center"/>
    </xf>
    <xf numFmtId="0" fontId="43" fillId="13" borderId="0" applyNumberFormat="0" applyBorder="0" applyAlignment="0" applyProtection="0">
      <alignment vertical="center"/>
    </xf>
    <xf numFmtId="0" fontId="43" fillId="22" borderId="0" applyNumberFormat="0" applyBorder="0" applyAlignment="0" applyProtection="0">
      <alignment vertical="center"/>
    </xf>
    <xf numFmtId="0" fontId="43" fillId="19" borderId="0" applyNumberFormat="0" applyBorder="0" applyAlignment="0" applyProtection="0">
      <alignment vertical="center"/>
    </xf>
    <xf numFmtId="0" fontId="49" fillId="36" borderId="0" applyNumberFormat="0" applyBorder="0" applyAlignment="0" applyProtection="0">
      <alignment vertical="center"/>
    </xf>
    <xf numFmtId="0" fontId="49" fillId="26" borderId="0" applyNumberFormat="0" applyBorder="0" applyAlignment="0" applyProtection="0">
      <alignment vertical="center"/>
    </xf>
    <xf numFmtId="0" fontId="43" fillId="35" borderId="0" applyNumberFormat="0" applyBorder="0" applyAlignment="0" applyProtection="0">
      <alignment vertical="center"/>
    </xf>
    <xf numFmtId="0" fontId="43" fillId="28" borderId="0" applyNumberFormat="0" applyBorder="0" applyAlignment="0" applyProtection="0">
      <alignment vertical="center"/>
    </xf>
    <xf numFmtId="0" fontId="49" fillId="25" borderId="0" applyNumberFormat="0" applyBorder="0" applyAlignment="0" applyProtection="0">
      <alignment vertical="center"/>
    </xf>
    <xf numFmtId="0" fontId="43" fillId="31" borderId="0" applyNumberFormat="0" applyBorder="0" applyAlignment="0" applyProtection="0">
      <alignment vertical="center"/>
    </xf>
    <xf numFmtId="0" fontId="49" fillId="18" borderId="0" applyNumberFormat="0" applyBorder="0" applyAlignment="0" applyProtection="0">
      <alignment vertical="center"/>
    </xf>
    <xf numFmtId="0" fontId="49" fillId="30" borderId="0" applyNumberFormat="0" applyBorder="0" applyAlignment="0" applyProtection="0">
      <alignment vertical="center"/>
    </xf>
    <xf numFmtId="0" fontId="43" fillId="17" borderId="0" applyNumberFormat="0" applyBorder="0" applyAlignment="0" applyProtection="0">
      <alignment vertical="center"/>
    </xf>
    <xf numFmtId="0" fontId="49" fillId="24" borderId="0" applyNumberFormat="0" applyBorder="0" applyAlignment="0" applyProtection="0">
      <alignment vertical="center"/>
    </xf>
    <xf numFmtId="0" fontId="0" fillId="0" borderId="0">
      <protection locked="0"/>
    </xf>
  </cellStyleXfs>
  <cellXfs count="1067">
    <xf numFmtId="0" fontId="0" fillId="0" borderId="0" xfId="0">
      <alignment vertical="center"/>
    </xf>
    <xf numFmtId="0" fontId="1" fillId="0" borderId="0" xfId="0" applyFont="1" applyAlignment="1">
      <alignment horizontal="left" vertical="center" wrapText="1"/>
    </xf>
    <xf numFmtId="0" fontId="1" fillId="0" borderId="0" xfId="0" applyFont="1" applyAlignment="1">
      <alignment horizontal="center" vertical="top" wrapText="1"/>
    </xf>
    <xf numFmtId="0" fontId="1" fillId="0" borderId="0" xfId="0" applyFont="1">
      <alignment vertical="center"/>
    </xf>
    <xf numFmtId="0" fontId="1" fillId="0" borderId="0" xfId="0" applyFont="1" applyAlignment="1">
      <alignment vertical="center" wrapText="1"/>
    </xf>
    <xf numFmtId="0" fontId="1" fillId="0" borderId="0" xfId="0" applyFont="1" applyProtection="1">
      <alignment vertical="center"/>
      <protection locked="0"/>
    </xf>
    <xf numFmtId="0" fontId="2" fillId="0" borderId="0" xfId="0" applyFont="1">
      <alignment vertical="center"/>
    </xf>
    <xf numFmtId="14" fontId="1" fillId="0" borderId="0" xfId="0" applyNumberFormat="1" applyFont="1" applyAlignment="1">
      <alignment vertical="center" wrapText="1"/>
    </xf>
    <xf numFmtId="0" fontId="1" fillId="0" borderId="0" xfId="0" applyFont="1" applyAlignment="1" applyProtection="1">
      <alignment horizontal="left" vertical="center" wrapText="1"/>
      <protection locked="0"/>
    </xf>
    <xf numFmtId="0" fontId="1" fillId="0" borderId="0" xfId="0" applyFont="1" applyAlignment="1">
      <alignment horizontal="left" vertical="top" wrapText="1"/>
    </xf>
    <xf numFmtId="49" fontId="3" fillId="2" borderId="1" xfId="49" applyNumberFormat="1" applyFont="1" applyFill="1" applyBorder="1" applyAlignment="1" applyProtection="1">
      <alignment horizontal="center" vertical="top" wrapText="1"/>
    </xf>
    <xf numFmtId="49" fontId="4" fillId="0" borderId="2" xfId="49" applyNumberFormat="1" applyFont="1" applyBorder="1" applyAlignment="1" applyProtection="1">
      <alignment horizontal="left"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xf>
    <xf numFmtId="0" fontId="6" fillId="3" borderId="3" xfId="0" applyFont="1" applyFill="1" applyBorder="1" applyAlignment="1" applyProtection="1">
      <alignment horizontal="center" vertical="center"/>
      <protection locked="0"/>
    </xf>
    <xf numFmtId="0" fontId="5" fillId="4" borderId="3" xfId="0" applyFont="1" applyFill="1" applyBorder="1" applyAlignment="1" applyProtection="1">
      <alignment horizontal="center" vertical="center"/>
      <protection locked="0"/>
    </xf>
    <xf numFmtId="0" fontId="5" fillId="4" borderId="3" xfId="0" applyNumberFormat="1" applyFont="1" applyFill="1" applyBorder="1" applyAlignment="1" applyProtection="1">
      <alignment horizontal="center" vertical="center"/>
      <protection locked="0"/>
    </xf>
    <xf numFmtId="49" fontId="5" fillId="4" borderId="3" xfId="0" applyNumberFormat="1" applyFont="1" applyFill="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center" vertical="center"/>
      <protection locked="0"/>
    </xf>
    <xf numFmtId="0" fontId="5" fillId="0" borderId="0" xfId="0" applyFont="1">
      <alignment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Alignment="1">
      <alignment horizontal="center" vertical="center"/>
    </xf>
    <xf numFmtId="0" fontId="8" fillId="0" borderId="8" xfId="0" applyFont="1" applyBorder="1" applyAlignment="1">
      <alignment horizontal="center" vertical="center"/>
    </xf>
    <xf numFmtId="26" fontId="8" fillId="0" borderId="0" xfId="0" applyNumberFormat="1" applyFont="1" applyAlignment="1">
      <alignment horizontal="center" vertical="center"/>
    </xf>
    <xf numFmtId="0" fontId="8" fillId="4" borderId="8" xfId="0" applyFont="1" applyFill="1" applyBorder="1" applyAlignment="1">
      <alignment horizontal="center" vertical="center"/>
    </xf>
    <xf numFmtId="0" fontId="8" fillId="4" borderId="0" xfId="0" applyFont="1" applyFill="1" applyAlignment="1">
      <alignment horizontal="center" vertical="center"/>
    </xf>
    <xf numFmtId="0" fontId="8" fillId="4" borderId="0" xfId="0" applyFont="1" applyFill="1" applyAlignment="1">
      <alignment horizontal="center" vertical="center" wrapText="1"/>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24" fontId="8" fillId="4" borderId="10" xfId="0" applyNumberFormat="1" applyFont="1" applyFill="1" applyBorder="1" applyAlignment="1">
      <alignment horizontal="center" vertical="center"/>
    </xf>
    <xf numFmtId="24" fontId="8" fillId="0" borderId="0" xfId="0" applyNumberFormat="1" applyFont="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0" borderId="8" xfId="0" applyFont="1" applyBorder="1" applyAlignment="1">
      <alignment horizontal="left" vertical="center" wrapText="1"/>
    </xf>
    <xf numFmtId="0" fontId="8" fillId="0" borderId="0" xfId="0" applyFont="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49" fontId="8" fillId="0" borderId="0" xfId="0" applyNumberFormat="1" applyFont="1" applyAlignment="1">
      <alignment horizontal="center" vertical="center"/>
    </xf>
    <xf numFmtId="0" fontId="8" fillId="0" borderId="0" xfId="0" applyFont="1">
      <alignment vertical="center"/>
    </xf>
    <xf numFmtId="0" fontId="7" fillId="3" borderId="11" xfId="0" applyFont="1" applyFill="1" applyBorder="1" applyAlignment="1">
      <alignment horizontal="center" vertical="center"/>
    </xf>
    <xf numFmtId="0" fontId="8" fillId="5" borderId="12" xfId="0" applyFont="1" applyFill="1" applyBorder="1" applyAlignment="1">
      <alignment horizontal="center" vertical="center"/>
    </xf>
    <xf numFmtId="26" fontId="8" fillId="0" borderId="12" xfId="0" applyNumberFormat="1" applyFont="1" applyBorder="1" applyAlignment="1">
      <alignment horizontal="center" vertical="center"/>
    </xf>
    <xf numFmtId="24" fontId="8" fillId="4" borderId="12" xfId="0" applyNumberFormat="1" applyFont="1" applyFill="1" applyBorder="1" applyAlignment="1">
      <alignment horizontal="center" vertical="center"/>
    </xf>
    <xf numFmtId="24" fontId="8" fillId="0" borderId="12" xfId="0" applyNumberFormat="1" applyFont="1" applyBorder="1" applyAlignment="1">
      <alignment horizontal="center" vertical="center"/>
    </xf>
    <xf numFmtId="24" fontId="8" fillId="4" borderId="13" xfId="0" applyNumberFormat="1" applyFont="1" applyFill="1" applyBorder="1" applyAlignment="1">
      <alignment horizontal="center" vertical="center"/>
    </xf>
    <xf numFmtId="0" fontId="8" fillId="5" borderId="11" xfId="0" applyFont="1" applyFill="1" applyBorder="1" applyAlignment="1">
      <alignment horizontal="center" vertical="center"/>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1" fillId="0" borderId="0" xfId="0" applyFont="1" applyAlignment="1">
      <alignment horizontal="center" vertical="center" wrapText="1"/>
    </xf>
    <xf numFmtId="0" fontId="7" fillId="3" borderId="6"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protection locked="0"/>
    </xf>
    <xf numFmtId="0" fontId="7" fillId="3" borderId="11" xfId="0" applyFont="1" applyFill="1" applyBorder="1" applyAlignment="1" applyProtection="1">
      <alignment horizontal="center" vertical="center"/>
      <protection locked="0"/>
    </xf>
    <xf numFmtId="0" fontId="8" fillId="5" borderId="8"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4" borderId="8" xfId="0" applyFont="1" applyFill="1" applyBorder="1" applyAlignment="1">
      <alignment horizontal="center" vertical="center" wrapText="1"/>
    </xf>
    <xf numFmtId="0" fontId="8" fillId="4" borderId="12" xfId="0" applyFont="1" applyFill="1" applyBorder="1" applyAlignment="1">
      <alignment horizontal="left" vertical="center" wrapText="1"/>
    </xf>
    <xf numFmtId="0" fontId="8" fillId="4" borderId="9" xfId="0" applyFont="1" applyFill="1" applyBorder="1" applyAlignment="1">
      <alignment horizontal="center" vertical="center" wrapText="1"/>
    </xf>
    <xf numFmtId="0" fontId="8" fillId="4" borderId="13" xfId="0" applyFont="1" applyFill="1" applyBorder="1" applyAlignment="1">
      <alignment horizontal="left" vertical="center" wrapText="1"/>
    </xf>
    <xf numFmtId="0" fontId="1" fillId="0" borderId="0" xfId="0" applyFont="1" applyAlignment="1" applyProtection="1">
      <alignment horizontal="center" vertical="center" wrapText="1"/>
      <protection hidden="1"/>
    </xf>
    <xf numFmtId="0" fontId="1" fillId="0" borderId="0" xfId="0" applyFont="1" applyAlignment="1" applyProtection="1">
      <alignment horizontal="left" vertical="center" wrapText="1"/>
      <protection hidden="1"/>
    </xf>
    <xf numFmtId="0" fontId="7" fillId="3" borderId="6" xfId="0" applyFont="1" applyFill="1" applyBorder="1" applyAlignment="1" applyProtection="1">
      <alignment horizontal="center" vertical="center"/>
      <protection hidden="1"/>
    </xf>
    <xf numFmtId="0" fontId="7" fillId="3" borderId="11" xfId="0" applyFont="1" applyFill="1" applyBorder="1" applyAlignment="1" applyProtection="1">
      <alignment horizontal="center" vertical="center"/>
      <protection hidden="1"/>
    </xf>
    <xf numFmtId="0" fontId="8" fillId="5" borderId="8" xfId="0" applyFont="1" applyFill="1" applyBorder="1" applyAlignment="1" applyProtection="1">
      <alignment horizontal="center" vertical="center"/>
      <protection hidden="1"/>
    </xf>
    <xf numFmtId="0" fontId="8" fillId="5" borderId="12" xfId="0" applyFont="1" applyFill="1" applyBorder="1" applyAlignment="1" applyProtection="1">
      <alignment horizontal="center" vertical="center" wrapText="1"/>
      <protection hidden="1"/>
    </xf>
    <xf numFmtId="0" fontId="8" fillId="0" borderId="9" xfId="0" applyFont="1" applyBorder="1" applyAlignment="1" applyProtection="1">
      <alignment horizontal="center" vertical="center"/>
      <protection locked="0" hidden="1"/>
    </xf>
    <xf numFmtId="0" fontId="8" fillId="0" borderId="13" xfId="0" applyFont="1" applyBorder="1" applyAlignment="1" applyProtection="1">
      <alignment horizontal="left" vertical="center" wrapText="1"/>
      <protection locked="0" hidden="1"/>
    </xf>
    <xf numFmtId="0" fontId="1" fillId="6" borderId="0" xfId="0" applyFont="1" applyFill="1">
      <alignment vertical="center"/>
    </xf>
    <xf numFmtId="0" fontId="1" fillId="6" borderId="0" xfId="0" applyFont="1" applyFill="1" applyAlignment="1">
      <alignment horizontal="left" vertical="center" wrapText="1"/>
    </xf>
    <xf numFmtId="0" fontId="9" fillId="6" borderId="0" xfId="0" applyFont="1" applyFill="1" applyAlignment="1">
      <alignment horizontal="center" vertical="center" wrapText="1"/>
    </xf>
    <xf numFmtId="0" fontId="1" fillId="6" borderId="0" xfId="0" applyFont="1" applyFill="1" applyAlignment="1">
      <alignment horizontal="center" vertical="center" wrapText="1"/>
    </xf>
    <xf numFmtId="0" fontId="10" fillId="0" borderId="0" xfId="0" applyFont="1">
      <alignment vertical="center"/>
    </xf>
    <xf numFmtId="0" fontId="11" fillId="3" borderId="14" xfId="0" applyNumberFormat="1" applyFont="1" applyFill="1" applyBorder="1" applyAlignment="1">
      <alignment horizontal="center" vertical="center"/>
    </xf>
    <xf numFmtId="0" fontId="10" fillId="4" borderId="15" xfId="0" applyNumberFormat="1" applyFont="1" applyFill="1" applyBorder="1" applyAlignment="1">
      <alignment horizontal="left" vertical="center"/>
    </xf>
    <xf numFmtId="0" fontId="10" fillId="4" borderId="16" xfId="0" applyNumberFormat="1" applyFont="1" applyFill="1" applyBorder="1" applyAlignment="1">
      <alignment horizontal="left" vertical="center"/>
    </xf>
    <xf numFmtId="0" fontId="10" fillId="0" borderId="0" xfId="0" applyNumberFormat="1" applyFont="1" applyAlignment="1">
      <alignment horizontal="left" vertical="center"/>
    </xf>
    <xf numFmtId="0" fontId="6" fillId="0" borderId="0" xfId="0" applyFont="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 xfId="0" applyFont="1" applyFill="1" applyBorder="1" applyAlignment="1" applyProtection="1">
      <alignment horizontal="center" vertical="center"/>
      <protection locked="0" hidden="1"/>
    </xf>
    <xf numFmtId="1" fontId="5" fillId="4" borderId="3" xfId="0" applyNumberFormat="1" applyFont="1" applyFill="1" applyBorder="1" applyAlignment="1">
      <alignment horizontal="center" vertical="center"/>
    </xf>
    <xf numFmtId="0" fontId="5" fillId="0" borderId="3" xfId="0" applyFont="1" applyBorder="1" applyAlignment="1">
      <alignment horizontal="center" vertical="center" wrapText="1"/>
    </xf>
    <xf numFmtId="0" fontId="5" fillId="4" borderId="3" xfId="0" applyFont="1" applyFill="1" applyBorder="1" applyAlignment="1">
      <alignment horizontal="center" vertical="center"/>
    </xf>
    <xf numFmtId="0" fontId="5" fillId="0" borderId="19" xfId="0" applyFont="1" applyBorder="1" applyAlignment="1">
      <alignment horizontal="center" vertical="center" wrapText="1"/>
    </xf>
    <xf numFmtId="0" fontId="5" fillId="0" borderId="3" xfId="0" applyFont="1" applyBorder="1" applyAlignment="1" applyProtection="1">
      <alignment horizontal="center" vertical="center"/>
      <protection locked="0" hidden="1"/>
    </xf>
    <xf numFmtId="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4" borderId="20"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1" xfId="0" applyFont="1" applyFill="1" applyBorder="1" applyAlignment="1" applyProtection="1">
      <alignment horizontal="center" vertical="center"/>
      <protection locked="0" hidden="1"/>
    </xf>
    <xf numFmtId="0" fontId="5" fillId="4" borderId="21" xfId="0" applyFont="1" applyFill="1" applyBorder="1" applyAlignment="1">
      <alignment horizontal="center" vertical="center"/>
    </xf>
    <xf numFmtId="0" fontId="5" fillId="0" borderId="21" xfId="0" applyFont="1" applyBorder="1" applyAlignment="1">
      <alignment horizontal="center"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3" xfId="0" applyFont="1" applyFill="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13" fillId="0" borderId="0" xfId="10" applyFont="1" applyAlignment="1" applyProtection="1">
      <alignment horizontal="center" vertical="center"/>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0" borderId="21" xfId="0" applyFont="1" applyBorder="1" applyAlignment="1" applyProtection="1">
      <alignment horizontal="center" vertical="center"/>
      <protection locked="0" hidden="1"/>
    </xf>
    <xf numFmtId="1" fontId="5" fillId="0" borderId="21" xfId="0" applyNumberFormat="1" applyFont="1" applyBorder="1" applyAlignment="1">
      <alignment horizontal="center" vertical="center"/>
    </xf>
    <xf numFmtId="0" fontId="5" fillId="4" borderId="26"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0" borderId="0" xfId="0" applyFont="1" applyAlignment="1" applyProtection="1">
      <alignment horizontal="center" vertical="center"/>
      <protection locked="0"/>
    </xf>
    <xf numFmtId="0" fontId="6" fillId="3" borderId="27"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11" xfId="0" applyFont="1" applyFill="1" applyBorder="1" applyAlignment="1">
      <alignment horizontal="center" vertical="center"/>
    </xf>
    <xf numFmtId="1" fontId="5" fillId="4" borderId="28" xfId="0" applyNumberFormat="1" applyFont="1" applyFill="1" applyBorder="1" applyAlignment="1">
      <alignment horizontal="center" vertical="center"/>
    </xf>
    <xf numFmtId="0" fontId="5" fillId="0" borderId="8" xfId="0" applyFont="1" applyBorder="1" applyAlignment="1" applyProtection="1">
      <alignment horizontal="center" vertical="center"/>
      <protection locked="0" hidden="1"/>
    </xf>
    <xf numFmtId="0" fontId="5" fillId="0" borderId="12" xfId="0" applyFont="1" applyBorder="1" applyAlignment="1" applyProtection="1">
      <alignment horizontal="center" vertical="center"/>
      <protection locked="0" hidden="1"/>
    </xf>
    <xf numFmtId="0" fontId="5" fillId="0" borderId="9" xfId="0" applyFont="1" applyBorder="1" applyAlignment="1" applyProtection="1">
      <alignment horizontal="center" vertical="center"/>
      <protection locked="0" hidden="1"/>
    </xf>
    <xf numFmtId="0" fontId="5" fillId="0" borderId="13" xfId="0" applyFont="1" applyBorder="1" applyAlignment="1" applyProtection="1">
      <alignment horizontal="center" vertical="center"/>
      <protection locked="0" hidden="1"/>
    </xf>
    <xf numFmtId="1" fontId="5" fillId="0" borderId="28" xfId="0" applyNumberFormat="1" applyFont="1" applyBorder="1" applyAlignment="1">
      <alignment horizontal="center" vertical="center"/>
    </xf>
    <xf numFmtId="0" fontId="5" fillId="4" borderId="29"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4" borderId="30" xfId="0" applyFont="1" applyFill="1" applyBorder="1" applyAlignment="1">
      <alignment horizontal="center" vertical="center"/>
    </xf>
    <xf numFmtId="0" fontId="12" fillId="7" borderId="28" xfId="0" applyFont="1" applyFill="1" applyBorder="1" applyAlignment="1">
      <alignment horizontal="center" vertical="center"/>
    </xf>
    <xf numFmtId="0" fontId="15" fillId="0" borderId="0" xfId="0" applyFont="1">
      <alignment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7" fillId="3" borderId="32" xfId="0" applyFont="1" applyFill="1" applyBorder="1" applyAlignment="1">
      <alignment horizontal="center" vertical="center"/>
    </xf>
    <xf numFmtId="0" fontId="7" fillId="3" borderId="33" xfId="0" applyFont="1" applyFill="1" applyBorder="1" applyAlignment="1">
      <alignment horizontal="center" vertical="center"/>
    </xf>
    <xf numFmtId="0" fontId="8" fillId="4" borderId="34" xfId="0" applyFont="1" applyFill="1" applyBorder="1" applyAlignment="1">
      <alignment horizontal="center" vertical="center" wrapText="1"/>
    </xf>
    <xf numFmtId="0" fontId="8" fillId="4" borderId="35" xfId="0" applyFont="1" applyFill="1" applyBorder="1" applyAlignment="1">
      <alignment horizontal="center" vertical="center" wrapText="1"/>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8" fillId="4" borderId="36" xfId="0" applyFont="1" applyFill="1" applyBorder="1" applyAlignment="1">
      <alignment horizontal="center" vertical="center" wrapText="1"/>
    </xf>
    <xf numFmtId="0" fontId="8" fillId="4" borderId="37" xfId="0" applyFont="1" applyFill="1" applyBorder="1" applyAlignment="1">
      <alignment horizontal="center" vertical="center" wrapText="1"/>
    </xf>
    <xf numFmtId="0" fontId="6" fillId="0" borderId="0" xfId="0" applyFont="1">
      <alignment vertical="center"/>
    </xf>
    <xf numFmtId="0" fontId="8" fillId="4" borderId="35" xfId="0" applyNumberFormat="1" applyFont="1" applyFill="1" applyBorder="1" applyAlignment="1">
      <alignment horizontal="center" vertical="center" wrapText="1"/>
    </xf>
    <xf numFmtId="0" fontId="8" fillId="0" borderId="37" xfId="0" applyFont="1" applyBorder="1" applyAlignment="1">
      <alignment horizontal="center" vertical="center" wrapText="1"/>
    </xf>
    <xf numFmtId="0" fontId="8" fillId="4" borderId="37" xfId="0" applyNumberFormat="1" applyFont="1" applyFill="1" applyBorder="1" applyAlignment="1">
      <alignment horizontal="center" vertical="center" wrapText="1"/>
    </xf>
    <xf numFmtId="0" fontId="7" fillId="3" borderId="38" xfId="0" applyFont="1" applyFill="1" applyBorder="1" applyAlignment="1">
      <alignment horizontal="center" vertical="center"/>
    </xf>
    <xf numFmtId="0" fontId="8" fillId="4" borderId="39" xfId="0" applyFont="1" applyFill="1" applyBorder="1" applyAlignment="1">
      <alignment horizontal="center" vertical="center" wrapText="1"/>
    </xf>
    <xf numFmtId="0" fontId="8" fillId="0" borderId="39" xfId="0" applyFont="1" applyBorder="1" applyAlignment="1">
      <alignment horizontal="center" vertical="center" wrapText="1"/>
    </xf>
    <xf numFmtId="0" fontId="8" fillId="4" borderId="39" xfId="0" applyNumberFormat="1" applyFont="1" applyFill="1" applyBorder="1" applyAlignment="1">
      <alignment horizontal="center" vertical="center" wrapText="1"/>
    </xf>
    <xf numFmtId="0" fontId="8" fillId="4" borderId="40" xfId="0" applyNumberFormat="1" applyFont="1" applyFill="1" applyBorder="1" applyAlignment="1">
      <alignment horizontal="center" vertical="center" wrapText="1"/>
    </xf>
    <xf numFmtId="0" fontId="7" fillId="3" borderId="35" xfId="0" applyFont="1" applyFill="1" applyBorder="1" applyAlignment="1">
      <alignment horizontal="center" vertical="center"/>
    </xf>
    <xf numFmtId="0" fontId="8" fillId="5" borderId="35" xfId="0" applyFont="1" applyFill="1" applyBorder="1" applyAlignment="1">
      <alignment horizontal="center" vertical="center"/>
    </xf>
    <xf numFmtId="0" fontId="8" fillId="0" borderId="35" xfId="0" applyFont="1" applyBorder="1" applyAlignment="1">
      <alignment horizontal="center" vertical="center"/>
    </xf>
    <xf numFmtId="0" fontId="8" fillId="0" borderId="12" xfId="0" applyFont="1" applyBorder="1" applyAlignment="1">
      <alignment horizontal="center" vertical="center"/>
    </xf>
    <xf numFmtId="0" fontId="8" fillId="4" borderId="35" xfId="0" applyFont="1" applyFill="1" applyBorder="1" applyAlignment="1">
      <alignment horizontal="center" vertical="center"/>
    </xf>
    <xf numFmtId="0" fontId="8" fillId="4" borderId="12" xfId="0" applyFont="1" applyFill="1" applyBorder="1" applyAlignment="1">
      <alignment horizontal="center" vertical="center"/>
    </xf>
    <xf numFmtId="0" fontId="8" fillId="0" borderId="9" xfId="0" applyFont="1" applyBorder="1" applyAlignment="1">
      <alignment horizontal="center" vertical="center"/>
    </xf>
    <xf numFmtId="0" fontId="8" fillId="0" borderId="13" xfId="0" applyFont="1" applyBorder="1" applyAlignment="1">
      <alignment horizontal="center" vertical="center"/>
    </xf>
    <xf numFmtId="0" fontId="8" fillId="4" borderId="13" xfId="0" applyFont="1" applyFill="1" applyBorder="1" applyAlignment="1">
      <alignment horizontal="center" vertical="center"/>
    </xf>
    <xf numFmtId="49" fontId="4" fillId="0" borderId="0" xfId="0" applyNumberFormat="1" applyFont="1" applyAlignment="1" applyProtection="1">
      <alignment horizontal="center" vertical="center"/>
      <protection locked="0"/>
    </xf>
    <xf numFmtId="0" fontId="16" fillId="0" borderId="0" xfId="49" applyFont="1" applyAlignment="1" applyProtection="1">
      <alignment vertical="center"/>
    </xf>
    <xf numFmtId="0" fontId="0" fillId="0" borderId="0" xfId="49" applyAlignment="1" applyProtection="1">
      <alignment vertical="center"/>
    </xf>
    <xf numFmtId="49" fontId="17" fillId="0" borderId="1" xfId="49" applyNumberFormat="1" applyFont="1" applyBorder="1" applyAlignment="1" applyProtection="1">
      <alignment horizontal="center" vertical="top" wrapText="1"/>
    </xf>
    <xf numFmtId="49" fontId="17" fillId="0" borderId="41" xfId="49" applyNumberFormat="1" applyFont="1" applyBorder="1" applyAlignment="1" applyProtection="1">
      <alignment horizontal="center" vertical="top" wrapText="1"/>
    </xf>
    <xf numFmtId="49" fontId="17" fillId="0" borderId="16" xfId="49" applyNumberFormat="1" applyFont="1" applyBorder="1" applyAlignment="1" applyProtection="1">
      <alignment horizontal="center" vertical="top" wrapText="1"/>
    </xf>
    <xf numFmtId="49" fontId="17" fillId="0" borderId="13" xfId="49" applyNumberFormat="1" applyFont="1" applyBorder="1" applyAlignment="1" applyProtection="1">
      <alignment horizontal="center" vertical="top" wrapText="1"/>
    </xf>
    <xf numFmtId="49" fontId="18" fillId="0" borderId="16" xfId="49" applyNumberFormat="1" applyFont="1" applyBorder="1" applyAlignment="1" applyProtection="1">
      <alignment horizontal="center" vertical="top" wrapText="1"/>
    </xf>
    <xf numFmtId="49" fontId="17" fillId="4" borderId="16" xfId="49" applyNumberFormat="1" applyFont="1" applyFill="1" applyBorder="1" applyAlignment="1" applyProtection="1">
      <alignment horizontal="center" vertical="top" wrapText="1"/>
    </xf>
    <xf numFmtId="49" fontId="17" fillId="4" borderId="41" xfId="49" applyNumberFormat="1" applyFont="1" applyFill="1" applyBorder="1" applyAlignment="1" applyProtection="1">
      <alignment horizontal="center" vertical="top" wrapText="1"/>
    </xf>
    <xf numFmtId="49" fontId="17" fillId="4" borderId="13" xfId="49" applyNumberFormat="1" applyFont="1" applyFill="1" applyBorder="1" applyAlignment="1" applyProtection="1">
      <alignment horizontal="center" vertical="top" wrapText="1"/>
    </xf>
    <xf numFmtId="49" fontId="17" fillId="8" borderId="16" xfId="49" applyNumberFormat="1" applyFont="1" applyFill="1" applyBorder="1" applyAlignment="1" applyProtection="1">
      <alignment horizontal="center" vertical="top" wrapText="1"/>
    </xf>
    <xf numFmtId="49" fontId="17" fillId="8" borderId="41" xfId="49" applyNumberFormat="1" applyFont="1" applyFill="1" applyBorder="1" applyAlignment="1" applyProtection="1">
      <alignment horizontal="center" vertical="top" wrapText="1"/>
    </xf>
    <xf numFmtId="49" fontId="17" fillId="8" borderId="13" xfId="49" applyNumberFormat="1" applyFont="1" applyFill="1" applyBorder="1" applyAlignment="1" applyProtection="1">
      <alignment horizontal="center" vertical="top" wrapText="1"/>
    </xf>
    <xf numFmtId="49" fontId="18" fillId="8" borderId="16" xfId="49" applyNumberFormat="1" applyFont="1" applyFill="1" applyBorder="1" applyAlignment="1" applyProtection="1">
      <alignment horizontal="center" vertical="top" wrapText="1"/>
    </xf>
    <xf numFmtId="49" fontId="17" fillId="9" borderId="16" xfId="49" applyNumberFormat="1" applyFont="1" applyFill="1" applyBorder="1" applyAlignment="1" applyProtection="1">
      <alignment horizontal="center" vertical="top" wrapText="1"/>
    </xf>
    <xf numFmtId="49" fontId="17" fillId="9" borderId="41" xfId="49" applyNumberFormat="1" applyFont="1" applyFill="1" applyBorder="1" applyAlignment="1" applyProtection="1">
      <alignment horizontal="center" vertical="top" wrapText="1"/>
    </xf>
    <xf numFmtId="49" fontId="17" fillId="9" borderId="13" xfId="49" applyNumberFormat="1" applyFont="1" applyFill="1" applyBorder="1" applyAlignment="1" applyProtection="1">
      <alignment horizontal="center" vertical="top" wrapText="1"/>
    </xf>
    <xf numFmtId="49" fontId="18" fillId="2" borderId="42" xfId="49" applyNumberFormat="1" applyFont="1" applyFill="1" applyBorder="1" applyAlignment="1" applyProtection="1">
      <alignment horizontal="center" vertical="top" wrapText="1"/>
    </xf>
    <xf numFmtId="0" fontId="19" fillId="0" borderId="14" xfId="49" applyFont="1" applyBorder="1" applyAlignment="1" applyProtection="1">
      <alignment horizontal="center" vertical="center" wrapText="1"/>
    </xf>
    <xf numFmtId="0" fontId="19" fillId="0" borderId="15" xfId="49" applyFont="1" applyBorder="1" applyAlignment="1" applyProtection="1">
      <alignment horizontal="center" vertical="center" wrapText="1"/>
    </xf>
    <xf numFmtId="0" fontId="19" fillId="0" borderId="16" xfId="49" applyFont="1" applyBorder="1" applyAlignment="1" applyProtection="1">
      <alignment horizontal="center" vertical="center" wrapText="1"/>
    </xf>
    <xf numFmtId="0" fontId="20" fillId="0" borderId="14" xfId="49" applyFont="1" applyBorder="1" applyAlignment="1" applyProtection="1">
      <alignment horizontal="center" vertical="center" wrapText="1"/>
    </xf>
    <xf numFmtId="0" fontId="16" fillId="0" borderId="14" xfId="49" applyFont="1" applyBorder="1" applyAlignment="1" applyProtection="1">
      <alignment horizontal="center" vertical="center" wrapText="1"/>
    </xf>
    <xf numFmtId="0" fontId="20" fillId="0" borderId="15" xfId="49" applyFont="1" applyBorder="1" applyAlignment="1" applyProtection="1">
      <alignment horizontal="center" vertical="center" wrapText="1"/>
    </xf>
    <xf numFmtId="0" fontId="16" fillId="0" borderId="15" xfId="49" applyFont="1" applyBorder="1" applyAlignment="1" applyProtection="1">
      <alignment horizontal="center" vertical="center"/>
    </xf>
    <xf numFmtId="0" fontId="20" fillId="0" borderId="16" xfId="49" applyFont="1" applyBorder="1" applyAlignment="1" applyProtection="1">
      <alignment horizontal="center" vertical="center" wrapText="1"/>
    </xf>
    <xf numFmtId="0" fontId="16" fillId="0" borderId="16" xfId="49" applyFont="1" applyBorder="1" applyAlignment="1" applyProtection="1">
      <alignment horizontal="center" vertical="center"/>
    </xf>
    <xf numFmtId="0" fontId="0" fillId="0" borderId="15" xfId="49" applyBorder="1" applyAlignment="1" applyProtection="1">
      <alignment horizontal="center" vertical="center" wrapText="1"/>
    </xf>
    <xf numFmtId="0" fontId="16" fillId="0" borderId="15" xfId="49" applyFont="1" applyBorder="1" applyAlignment="1" applyProtection="1">
      <alignment horizontal="center" vertical="center" wrapText="1"/>
    </xf>
    <xf numFmtId="0" fontId="0" fillId="0" borderId="16" xfId="49" applyBorder="1" applyAlignment="1" applyProtection="1">
      <alignment horizontal="center" vertical="center" wrapText="1"/>
    </xf>
    <xf numFmtId="0" fontId="16" fillId="0" borderId="16" xfId="49" applyFont="1" applyBorder="1" applyAlignment="1" applyProtection="1">
      <alignment horizontal="center" vertical="center" wrapText="1"/>
    </xf>
    <xf numFmtId="49" fontId="17" fillId="10" borderId="16" xfId="49" applyNumberFormat="1" applyFont="1" applyFill="1" applyBorder="1" applyAlignment="1" applyProtection="1">
      <alignment horizontal="center" vertical="top" wrapText="1"/>
    </xf>
    <xf numFmtId="49" fontId="17" fillId="10" borderId="41" xfId="49" applyNumberFormat="1" applyFont="1" applyFill="1" applyBorder="1" applyAlignment="1" applyProtection="1">
      <alignment horizontal="center" vertical="top" wrapText="1"/>
    </xf>
    <xf numFmtId="49" fontId="17" fillId="10" borderId="13" xfId="49" applyNumberFormat="1" applyFont="1" applyFill="1" applyBorder="1" applyAlignment="1" applyProtection="1">
      <alignment horizontal="center" vertical="top" wrapText="1"/>
    </xf>
    <xf numFmtId="49" fontId="21" fillId="11" borderId="0" xfId="0" applyNumberFormat="1" applyFont="1" applyFill="1" applyAlignment="1">
      <alignment horizontal="center" vertical="center"/>
    </xf>
    <xf numFmtId="49" fontId="22" fillId="11" borderId="0" xfId="0" applyNumberFormat="1" applyFont="1" applyFill="1" applyAlignment="1">
      <alignment horizontal="center" vertical="center"/>
    </xf>
    <xf numFmtId="49" fontId="4" fillId="0" borderId="0" xfId="0" applyNumberFormat="1" applyFont="1" applyAlignment="1">
      <alignment horizontal="left" vertical="top" wrapText="1"/>
    </xf>
    <xf numFmtId="0" fontId="16" fillId="0" borderId="8" xfId="49" applyFont="1" applyBorder="1" applyAlignment="1" applyProtection="1">
      <alignment horizontal="center" vertical="center" wrapText="1"/>
    </xf>
    <xf numFmtId="0" fontId="0" fillId="0" borderId="8" xfId="49" applyBorder="1" applyAlignment="1" applyProtection="1">
      <alignment horizontal="center" vertical="center"/>
    </xf>
    <xf numFmtId="49" fontId="4" fillId="0" borderId="0" xfId="0" applyNumberFormat="1" applyFont="1" applyAlignment="1">
      <alignment horizontal="center" vertical="center"/>
    </xf>
    <xf numFmtId="49" fontId="16" fillId="0" borderId="0" xfId="49" applyNumberFormat="1" applyFont="1" applyAlignment="1" applyProtection="1">
      <alignment vertical="center"/>
    </xf>
    <xf numFmtId="0" fontId="1" fillId="0" borderId="0" xfId="0" applyFont="1" applyAlignment="1">
      <alignment vertical="center" shrinkToFit="1"/>
    </xf>
    <xf numFmtId="0" fontId="23" fillId="0" borderId="0" xfId="0" applyFont="1" applyAlignment="1"/>
    <xf numFmtId="16" fontId="23" fillId="0" borderId="0" xfId="0" applyNumberFormat="1" applyFont="1" applyAlignment="1"/>
    <xf numFmtId="0" fontId="24" fillId="0" borderId="43" xfId="0" applyFont="1" applyBorder="1" applyAlignment="1">
      <alignment vertical="center" wrapText="1"/>
    </xf>
    <xf numFmtId="0" fontId="24" fillId="0" borderId="0" xfId="0" applyFont="1" applyAlignment="1"/>
    <xf numFmtId="0" fontId="24" fillId="0" borderId="0" xfId="0" applyFont="1">
      <alignment vertical="center"/>
    </xf>
    <xf numFmtId="0" fontId="25" fillId="0" borderId="0" xfId="0" applyFont="1" applyAlignment="1">
      <alignment vertical="center" wrapText="1"/>
    </xf>
    <xf numFmtId="0" fontId="25" fillId="0" borderId="0" xfId="0" applyFont="1">
      <alignment vertical="center"/>
    </xf>
    <xf numFmtId="0" fontId="24" fillId="0" borderId="43" xfId="0" applyFont="1" applyBorder="1">
      <alignment vertical="center"/>
    </xf>
    <xf numFmtId="0" fontId="25" fillId="0" borderId="43" xfId="0" applyFont="1" applyBorder="1">
      <alignment vertical="center"/>
    </xf>
    <xf numFmtId="0" fontId="25" fillId="0" borderId="0" xfId="0" applyFont="1" applyAlignment="1"/>
    <xf numFmtId="0" fontId="1" fillId="0" borderId="0" xfId="0" applyFont="1" applyAlignment="1"/>
    <xf numFmtId="0" fontId="26" fillId="0" borderId="0" xfId="0" applyFont="1" applyAlignment="1"/>
    <xf numFmtId="0" fontId="24"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Protection="1">
      <alignment vertical="center"/>
      <protection locked="0"/>
    </xf>
    <xf numFmtId="0" fontId="4" fillId="0" borderId="0" xfId="0" applyFont="1" applyAlignment="1" applyProtection="1">
      <alignment horizontal="center" vertical="center"/>
      <protection locked="0"/>
    </xf>
    <xf numFmtId="0" fontId="14" fillId="3" borderId="7" xfId="0" applyFont="1" applyFill="1" applyBorder="1" applyAlignment="1">
      <alignment horizontal="center" vertical="center"/>
    </xf>
    <xf numFmtId="49" fontId="14" fillId="3" borderId="7" xfId="0" applyNumberFormat="1" applyFont="1" applyFill="1" applyBorder="1" applyAlignment="1">
      <alignment horizontal="center" vertical="center"/>
    </xf>
    <xf numFmtId="0" fontId="14" fillId="3" borderId="7"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11" xfId="0" applyFont="1" applyFill="1" applyBorder="1" applyAlignment="1">
      <alignment vertical="center" wrapText="1"/>
    </xf>
    <xf numFmtId="0" fontId="4" fillId="0" borderId="8" xfId="0" applyFont="1" applyBorder="1" applyAlignment="1">
      <alignment horizontal="center" vertical="center"/>
    </xf>
    <xf numFmtId="0" fontId="27" fillId="0" borderId="0" xfId="0" applyFont="1" applyAlignment="1">
      <alignment horizontal="center" vertical="center"/>
    </xf>
    <xf numFmtId="0" fontId="27" fillId="0" borderId="12" xfId="0" applyFont="1" applyBorder="1" applyAlignment="1">
      <alignment horizontal="center" vertical="center"/>
    </xf>
    <xf numFmtId="0" fontId="4" fillId="4" borderId="8" xfId="0" applyFont="1" applyFill="1" applyBorder="1" applyAlignment="1">
      <alignment horizontal="center" vertical="center"/>
    </xf>
    <xf numFmtId="0" fontId="4" fillId="4" borderId="0" xfId="0" applyFont="1" applyFill="1" applyAlignment="1" applyProtection="1">
      <alignment horizontal="left" vertical="center"/>
      <protection locked="0"/>
    </xf>
    <xf numFmtId="49" fontId="4" fillId="4" borderId="0" xfId="0" applyNumberFormat="1" applyFont="1" applyFill="1" applyAlignment="1" applyProtection="1">
      <alignment horizontal="center" vertical="center"/>
      <protection locked="0"/>
    </xf>
    <xf numFmtId="0" fontId="4" fillId="4" borderId="0" xfId="0" applyFont="1" applyFill="1" applyAlignment="1" applyProtection="1">
      <alignment horizontal="center" vertical="center" wrapText="1"/>
      <protection locked="0"/>
    </xf>
    <xf numFmtId="0" fontId="4" fillId="4" borderId="0" xfId="0" applyFont="1" applyFill="1" applyAlignment="1">
      <alignment horizontal="center" vertical="center"/>
    </xf>
    <xf numFmtId="0" fontId="4" fillId="4" borderId="12" xfId="0" applyFont="1" applyFill="1" applyBorder="1" applyAlignment="1">
      <alignment horizontal="left" vertical="center" wrapText="1"/>
    </xf>
    <xf numFmtId="0" fontId="4" fillId="0" borderId="12" xfId="0" applyFont="1" applyBorder="1" applyAlignment="1">
      <alignment horizontal="left" vertical="center"/>
    </xf>
    <xf numFmtId="0" fontId="4" fillId="4" borderId="0" xfId="0" applyFont="1" applyFill="1" applyAlignment="1">
      <alignment horizontal="left" vertical="center"/>
    </xf>
    <xf numFmtId="49"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0" borderId="0" xfId="0" applyFont="1" applyAlignment="1" applyProtection="1">
      <alignment vertical="center" wrapText="1"/>
      <protection locked="0"/>
    </xf>
    <xf numFmtId="0" fontId="4" fillId="0" borderId="10" xfId="0" applyFont="1" applyBorder="1" applyAlignment="1">
      <alignment horizontal="center" vertical="center"/>
    </xf>
    <xf numFmtId="0" fontId="4" fillId="0" borderId="12" xfId="0" applyFont="1" applyBorder="1" applyAlignment="1">
      <alignment horizontal="left" vertical="center" wrapText="1"/>
    </xf>
    <xf numFmtId="0" fontId="4" fillId="0" borderId="9" xfId="0" applyFont="1" applyBorder="1" applyAlignment="1">
      <alignment horizontal="center" vertical="center"/>
    </xf>
    <xf numFmtId="0" fontId="4" fillId="0" borderId="10" xfId="0" applyFont="1" applyBorder="1" applyAlignment="1">
      <alignment horizontal="left" vertical="center"/>
    </xf>
    <xf numFmtId="0" fontId="4" fillId="0" borderId="10" xfId="0" applyFont="1" applyBorder="1" applyAlignment="1">
      <alignment horizontal="center" vertical="center" wrapText="1"/>
    </xf>
    <xf numFmtId="0" fontId="4" fillId="0" borderId="13" xfId="0" applyFont="1" applyBorder="1" applyAlignment="1">
      <alignment horizontal="left" vertical="center"/>
    </xf>
    <xf numFmtId="0" fontId="4" fillId="6" borderId="0" xfId="0" applyFont="1" applyFill="1" applyAlignment="1">
      <alignment horizontal="center" vertical="center"/>
    </xf>
    <xf numFmtId="0" fontId="4" fillId="6" borderId="0" xfId="0" applyFont="1" applyFill="1" applyAlignment="1">
      <alignment horizontal="left" vertical="center"/>
    </xf>
    <xf numFmtId="0" fontId="4" fillId="6" borderId="0" xfId="0" applyFont="1" applyFill="1" applyAlignment="1">
      <alignment horizontal="center" vertical="center" wrapText="1"/>
    </xf>
    <xf numFmtId="49" fontId="4" fillId="6" borderId="0" xfId="0" applyNumberFormat="1" applyFont="1" applyFill="1" applyAlignment="1">
      <alignment horizontal="center" vertical="center"/>
    </xf>
    <xf numFmtId="0" fontId="4" fillId="6" borderId="0" xfId="0" applyFont="1" applyFill="1" applyAlignment="1">
      <alignment horizontal="left" vertical="center" wrapText="1"/>
    </xf>
    <xf numFmtId="0" fontId="4" fillId="4" borderId="10" xfId="0" applyFont="1" applyFill="1" applyBorder="1" applyAlignment="1">
      <alignment horizontal="center" vertical="center"/>
    </xf>
    <xf numFmtId="0" fontId="12" fillId="0" borderId="0" xfId="0" applyFont="1" applyAlignment="1">
      <alignment horizontal="center" vertical="center"/>
    </xf>
    <xf numFmtId="0" fontId="28" fillId="3" borderId="44" xfId="0" applyFont="1" applyFill="1" applyBorder="1" applyAlignment="1">
      <alignment horizontal="center" vertical="center"/>
    </xf>
    <xf numFmtId="0" fontId="28" fillId="3" borderId="45" xfId="0" applyFont="1" applyFill="1" applyBorder="1" applyAlignment="1">
      <alignment horizontal="center" vertical="center"/>
    </xf>
    <xf numFmtId="0" fontId="12" fillId="0" borderId="19" xfId="0" applyFont="1" applyBorder="1" applyAlignment="1">
      <alignment horizontal="center" vertical="center"/>
    </xf>
    <xf numFmtId="0" fontId="12" fillId="0" borderId="3" xfId="0" applyFont="1" applyBorder="1" applyAlignment="1">
      <alignment horizontal="center" vertical="center"/>
    </xf>
    <xf numFmtId="0" fontId="12" fillId="0" borderId="4" xfId="0" applyNumberFormat="1" applyFont="1" applyBorder="1" applyAlignment="1" applyProtection="1">
      <alignment horizontal="left" vertical="center" indent="1"/>
      <protection locked="0"/>
    </xf>
    <xf numFmtId="0" fontId="12" fillId="0" borderId="46" xfId="0" applyNumberFormat="1" applyFont="1" applyBorder="1" applyAlignment="1" applyProtection="1">
      <alignment horizontal="left" vertical="center" indent="1"/>
      <protection locked="0"/>
    </xf>
    <xf numFmtId="0" fontId="12" fillId="4" borderId="19"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4" xfId="0" applyNumberFormat="1" applyFont="1" applyFill="1" applyBorder="1" applyAlignment="1" applyProtection="1">
      <alignment horizontal="left" vertical="center" indent="1"/>
      <protection locked="0"/>
    </xf>
    <xf numFmtId="0" fontId="12" fillId="4" borderId="46" xfId="0" applyNumberFormat="1" applyFont="1" applyFill="1" applyBorder="1" applyAlignment="1" applyProtection="1">
      <alignment horizontal="left" vertical="center" indent="1"/>
      <protection locked="0"/>
    </xf>
    <xf numFmtId="0" fontId="12" fillId="4" borderId="20"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47" xfId="0" applyNumberFormat="1" applyFont="1" applyFill="1" applyBorder="1" applyAlignment="1" applyProtection="1">
      <alignment horizontal="left" vertical="center" indent="1"/>
      <protection locked="0"/>
    </xf>
    <xf numFmtId="0" fontId="12" fillId="4" borderId="48" xfId="0" applyNumberFormat="1" applyFont="1" applyFill="1" applyBorder="1" applyAlignment="1" applyProtection="1">
      <alignment horizontal="left" vertical="center" indent="1"/>
      <protection locked="0"/>
    </xf>
    <xf numFmtId="0" fontId="12" fillId="4" borderId="17" xfId="0" applyFont="1" applyFill="1" applyBorder="1" applyAlignment="1">
      <alignment horizontal="center" vertical="center" wrapText="1"/>
    </xf>
    <xf numFmtId="0" fontId="12" fillId="4" borderId="18" xfId="0" applyFont="1" applyFill="1" applyBorder="1" applyAlignment="1">
      <alignment horizontal="center" vertical="center" wrapText="1"/>
    </xf>
    <xf numFmtId="0" fontId="12" fillId="4" borderId="49" xfId="0" applyFont="1" applyFill="1" applyBorder="1" applyAlignment="1">
      <alignment horizontal="center" vertical="center" wrapText="1"/>
    </xf>
    <xf numFmtId="0" fontId="12" fillId="4" borderId="50" xfId="0" applyFont="1" applyFill="1" applyBorder="1" applyAlignment="1" applyProtection="1">
      <alignment horizontal="right" vertical="center"/>
      <protection locked="0"/>
    </xf>
    <xf numFmtId="0" fontId="12" fillId="4" borderId="49" xfId="0" applyFont="1" applyFill="1" applyBorder="1" applyAlignment="1" applyProtection="1">
      <alignment horizontal="right" vertical="center"/>
      <protection locked="0"/>
    </xf>
    <xf numFmtId="176" fontId="12" fillId="4" borderId="50" xfId="0" applyNumberFormat="1" applyFont="1" applyFill="1" applyBorder="1" applyAlignment="1" applyProtection="1">
      <alignment horizontal="left" vertical="center"/>
      <protection locked="0"/>
    </xf>
    <xf numFmtId="0" fontId="12" fillId="4" borderId="20" xfId="0" applyFont="1" applyFill="1" applyBorder="1" applyAlignment="1">
      <alignment horizontal="center" vertical="center" wrapText="1"/>
    </xf>
    <xf numFmtId="0" fontId="12" fillId="4" borderId="21" xfId="0" applyFont="1" applyFill="1" applyBorder="1" applyAlignment="1">
      <alignment horizontal="center" vertical="center" wrapText="1"/>
    </xf>
    <xf numFmtId="0" fontId="12" fillId="4" borderId="47" xfId="0" applyFont="1" applyFill="1" applyBorder="1" applyAlignment="1">
      <alignment horizontal="center" vertical="center" wrapText="1"/>
    </xf>
    <xf numFmtId="0" fontId="12" fillId="4" borderId="51" xfId="0" applyFont="1" applyFill="1" applyBorder="1" applyAlignment="1" applyProtection="1">
      <alignment horizontal="right" vertical="center"/>
      <protection locked="0"/>
    </xf>
    <xf numFmtId="0" fontId="12" fillId="4" borderId="47" xfId="0" applyFont="1" applyFill="1" applyBorder="1" applyAlignment="1" applyProtection="1">
      <alignment horizontal="right" vertical="center"/>
      <protection locked="0"/>
    </xf>
    <xf numFmtId="176" fontId="12" fillId="4" borderId="51" xfId="0" applyNumberFormat="1" applyFont="1" applyFill="1" applyBorder="1" applyAlignment="1" applyProtection="1">
      <alignment horizontal="left" vertical="center"/>
      <protection locked="0"/>
    </xf>
    <xf numFmtId="0" fontId="29" fillId="0" borderId="0" xfId="0" applyFont="1" applyAlignment="1">
      <alignment horizontal="right"/>
    </xf>
    <xf numFmtId="0" fontId="29" fillId="0" borderId="52" xfId="0" applyFont="1" applyBorder="1" applyAlignment="1" applyProtection="1">
      <alignment horizontal="left"/>
      <protection locked="0"/>
    </xf>
    <xf numFmtId="0" fontId="29" fillId="0" borderId="0" xfId="0" applyFont="1" applyAlignment="1">
      <alignment horizontal="left"/>
    </xf>
    <xf numFmtId="0" fontId="28" fillId="3" borderId="17" xfId="0" applyFont="1" applyFill="1" applyBorder="1" applyAlignment="1">
      <alignment horizontal="center" vertical="center"/>
    </xf>
    <xf numFmtId="0" fontId="28" fillId="3" borderId="18" xfId="0" applyFont="1" applyFill="1" applyBorder="1" applyAlignment="1">
      <alignment horizontal="center" vertical="center"/>
    </xf>
    <xf numFmtId="0" fontId="12" fillId="7" borderId="19" xfId="0" applyFont="1" applyFill="1" applyBorder="1">
      <alignment vertical="center"/>
    </xf>
    <xf numFmtId="0" fontId="12" fillId="7" borderId="4" xfId="0" applyFont="1" applyFill="1" applyBorder="1" applyAlignment="1">
      <alignment horizontal="center" vertical="center"/>
    </xf>
    <xf numFmtId="0" fontId="12" fillId="7" borderId="46" xfId="0" applyFont="1" applyFill="1" applyBorder="1" applyAlignment="1">
      <alignment horizontal="center" vertical="center"/>
    </xf>
    <xf numFmtId="0" fontId="12" fillId="7" borderId="5" xfId="0" applyFont="1" applyFill="1" applyBorder="1" applyAlignment="1">
      <alignment horizontal="center" vertical="center"/>
    </xf>
    <xf numFmtId="49" fontId="12" fillId="0" borderId="19" xfId="0" applyNumberFormat="1" applyFont="1" applyBorder="1" applyAlignment="1" applyProtection="1">
      <alignment horizontal="center" vertical="center"/>
      <protection locked="0"/>
    </xf>
    <xf numFmtId="49" fontId="12" fillId="0" borderId="3" xfId="0" applyNumberFormat="1" applyFont="1" applyBorder="1" applyAlignment="1" applyProtection="1">
      <alignment horizontal="center" vertical="center"/>
      <protection locked="0"/>
    </xf>
    <xf numFmtId="177" fontId="12" fillId="0" borderId="3" xfId="0" applyNumberFormat="1" applyFont="1" applyBorder="1" applyAlignment="1">
      <alignment horizontal="center" vertical="center"/>
    </xf>
    <xf numFmtId="49" fontId="12" fillId="4" borderId="19" xfId="0" applyNumberFormat="1" applyFont="1" applyFill="1" applyBorder="1" applyAlignment="1" applyProtection="1">
      <alignment horizontal="center" vertical="center"/>
      <protection locked="0"/>
    </xf>
    <xf numFmtId="49" fontId="12" fillId="4" borderId="3" xfId="0" applyNumberFormat="1" applyFont="1" applyFill="1" applyBorder="1" applyAlignment="1" applyProtection="1">
      <alignment horizontal="center" vertical="center"/>
      <protection locked="0"/>
    </xf>
    <xf numFmtId="177" fontId="12" fillId="4" borderId="3" xfId="0" applyNumberFormat="1" applyFont="1" applyFill="1" applyBorder="1" applyAlignment="1">
      <alignment horizontal="center" vertical="center"/>
    </xf>
    <xf numFmtId="49" fontId="12" fillId="0" borderId="4" xfId="0" applyNumberFormat="1" applyFont="1" applyBorder="1" applyAlignment="1" applyProtection="1">
      <alignment horizontal="right" vertical="center" wrapText="1"/>
      <protection locked="0"/>
    </xf>
    <xf numFmtId="49" fontId="12" fillId="0" borderId="46" xfId="0" applyNumberFormat="1" applyFont="1" applyBorder="1" applyAlignment="1" applyProtection="1">
      <alignment horizontal="right" vertical="center" wrapText="1"/>
      <protection locked="0"/>
    </xf>
    <xf numFmtId="0" fontId="12" fillId="0" borderId="46" xfId="0" applyFont="1" applyBorder="1" applyAlignment="1" applyProtection="1">
      <alignment horizontal="left" vertical="center"/>
      <protection locked="0"/>
    </xf>
    <xf numFmtId="0" fontId="12" fillId="0" borderId="5" xfId="0" applyFont="1" applyBorder="1" applyAlignment="1" applyProtection="1">
      <alignment horizontal="left" vertical="center"/>
      <protection locked="0"/>
    </xf>
    <xf numFmtId="0" fontId="12" fillId="4" borderId="4" xfId="0" applyFont="1" applyFill="1" applyBorder="1" applyAlignment="1" applyProtection="1">
      <alignment horizontal="right" vertical="center"/>
      <protection locked="0"/>
    </xf>
    <xf numFmtId="0" fontId="12" fillId="4" borderId="46" xfId="0" applyFont="1" applyFill="1" applyBorder="1" applyAlignment="1" applyProtection="1">
      <alignment horizontal="right" vertical="center"/>
      <protection locked="0"/>
    </xf>
    <xf numFmtId="0" fontId="12" fillId="4" borderId="46" xfId="0" applyFont="1" applyFill="1" applyBorder="1" applyAlignment="1" applyProtection="1">
      <alignment horizontal="left" vertical="center"/>
      <protection locked="0"/>
    </xf>
    <xf numFmtId="0" fontId="12" fillId="4" borderId="5" xfId="0" applyFont="1" applyFill="1" applyBorder="1" applyAlignment="1" applyProtection="1">
      <alignment horizontal="left" vertical="center"/>
      <protection locked="0"/>
    </xf>
    <xf numFmtId="49" fontId="30" fillId="6" borderId="24" xfId="0" applyNumberFormat="1" applyFont="1" applyFill="1" applyBorder="1" applyAlignment="1" applyProtection="1">
      <alignment horizontal="right" vertical="center"/>
      <protection locked="0"/>
    </xf>
    <xf numFmtId="49" fontId="30" fillId="6" borderId="25" xfId="0" applyNumberFormat="1" applyFont="1" applyFill="1" applyBorder="1" applyAlignment="1" applyProtection="1">
      <alignment horizontal="right" vertical="center"/>
      <protection locked="0"/>
    </xf>
    <xf numFmtId="49" fontId="30" fillId="6" borderId="46" xfId="0" applyNumberFormat="1" applyFont="1" applyFill="1" applyBorder="1" applyAlignment="1" applyProtection="1">
      <alignment horizontal="left" vertical="center"/>
      <protection locked="0"/>
    </xf>
    <xf numFmtId="49" fontId="30" fillId="6" borderId="5" xfId="0" applyNumberFormat="1" applyFont="1" applyFill="1" applyBorder="1" applyAlignment="1" applyProtection="1">
      <alignment horizontal="left" vertical="center"/>
      <protection locked="0"/>
    </xf>
    <xf numFmtId="177" fontId="30" fillId="4" borderId="3" xfId="0" applyNumberFormat="1" applyFont="1" applyFill="1" applyBorder="1" applyAlignment="1" applyProtection="1">
      <alignment horizontal="right" vertical="center"/>
      <protection locked="0"/>
    </xf>
    <xf numFmtId="177" fontId="30" fillId="4" borderId="4" xfId="0" applyNumberFormat="1" applyFont="1" applyFill="1" applyBorder="1" applyAlignment="1" applyProtection="1">
      <alignment horizontal="right" vertical="center"/>
      <protection locked="0"/>
    </xf>
    <xf numFmtId="49" fontId="30" fillId="4" borderId="46" xfId="0" applyNumberFormat="1" applyFont="1" applyFill="1" applyBorder="1" applyAlignment="1" applyProtection="1">
      <alignment horizontal="left" vertical="center"/>
      <protection locked="0"/>
    </xf>
    <xf numFmtId="49" fontId="30" fillId="4" borderId="5" xfId="0" applyNumberFormat="1" applyFont="1" applyFill="1" applyBorder="1" applyAlignment="1" applyProtection="1">
      <alignment horizontal="left" vertical="center"/>
      <protection locked="0"/>
    </xf>
    <xf numFmtId="177" fontId="12" fillId="4" borderId="4" xfId="0" applyNumberFormat="1" applyFont="1" applyFill="1" applyBorder="1" applyAlignment="1">
      <alignment horizontal="center" vertical="center"/>
    </xf>
    <xf numFmtId="49" fontId="30" fillId="6" borderId="4" xfId="0" applyNumberFormat="1" applyFont="1" applyFill="1" applyBorder="1" applyAlignment="1" applyProtection="1">
      <alignment horizontal="right" vertical="center"/>
      <protection locked="0"/>
    </xf>
    <xf numFmtId="49" fontId="30" fillId="6" borderId="46" xfId="0" applyNumberFormat="1" applyFont="1" applyFill="1" applyBorder="1" applyAlignment="1" applyProtection="1">
      <alignment horizontal="right" vertical="center"/>
      <protection locked="0"/>
    </xf>
    <xf numFmtId="177" fontId="12" fillId="0" borderId="4" xfId="0" applyNumberFormat="1" applyFont="1" applyBorder="1" applyAlignment="1">
      <alignment horizontal="center" vertical="center"/>
    </xf>
    <xf numFmtId="49" fontId="30" fillId="4" borderId="4" xfId="0" applyNumberFormat="1" applyFont="1" applyFill="1" applyBorder="1" applyAlignment="1" applyProtection="1">
      <alignment horizontal="right" vertical="center" wrapText="1"/>
      <protection locked="0"/>
    </xf>
    <xf numFmtId="49" fontId="30" fillId="4" borderId="46" xfId="0" applyNumberFormat="1" applyFont="1" applyFill="1" applyBorder="1" applyAlignment="1" applyProtection="1">
      <alignment horizontal="right" vertical="center" wrapText="1"/>
      <protection locked="0"/>
    </xf>
    <xf numFmtId="0" fontId="30" fillId="4" borderId="5" xfId="0" applyNumberFormat="1" applyFont="1" applyFill="1" applyBorder="1" applyAlignment="1" applyProtection="1">
      <alignment horizontal="left" vertical="center"/>
      <protection locked="0"/>
    </xf>
    <xf numFmtId="0" fontId="30" fillId="4" borderId="3" xfId="0" applyNumberFormat="1" applyFont="1" applyFill="1" applyBorder="1" applyAlignment="1" applyProtection="1">
      <alignment horizontal="left" vertical="center"/>
      <protection locked="0"/>
    </xf>
    <xf numFmtId="177" fontId="30" fillId="0" borderId="3" xfId="0" applyNumberFormat="1" applyFont="1" applyBorder="1" applyAlignment="1" applyProtection="1">
      <alignment horizontal="right" vertical="center"/>
      <protection locked="0"/>
    </xf>
    <xf numFmtId="177" fontId="30" fillId="0" borderId="4" xfId="0" applyNumberFormat="1" applyFont="1" applyBorder="1" applyAlignment="1" applyProtection="1">
      <alignment horizontal="right" vertical="center"/>
      <protection locked="0"/>
    </xf>
    <xf numFmtId="0" fontId="30" fillId="6" borderId="46" xfId="0" applyNumberFormat="1" applyFont="1" applyFill="1" applyBorder="1" applyAlignment="1" applyProtection="1">
      <alignment horizontal="left" vertical="center"/>
      <protection locked="0"/>
    </xf>
    <xf numFmtId="0" fontId="30" fillId="6" borderId="5" xfId="0" applyNumberFormat="1" applyFont="1" applyFill="1" applyBorder="1" applyAlignment="1" applyProtection="1">
      <alignment horizontal="left" vertical="center"/>
      <protection locked="0"/>
    </xf>
    <xf numFmtId="0" fontId="30" fillId="4" borderId="46" xfId="0" applyNumberFormat="1" applyFont="1" applyFill="1" applyBorder="1" applyAlignment="1" applyProtection="1">
      <alignment horizontal="left" vertical="center"/>
      <protection locked="0"/>
    </xf>
    <xf numFmtId="49" fontId="12" fillId="6" borderId="24" xfId="0" applyNumberFormat="1" applyFont="1" applyFill="1" applyBorder="1" applyAlignment="1" applyProtection="1">
      <alignment horizontal="right" vertical="center" wrapText="1"/>
      <protection locked="0"/>
    </xf>
    <xf numFmtId="49" fontId="12" fillId="6" borderId="25" xfId="0" applyNumberFormat="1" applyFont="1" applyFill="1" applyBorder="1" applyAlignment="1" applyProtection="1">
      <alignment horizontal="right" vertical="center" wrapText="1"/>
      <protection locked="0"/>
    </xf>
    <xf numFmtId="49" fontId="12" fillId="6" borderId="46" xfId="0" applyNumberFormat="1" applyFont="1" applyFill="1" applyBorder="1" applyAlignment="1" applyProtection="1">
      <alignment horizontal="left" vertical="center"/>
      <protection locked="0"/>
    </xf>
    <xf numFmtId="49" fontId="12" fillId="6" borderId="5" xfId="0" applyNumberFormat="1" applyFont="1" applyFill="1" applyBorder="1" applyAlignment="1" applyProtection="1">
      <alignment horizontal="left" vertical="center"/>
      <protection locked="0"/>
    </xf>
    <xf numFmtId="177" fontId="12" fillId="4" borderId="3" xfId="0" applyNumberFormat="1" applyFont="1" applyFill="1" applyBorder="1" applyAlignment="1" applyProtection="1">
      <alignment horizontal="right" vertical="center"/>
      <protection locked="0"/>
    </xf>
    <xf numFmtId="177" fontId="12" fillId="4" borderId="4" xfId="0" applyNumberFormat="1" applyFont="1" applyFill="1" applyBorder="1" applyAlignment="1" applyProtection="1">
      <alignment horizontal="right" vertical="center"/>
      <protection locked="0"/>
    </xf>
    <xf numFmtId="49" fontId="12" fillId="4" borderId="46" xfId="0" applyNumberFormat="1" applyFont="1" applyFill="1" applyBorder="1" applyAlignment="1" applyProtection="1">
      <alignment horizontal="left" vertical="center"/>
      <protection locked="0"/>
    </xf>
    <xf numFmtId="49" fontId="12" fillId="4" borderId="5" xfId="0" applyNumberFormat="1" applyFont="1" applyFill="1" applyBorder="1" applyAlignment="1" applyProtection="1">
      <alignment horizontal="left" vertical="center"/>
      <protection locked="0"/>
    </xf>
    <xf numFmtId="49" fontId="12" fillId="4" borderId="20" xfId="0" applyNumberFormat="1" applyFont="1" applyFill="1" applyBorder="1" applyAlignment="1" applyProtection="1">
      <alignment horizontal="center" vertical="center"/>
      <protection locked="0"/>
    </xf>
    <xf numFmtId="49" fontId="12" fillId="4" borderId="47" xfId="0" applyNumberFormat="1" applyFont="1" applyFill="1" applyBorder="1" applyAlignment="1" applyProtection="1">
      <alignment horizontal="right" vertical="center"/>
      <protection locked="0"/>
    </xf>
    <xf numFmtId="49" fontId="12" fillId="4" borderId="48" xfId="0" applyNumberFormat="1" applyFont="1" applyFill="1" applyBorder="1" applyAlignment="1" applyProtection="1">
      <alignment horizontal="right" vertical="center"/>
      <protection locked="0"/>
    </xf>
    <xf numFmtId="49" fontId="12" fillId="4" borderId="48" xfId="0" applyNumberFormat="1" applyFont="1" applyFill="1" applyBorder="1" applyAlignment="1" applyProtection="1">
      <alignment horizontal="left" vertical="center"/>
      <protection locked="0"/>
    </xf>
    <xf numFmtId="49" fontId="12" fillId="4" borderId="51" xfId="0" applyNumberFormat="1" applyFont="1" applyFill="1" applyBorder="1" applyAlignment="1" applyProtection="1">
      <alignment horizontal="left" vertical="center"/>
      <protection locked="0"/>
    </xf>
    <xf numFmtId="177" fontId="12" fillId="4" borderId="21" xfId="0" applyNumberFormat="1" applyFont="1" applyFill="1" applyBorder="1" applyAlignment="1">
      <alignment horizontal="center" vertical="center"/>
    </xf>
    <xf numFmtId="0" fontId="29" fillId="0" borderId="52" xfId="0" applyFont="1" applyBorder="1" applyAlignment="1">
      <alignment horizontal="left" vertical="top"/>
    </xf>
    <xf numFmtId="0" fontId="12" fillId="5" borderId="19" xfId="0" applyFont="1" applyFill="1" applyBorder="1" applyAlignment="1">
      <alignment horizontal="center" vertical="center"/>
    </xf>
    <xf numFmtId="0" fontId="12" fillId="5" borderId="3" xfId="0" applyFont="1" applyFill="1" applyBorder="1" applyAlignment="1">
      <alignment horizontal="center" vertical="center"/>
    </xf>
    <xf numFmtId="49" fontId="12" fillId="0" borderId="19" xfId="0" applyNumberFormat="1" applyFont="1" applyFill="1" applyBorder="1" applyAlignment="1" applyProtection="1">
      <alignment horizontal="center" vertical="center"/>
      <protection locked="0"/>
    </xf>
    <xf numFmtId="49" fontId="12" fillId="0" borderId="3" xfId="0" applyNumberFormat="1" applyFont="1" applyFill="1" applyBorder="1" applyAlignment="1" applyProtection="1">
      <alignment horizontal="center" vertical="center"/>
      <protection locked="0"/>
    </xf>
    <xf numFmtId="0" fontId="12" fillId="4" borderId="19" xfId="0" applyNumberFormat="1" applyFont="1" applyFill="1" applyBorder="1" applyAlignment="1" applyProtection="1">
      <alignment horizontal="center" vertical="center"/>
      <protection locked="0"/>
    </xf>
    <xf numFmtId="0" fontId="12" fillId="4" borderId="3" xfId="0" applyNumberFormat="1" applyFont="1" applyFill="1" applyBorder="1" applyAlignment="1" applyProtection="1">
      <alignment horizontal="center" vertical="center"/>
      <protection locked="0"/>
    </xf>
    <xf numFmtId="49" fontId="12" fillId="4" borderId="21" xfId="0" applyNumberFormat="1" applyFont="1" applyFill="1" applyBorder="1" applyAlignment="1" applyProtection="1">
      <alignment horizontal="center" vertical="center"/>
      <protection locked="0"/>
    </xf>
    <xf numFmtId="0" fontId="28" fillId="0" borderId="0" xfId="0" applyFont="1" applyAlignment="1">
      <alignment horizontal="center" vertical="center"/>
    </xf>
    <xf numFmtId="0" fontId="12" fillId="6" borderId="53" xfId="0" applyFont="1" applyFill="1" applyBorder="1" applyAlignment="1">
      <alignment horizontal="center" vertical="center"/>
    </xf>
    <xf numFmtId="0" fontId="12" fillId="6" borderId="46" xfId="0" applyFont="1" applyFill="1" applyBorder="1" applyAlignment="1">
      <alignment horizontal="center" vertical="center"/>
    </xf>
    <xf numFmtId="0" fontId="12" fillId="4" borderId="19" xfId="0" applyFont="1" applyFill="1" applyBorder="1" applyAlignment="1">
      <alignment horizontal="right" vertical="center"/>
    </xf>
    <xf numFmtId="0" fontId="12" fillId="4" borderId="4" xfId="0" applyFont="1" applyFill="1" applyBorder="1" applyAlignment="1">
      <alignment horizontal="right" vertical="center"/>
    </xf>
    <xf numFmtId="0" fontId="12" fillId="4" borderId="46" xfId="0" applyNumberFormat="1" applyFont="1" applyFill="1" applyBorder="1" applyAlignment="1" applyProtection="1">
      <alignment horizontal="left" vertical="center"/>
      <protection locked="0"/>
    </xf>
    <xf numFmtId="0" fontId="12" fillId="6" borderId="54" xfId="0" applyFont="1" applyFill="1" applyBorder="1" applyAlignment="1" applyProtection="1">
      <alignment horizontal="left" vertical="top"/>
      <protection locked="0"/>
    </xf>
    <xf numFmtId="0" fontId="12" fillId="6" borderId="25" xfId="0" applyFont="1" applyFill="1" applyBorder="1" applyAlignment="1" applyProtection="1">
      <alignment horizontal="left" vertical="top"/>
      <protection locked="0"/>
    </xf>
    <xf numFmtId="0" fontId="12" fillId="6" borderId="8" xfId="0" applyFont="1" applyFill="1" applyBorder="1" applyAlignment="1" applyProtection="1">
      <alignment horizontal="left" vertical="top"/>
      <protection locked="0"/>
    </xf>
    <xf numFmtId="0" fontId="12" fillId="6" borderId="0" xfId="0" applyFont="1" applyFill="1" applyAlignment="1" applyProtection="1">
      <alignment horizontal="left" vertical="top"/>
      <protection locked="0"/>
    </xf>
    <xf numFmtId="0" fontId="12" fillId="6" borderId="9" xfId="0" applyFont="1" applyFill="1" applyBorder="1" applyAlignment="1" applyProtection="1">
      <alignment horizontal="left" vertical="top"/>
      <protection locked="0"/>
    </xf>
    <xf numFmtId="0" fontId="12" fillId="6" borderId="10" xfId="0" applyFont="1" applyFill="1" applyBorder="1" applyAlignment="1" applyProtection="1">
      <alignment horizontal="left" vertical="top"/>
      <protection locked="0"/>
    </xf>
    <xf numFmtId="0" fontId="31" fillId="0" borderId="0" xfId="0" applyFont="1" applyAlignment="1">
      <alignment horizontal="center" vertical="center"/>
    </xf>
    <xf numFmtId="178" fontId="31" fillId="0" borderId="0" xfId="0" applyNumberFormat="1" applyFont="1" applyAlignment="1">
      <alignment horizontal="center" vertical="center"/>
    </xf>
    <xf numFmtId="0" fontId="28" fillId="3" borderId="55" xfId="0" applyFont="1" applyFill="1" applyBorder="1" applyAlignment="1">
      <alignment horizontal="center" vertical="center"/>
    </xf>
    <xf numFmtId="0" fontId="12" fillId="0" borderId="56" xfId="0" applyNumberFormat="1" applyFont="1" applyBorder="1" applyAlignment="1" applyProtection="1">
      <alignment horizontal="left" vertical="center" indent="1"/>
      <protection locked="0"/>
    </xf>
    <xf numFmtId="0" fontId="12" fillId="4" borderId="5" xfId="0" applyNumberFormat="1" applyFont="1" applyFill="1" applyBorder="1" applyAlignment="1" applyProtection="1">
      <alignment horizontal="left" vertical="center" indent="1"/>
      <protection locked="0"/>
    </xf>
    <xf numFmtId="0" fontId="12" fillId="4" borderId="3" xfId="0" applyNumberFormat="1" applyFont="1" applyFill="1" applyBorder="1" applyAlignment="1" applyProtection="1">
      <alignment horizontal="left" vertical="center" indent="1"/>
      <protection locked="0"/>
    </xf>
    <xf numFmtId="0" fontId="12" fillId="4" borderId="28" xfId="0" applyNumberFormat="1" applyFont="1" applyFill="1" applyBorder="1" applyAlignment="1" applyProtection="1">
      <alignment horizontal="left" vertical="center" indent="1"/>
      <protection locked="0"/>
    </xf>
    <xf numFmtId="0" fontId="12" fillId="4" borderId="57" xfId="0" applyNumberFormat="1" applyFont="1" applyFill="1" applyBorder="1" applyAlignment="1" applyProtection="1">
      <alignment horizontal="left" vertical="center" indent="1"/>
      <protection locked="0"/>
    </xf>
    <xf numFmtId="176" fontId="12" fillId="4" borderId="58" xfId="0" applyNumberFormat="1" applyFont="1" applyFill="1" applyBorder="1" applyAlignment="1" applyProtection="1">
      <alignment horizontal="left" vertical="center"/>
      <protection locked="0"/>
    </xf>
    <xf numFmtId="0" fontId="12" fillId="7" borderId="59"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49" xfId="0" applyFont="1" applyFill="1" applyBorder="1" applyAlignment="1">
      <alignment horizontal="center" vertical="center" wrapText="1"/>
    </xf>
    <xf numFmtId="0" fontId="12" fillId="7" borderId="50" xfId="0" applyFont="1" applyFill="1" applyBorder="1" applyAlignment="1" applyProtection="1">
      <alignment horizontal="right" vertical="center"/>
      <protection locked="0"/>
    </xf>
    <xf numFmtId="0" fontId="12" fillId="7" borderId="49" xfId="0" applyFont="1" applyFill="1" applyBorder="1" applyAlignment="1" applyProtection="1">
      <alignment horizontal="right" vertical="center"/>
      <protection locked="0"/>
    </xf>
    <xf numFmtId="176" fontId="12" fillId="7" borderId="50" xfId="0" applyNumberFormat="1" applyFont="1" applyFill="1" applyBorder="1" applyAlignment="1" applyProtection="1">
      <alignment horizontal="left" vertical="center"/>
      <protection locked="0"/>
    </xf>
    <xf numFmtId="176" fontId="12" fillId="4" borderId="60" xfId="0" applyNumberFormat="1" applyFont="1" applyFill="1" applyBorder="1" applyAlignment="1" applyProtection="1">
      <alignment horizontal="left" vertical="center"/>
      <protection locked="0"/>
    </xf>
    <xf numFmtId="0" fontId="12" fillId="7" borderId="61" xfId="0" applyFont="1" applyFill="1" applyBorder="1" applyAlignment="1">
      <alignment horizontal="center" vertical="center" wrapText="1"/>
    </xf>
    <xf numFmtId="0" fontId="12" fillId="7" borderId="21" xfId="0" applyFont="1" applyFill="1" applyBorder="1" applyAlignment="1">
      <alignment horizontal="center" vertical="center" wrapText="1"/>
    </xf>
    <xf numFmtId="0" fontId="12" fillId="7" borderId="47" xfId="0" applyFont="1" applyFill="1" applyBorder="1" applyAlignment="1">
      <alignment horizontal="center" vertical="center" wrapText="1"/>
    </xf>
    <xf numFmtId="0" fontId="12" fillId="7" borderId="51" xfId="0" applyFont="1" applyFill="1" applyBorder="1" applyAlignment="1" applyProtection="1">
      <alignment horizontal="right" vertical="center"/>
      <protection locked="0"/>
    </xf>
    <xf numFmtId="0" fontId="12" fillId="7" borderId="47" xfId="0" applyFont="1" applyFill="1" applyBorder="1" applyAlignment="1" applyProtection="1">
      <alignment horizontal="right" vertical="center"/>
      <protection locked="0"/>
    </xf>
    <xf numFmtId="176" fontId="12" fillId="7" borderId="51" xfId="0" applyNumberFormat="1" applyFont="1" applyFill="1" applyBorder="1" applyAlignment="1" applyProtection="1">
      <alignment horizontal="left" vertical="center"/>
      <protection locked="0"/>
    </xf>
    <xf numFmtId="0" fontId="29" fillId="0" borderId="0" xfId="0" applyFont="1">
      <alignment vertical="center"/>
    </xf>
    <xf numFmtId="0" fontId="29" fillId="0" borderId="0" xfId="0" applyFont="1" applyAlignment="1">
      <alignment vertical="center" wrapText="1"/>
    </xf>
    <xf numFmtId="177" fontId="12" fillId="0" borderId="4" xfId="0" applyNumberFormat="1" applyFont="1" applyBorder="1" applyAlignment="1" applyProtection="1">
      <alignment horizontal="center" vertical="center"/>
      <protection locked="0"/>
    </xf>
    <xf numFmtId="177" fontId="12" fillId="0" borderId="5" xfId="0" applyNumberFormat="1" applyFont="1" applyBorder="1" applyAlignment="1" applyProtection="1">
      <alignment horizontal="center" vertical="center"/>
      <protection locked="0"/>
    </xf>
    <xf numFmtId="177" fontId="12" fillId="0" borderId="3" xfId="0" applyNumberFormat="1" applyFont="1" applyBorder="1" applyAlignment="1" applyProtection="1">
      <alignment horizontal="center" vertical="center"/>
      <protection locked="0"/>
    </xf>
    <xf numFmtId="177" fontId="12" fillId="4" borderId="4" xfId="0" applyNumberFormat="1" applyFont="1" applyFill="1" applyBorder="1" applyAlignment="1" applyProtection="1">
      <alignment horizontal="center" vertical="center"/>
      <protection locked="0"/>
    </xf>
    <xf numFmtId="177" fontId="12" fillId="4" borderId="5" xfId="0" applyNumberFormat="1" applyFont="1" applyFill="1" applyBorder="1" applyAlignment="1" applyProtection="1">
      <alignment horizontal="center" vertical="center"/>
      <protection locked="0"/>
    </xf>
    <xf numFmtId="177" fontId="12" fillId="4" borderId="3" xfId="0" applyNumberFormat="1" applyFont="1" applyFill="1" applyBorder="1" applyAlignment="1" applyProtection="1">
      <alignment horizontal="center" vertical="center"/>
      <protection locked="0"/>
    </xf>
    <xf numFmtId="177" fontId="12" fillId="4" borderId="4" xfId="0" applyNumberFormat="1" applyFont="1" applyFill="1" applyBorder="1" applyAlignment="1" applyProtection="1">
      <alignment horizontal="center" vertical="center" wrapText="1"/>
      <protection locked="0"/>
    </xf>
    <xf numFmtId="177" fontId="12" fillId="4" borderId="5" xfId="0" applyNumberFormat="1" applyFont="1" applyFill="1" applyBorder="1" applyAlignment="1" applyProtection="1">
      <alignment horizontal="center" vertical="center" wrapText="1"/>
      <protection locked="0"/>
    </xf>
    <xf numFmtId="177" fontId="12" fillId="4" borderId="5" xfId="0" applyNumberFormat="1" applyFont="1" applyFill="1" applyBorder="1" applyAlignment="1">
      <alignment horizontal="center" vertical="center"/>
    </xf>
    <xf numFmtId="177" fontId="12" fillId="0" borderId="5" xfId="0" applyNumberFormat="1" applyFont="1" applyBorder="1" applyAlignment="1">
      <alignment horizontal="center" vertical="center"/>
    </xf>
    <xf numFmtId="177" fontId="12" fillId="4" borderId="47" xfId="0" applyNumberFormat="1" applyFont="1" applyFill="1" applyBorder="1" applyAlignment="1" applyProtection="1">
      <alignment horizontal="center" vertical="center"/>
      <protection locked="0"/>
    </xf>
    <xf numFmtId="177" fontId="12" fillId="4" borderId="51" xfId="0" applyNumberFormat="1" applyFont="1" applyFill="1" applyBorder="1" applyAlignment="1" applyProtection="1">
      <alignment horizontal="center" vertical="center"/>
      <protection locked="0"/>
    </xf>
    <xf numFmtId="177" fontId="12" fillId="4" borderId="21" xfId="0" applyNumberFormat="1" applyFont="1" applyFill="1" applyBorder="1" applyAlignment="1" applyProtection="1">
      <alignment horizontal="center" vertical="center"/>
      <protection locked="0"/>
    </xf>
    <xf numFmtId="0" fontId="29" fillId="0" borderId="0" xfId="0" applyFont="1" applyAlignment="1">
      <alignment horizontal="center" vertical="top"/>
    </xf>
    <xf numFmtId="177" fontId="12" fillId="0" borderId="3" xfId="0" applyNumberFormat="1"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3" xfId="0" applyFont="1" applyFill="1" applyBorder="1" applyAlignment="1">
      <alignment horizontal="center" vertical="center"/>
    </xf>
    <xf numFmtId="0" fontId="12" fillId="4" borderId="3" xfId="0" applyFont="1" applyFill="1" applyBorder="1" applyAlignment="1" applyProtection="1">
      <alignment horizontal="center" vertical="center"/>
      <protection locked="0"/>
    </xf>
    <xf numFmtId="0" fontId="12" fillId="0" borderId="3" xfId="0" applyNumberFormat="1" applyFont="1" applyFill="1" applyBorder="1" applyAlignment="1" applyProtection="1">
      <alignment horizontal="center" vertical="center"/>
      <protection locked="0"/>
    </xf>
    <xf numFmtId="0" fontId="12" fillId="4" borderId="21" xfId="0" applyFont="1" applyFill="1" applyBorder="1" applyAlignment="1" applyProtection="1">
      <alignment horizontal="center" vertical="center"/>
      <protection locked="0"/>
    </xf>
    <xf numFmtId="0" fontId="12" fillId="4" borderId="21" xfId="0" applyNumberFormat="1" applyFont="1" applyFill="1" applyBorder="1" applyAlignment="1" applyProtection="1">
      <alignment horizontal="center" vertical="center"/>
      <protection locked="0"/>
    </xf>
    <xf numFmtId="0" fontId="12" fillId="4" borderId="5" xfId="0" applyNumberFormat="1" applyFont="1" applyFill="1" applyBorder="1" applyAlignment="1" applyProtection="1">
      <alignment horizontal="left" vertical="center"/>
      <protection locked="0"/>
    </xf>
    <xf numFmtId="0" fontId="12" fillId="4" borderId="46" xfId="0" applyFont="1" applyFill="1" applyBorder="1" applyAlignment="1">
      <alignment horizontal="right" vertical="center"/>
    </xf>
    <xf numFmtId="0" fontId="12" fillId="4" borderId="19" xfId="0" applyFont="1" applyFill="1" applyBorder="1" applyAlignment="1">
      <alignment horizontal="center" vertical="center" wrapText="1"/>
    </xf>
    <xf numFmtId="0" fontId="12" fillId="4" borderId="3" xfId="0" applyFont="1" applyFill="1" applyBorder="1" applyAlignment="1">
      <alignment horizontal="center" vertical="center" wrapText="1"/>
    </xf>
    <xf numFmtId="1" fontId="12" fillId="4" borderId="3" xfId="0" applyNumberFormat="1" applyFont="1" applyFill="1" applyBorder="1" applyAlignment="1">
      <alignment horizontal="center" vertical="center"/>
    </xf>
    <xf numFmtId="0" fontId="12" fillId="0" borderId="3"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3" xfId="0" applyFont="1" applyBorder="1" applyAlignment="1" applyProtection="1">
      <alignment horizontal="center" vertical="center"/>
      <protection locked="0"/>
    </xf>
    <xf numFmtId="1" fontId="12" fillId="0" borderId="3" xfId="0" applyNumberFormat="1" applyFont="1" applyBorder="1" applyAlignment="1">
      <alignment horizontal="center" vertical="center"/>
    </xf>
    <xf numFmtId="0" fontId="32" fillId="0" borderId="3" xfId="0" applyFont="1" applyBorder="1" applyAlignment="1">
      <alignment horizontal="center" vertical="center" wrapText="1"/>
    </xf>
    <xf numFmtId="0" fontId="32" fillId="0" borderId="21" xfId="0" applyFont="1" applyBorder="1" applyAlignment="1">
      <alignment horizontal="center" vertical="center" wrapText="1"/>
    </xf>
    <xf numFmtId="176" fontId="12" fillId="7" borderId="58" xfId="0" applyNumberFormat="1" applyFont="1" applyFill="1" applyBorder="1" applyAlignment="1" applyProtection="1">
      <alignment horizontal="left" vertical="center"/>
      <protection locked="0"/>
    </xf>
    <xf numFmtId="0" fontId="12" fillId="4" borderId="50" xfId="0" applyFont="1" applyFill="1" applyBorder="1" applyAlignment="1">
      <alignment horizontal="center" vertical="center" wrapText="1"/>
    </xf>
    <xf numFmtId="176" fontId="31" fillId="4" borderId="50" xfId="0" applyNumberFormat="1" applyFont="1" applyFill="1" applyBorder="1" applyAlignment="1" applyProtection="1">
      <alignment horizontal="left" vertical="center"/>
      <protection locked="0"/>
    </xf>
    <xf numFmtId="176" fontId="12" fillId="7" borderId="60" xfId="0" applyNumberFormat="1" applyFont="1" applyFill="1" applyBorder="1" applyAlignment="1" applyProtection="1">
      <alignment horizontal="left" vertical="center"/>
      <protection locked="0"/>
    </xf>
    <xf numFmtId="0" fontId="12" fillId="4" borderId="51" xfId="0" applyFont="1" applyFill="1" applyBorder="1" applyAlignment="1">
      <alignment horizontal="center" vertical="center" wrapText="1"/>
    </xf>
    <xf numFmtId="176" fontId="31" fillId="4" borderId="51" xfId="0" applyNumberFormat="1" applyFont="1" applyFill="1" applyBorder="1" applyAlignment="1" applyProtection="1">
      <alignment horizontal="left" vertical="center"/>
      <protection locked="0"/>
    </xf>
    <xf numFmtId="0" fontId="12" fillId="7" borderId="62" xfId="0" applyFont="1" applyFill="1" applyBorder="1" applyAlignment="1">
      <alignment horizontal="center" vertical="center"/>
    </xf>
    <xf numFmtId="0" fontId="12" fillId="7" borderId="63" xfId="0" applyFont="1" applyFill="1" applyBorder="1">
      <alignment vertical="center"/>
    </xf>
    <xf numFmtId="177" fontId="12" fillId="0" borderId="62" xfId="0" applyNumberFormat="1" applyFont="1" applyBorder="1" applyAlignment="1">
      <alignment horizontal="center" vertical="center"/>
    </xf>
    <xf numFmtId="49" fontId="12" fillId="0" borderId="5" xfId="0" applyNumberFormat="1" applyFont="1" applyBorder="1" applyAlignment="1" applyProtection="1">
      <alignment horizontal="center" vertical="center"/>
      <protection locked="0"/>
    </xf>
    <xf numFmtId="49" fontId="12" fillId="6" borderId="3" xfId="0" applyNumberFormat="1" applyFont="1" applyFill="1" applyBorder="1" applyAlignment="1" applyProtection="1">
      <alignment horizontal="center" vertical="center"/>
      <protection locked="0"/>
    </xf>
    <xf numFmtId="177" fontId="12" fillId="4" borderId="62" xfId="0" applyNumberFormat="1" applyFont="1" applyFill="1" applyBorder="1" applyAlignment="1">
      <alignment horizontal="center" vertical="center"/>
    </xf>
    <xf numFmtId="49" fontId="12" fillId="4" borderId="5" xfId="0" applyNumberFormat="1" applyFont="1" applyFill="1" applyBorder="1" applyAlignment="1" applyProtection="1">
      <alignment horizontal="center" vertical="center"/>
      <protection locked="0"/>
    </xf>
    <xf numFmtId="49" fontId="12" fillId="4" borderId="4" xfId="0" applyNumberFormat="1" applyFont="1" applyFill="1" applyBorder="1" applyAlignment="1" applyProtection="1">
      <alignment horizontal="right" vertical="center"/>
      <protection locked="0"/>
    </xf>
    <xf numFmtId="49" fontId="12" fillId="4" borderId="46" xfId="0" applyNumberFormat="1" applyFont="1" applyFill="1" applyBorder="1" applyAlignment="1" applyProtection="1">
      <alignment horizontal="right" vertical="center"/>
      <protection locked="0"/>
    </xf>
    <xf numFmtId="49" fontId="12" fillId="4" borderId="24" xfId="0" applyNumberFormat="1" applyFont="1" applyFill="1" applyBorder="1" applyAlignment="1" applyProtection="1">
      <alignment horizontal="right" vertical="center"/>
      <protection locked="0"/>
    </xf>
    <xf numFmtId="49" fontId="12" fillId="4" borderId="25" xfId="0" applyNumberFormat="1" applyFont="1" applyFill="1" applyBorder="1" applyAlignment="1" applyProtection="1">
      <alignment horizontal="right" vertical="center"/>
      <protection locked="0"/>
    </xf>
    <xf numFmtId="49" fontId="12" fillId="0" borderId="24" xfId="0" applyNumberFormat="1" applyFont="1" applyFill="1" applyBorder="1" applyAlignment="1" applyProtection="1">
      <alignment horizontal="right" vertical="center"/>
      <protection locked="0"/>
    </xf>
    <xf numFmtId="49" fontId="12" fillId="0" borderId="25" xfId="0" applyNumberFormat="1" applyFont="1" applyFill="1" applyBorder="1" applyAlignment="1" applyProtection="1">
      <alignment horizontal="right" vertical="center"/>
      <protection locked="0"/>
    </xf>
    <xf numFmtId="49" fontId="12" fillId="4" borderId="3" xfId="0" applyNumberFormat="1" applyFont="1" applyFill="1" applyBorder="1" applyAlignment="1" applyProtection="1">
      <alignment horizontal="right" vertical="center"/>
      <protection locked="0"/>
    </xf>
    <xf numFmtId="49" fontId="12" fillId="6" borderId="4" xfId="0" applyNumberFormat="1" applyFont="1" applyFill="1" applyBorder="1" applyAlignment="1" applyProtection="1">
      <alignment horizontal="center" vertical="center"/>
      <protection locked="0"/>
    </xf>
    <xf numFmtId="49" fontId="12" fillId="6" borderId="46" xfId="0" applyNumberFormat="1" applyFont="1" applyFill="1" applyBorder="1" applyAlignment="1" applyProtection="1">
      <alignment horizontal="center" vertical="center"/>
      <protection locked="0"/>
    </xf>
    <xf numFmtId="177" fontId="12" fillId="4" borderId="64" xfId="0" applyNumberFormat="1" applyFont="1" applyFill="1" applyBorder="1" applyAlignment="1">
      <alignment horizontal="center" vertical="center"/>
    </xf>
    <xf numFmtId="49" fontId="12" fillId="4" borderId="51" xfId="0" applyNumberFormat="1" applyFont="1" applyFill="1" applyBorder="1" applyAlignment="1" applyProtection="1">
      <alignment horizontal="center" vertical="center"/>
      <protection locked="0"/>
    </xf>
    <xf numFmtId="49" fontId="12" fillId="4" borderId="47" xfId="0" applyNumberFormat="1" applyFont="1" applyFill="1" applyBorder="1" applyAlignment="1" applyProtection="1">
      <alignment horizontal="center" vertical="center"/>
      <protection locked="0"/>
    </xf>
    <xf numFmtId="49" fontId="12" fillId="4" borderId="48" xfId="0" applyNumberFormat="1" applyFont="1" applyFill="1" applyBorder="1" applyAlignment="1" applyProtection="1">
      <alignment horizontal="center" vertical="center"/>
      <protection locked="0"/>
    </xf>
    <xf numFmtId="0" fontId="28" fillId="3" borderId="27" xfId="0" applyFont="1" applyFill="1" applyBorder="1" applyAlignment="1">
      <alignment horizontal="center" vertical="center"/>
    </xf>
    <xf numFmtId="0" fontId="12" fillId="6" borderId="56" xfId="0" applyFont="1" applyFill="1" applyBorder="1" applyAlignment="1">
      <alignment horizontal="center" vertical="center"/>
    </xf>
    <xf numFmtId="0" fontId="12" fillId="0" borderId="24" xfId="0" applyFont="1" applyBorder="1" applyAlignment="1" applyProtection="1">
      <alignment horizontal="left" vertical="top" wrapText="1"/>
      <protection locked="0"/>
    </xf>
    <xf numFmtId="0" fontId="12" fillId="0" borderId="25" xfId="0" applyFont="1" applyBorder="1" applyAlignment="1" applyProtection="1">
      <alignment horizontal="left" vertical="top" wrapText="1"/>
      <protection locked="0"/>
    </xf>
    <xf numFmtId="0" fontId="12" fillId="4" borderId="56" xfId="0" applyNumberFormat="1" applyFont="1" applyFill="1" applyBorder="1" applyAlignment="1" applyProtection="1">
      <alignment horizontal="left" vertical="center"/>
      <protection locked="0"/>
    </xf>
    <xf numFmtId="0" fontId="12" fillId="0" borderId="65" xfId="0" applyFont="1" applyBorder="1" applyAlignment="1" applyProtection="1">
      <alignment horizontal="left" vertical="top" wrapText="1"/>
      <protection locked="0"/>
    </xf>
    <xf numFmtId="0" fontId="12" fillId="0" borderId="66" xfId="0" applyFont="1" applyBorder="1" applyAlignment="1" applyProtection="1">
      <alignment horizontal="left" vertical="top" wrapText="1"/>
      <protection locked="0"/>
    </xf>
    <xf numFmtId="0" fontId="12" fillId="6" borderId="29" xfId="0" applyFont="1" applyFill="1" applyBorder="1" applyAlignment="1" applyProtection="1">
      <alignment horizontal="left" vertical="top"/>
      <protection locked="0"/>
    </xf>
    <xf numFmtId="0" fontId="12" fillId="4" borderId="24" xfId="0" applyFont="1" applyFill="1" applyBorder="1" applyAlignment="1" applyProtection="1">
      <alignment horizontal="left" vertical="top" wrapText="1"/>
      <protection locked="0"/>
    </xf>
    <xf numFmtId="0" fontId="12" fillId="4" borderId="25" xfId="0" applyFont="1" applyFill="1" applyBorder="1" applyAlignment="1" applyProtection="1">
      <alignment horizontal="left" vertical="top" wrapText="1"/>
      <protection locked="0"/>
    </xf>
    <xf numFmtId="0" fontId="12" fillId="6" borderId="12" xfId="0" applyFont="1" applyFill="1" applyBorder="1" applyAlignment="1" applyProtection="1">
      <alignment horizontal="left" vertical="top"/>
      <protection locked="0"/>
    </xf>
    <xf numFmtId="0" fontId="12" fillId="4" borderId="65" xfId="0" applyFont="1" applyFill="1" applyBorder="1" applyAlignment="1" applyProtection="1">
      <alignment horizontal="left" vertical="top" wrapText="1"/>
      <protection locked="0"/>
    </xf>
    <xf numFmtId="0" fontId="12" fillId="4" borderId="66" xfId="0" applyFont="1" applyFill="1" applyBorder="1" applyAlignment="1" applyProtection="1">
      <alignment horizontal="left" vertical="top" wrapText="1"/>
      <protection locked="0"/>
    </xf>
    <xf numFmtId="0" fontId="12" fillId="6" borderId="13" xfId="0" applyFont="1" applyFill="1" applyBorder="1" applyAlignment="1" applyProtection="1">
      <alignment horizontal="left" vertical="top"/>
      <protection locked="0"/>
    </xf>
    <xf numFmtId="178" fontId="12" fillId="4" borderId="3" xfId="0" applyNumberFormat="1" applyFont="1" applyFill="1" applyBorder="1" applyAlignment="1">
      <alignment horizontal="center" vertical="center"/>
    </xf>
    <xf numFmtId="0" fontId="12" fillId="0" borderId="21" xfId="0" applyFont="1" applyBorder="1" applyAlignment="1" applyProtection="1">
      <alignment horizontal="center" vertical="center"/>
      <protection locked="0"/>
    </xf>
    <xf numFmtId="1" fontId="12" fillId="0" borderId="21" xfId="0" applyNumberFormat="1" applyFont="1" applyBorder="1" applyAlignment="1">
      <alignment horizontal="center" vertical="center"/>
    </xf>
    <xf numFmtId="178" fontId="12" fillId="4" borderId="21" xfId="0" applyNumberFormat="1" applyFont="1" applyFill="1" applyBorder="1" applyAlignment="1">
      <alignment horizontal="center" vertical="center"/>
    </xf>
    <xf numFmtId="176" fontId="31" fillId="4" borderId="58" xfId="0" applyNumberFormat="1" applyFont="1" applyFill="1" applyBorder="1" applyAlignment="1" applyProtection="1">
      <alignment horizontal="left" vertical="center"/>
      <protection locked="0"/>
    </xf>
    <xf numFmtId="0" fontId="12" fillId="7" borderId="50" xfId="0" applyFont="1" applyFill="1" applyBorder="1" applyAlignment="1">
      <alignment horizontal="center" vertical="center" wrapText="1"/>
    </xf>
    <xf numFmtId="176" fontId="31" fillId="4" borderId="60" xfId="0" applyNumberFormat="1" applyFont="1" applyFill="1" applyBorder="1" applyAlignment="1" applyProtection="1">
      <alignment horizontal="left" vertical="center"/>
      <protection locked="0"/>
    </xf>
    <xf numFmtId="0" fontId="12" fillId="7" borderId="51" xfId="0" applyFont="1" applyFill="1" applyBorder="1" applyAlignment="1">
      <alignment horizontal="center" vertical="center" wrapText="1"/>
    </xf>
    <xf numFmtId="49" fontId="12" fillId="6" borderId="5" xfId="0" applyNumberFormat="1" applyFont="1" applyFill="1" applyBorder="1" applyAlignment="1" applyProtection="1">
      <alignment horizontal="center" vertical="center"/>
      <protection locked="0"/>
    </xf>
    <xf numFmtId="0" fontId="33" fillId="0" borderId="0" xfId="0" applyFont="1" applyAlignment="1">
      <alignment horizontal="center" vertical="center"/>
    </xf>
    <xf numFmtId="0" fontId="12" fillId="5" borderId="28" xfId="0" applyFont="1" applyFill="1" applyBorder="1" applyAlignment="1">
      <alignment horizontal="center" vertical="center"/>
    </xf>
    <xf numFmtId="49" fontId="12" fillId="0" borderId="28" xfId="0" applyNumberFormat="1" applyFont="1" applyFill="1" applyBorder="1" applyAlignment="1" applyProtection="1">
      <alignment horizontal="center" vertical="center"/>
      <protection locked="0"/>
    </xf>
    <xf numFmtId="0" fontId="12" fillId="4" borderId="4" xfId="0" applyNumberFormat="1" applyFont="1" applyFill="1" applyBorder="1" applyAlignment="1" applyProtection="1">
      <alignment horizontal="center" vertical="center"/>
      <protection locked="0"/>
    </xf>
    <xf numFmtId="0" fontId="12" fillId="4" borderId="46" xfId="0" applyNumberFormat="1" applyFont="1" applyFill="1" applyBorder="1" applyAlignment="1" applyProtection="1">
      <alignment horizontal="center" vertical="center"/>
      <protection locked="0"/>
    </xf>
    <xf numFmtId="0" fontId="12" fillId="4" borderId="5" xfId="0" applyNumberFormat="1" applyFont="1" applyFill="1" applyBorder="1" applyAlignment="1" applyProtection="1">
      <alignment horizontal="center" vertical="center"/>
      <protection locked="0"/>
    </xf>
    <xf numFmtId="0" fontId="12" fillId="4" borderId="28" xfId="0" applyNumberFormat="1" applyFont="1" applyFill="1" applyBorder="1" applyAlignment="1" applyProtection="1">
      <alignment horizontal="center" vertical="center"/>
      <protection locked="0"/>
    </xf>
    <xf numFmtId="0" fontId="12" fillId="0" borderId="4" xfId="0" applyNumberFormat="1" applyFont="1" applyFill="1" applyBorder="1" applyAlignment="1" applyProtection="1">
      <alignment horizontal="center" vertical="center"/>
      <protection locked="0"/>
    </xf>
    <xf numFmtId="0" fontId="12" fillId="0" borderId="5" xfId="0" applyNumberFormat="1" applyFont="1" applyFill="1" applyBorder="1" applyAlignment="1" applyProtection="1">
      <alignment horizontal="center" vertical="center"/>
      <protection locked="0"/>
    </xf>
    <xf numFmtId="0" fontId="12" fillId="0" borderId="28" xfId="0" applyNumberFormat="1" applyFont="1" applyFill="1" applyBorder="1" applyAlignment="1" applyProtection="1">
      <alignment horizontal="center" vertical="center"/>
      <protection locked="0"/>
    </xf>
    <xf numFmtId="0" fontId="12" fillId="4" borderId="31" xfId="0" applyNumberFormat="1" applyFont="1" applyFill="1" applyBorder="1" applyAlignment="1" applyProtection="1">
      <alignment horizontal="center" vertical="center"/>
      <protection locked="0"/>
    </xf>
    <xf numFmtId="0" fontId="12" fillId="4" borderId="6" xfId="0" applyFont="1" applyFill="1" applyBorder="1" applyAlignment="1" applyProtection="1">
      <alignment horizontal="center" vertical="center"/>
      <protection locked="0"/>
    </xf>
    <xf numFmtId="0" fontId="12" fillId="4" borderId="7" xfId="0" applyFont="1" applyFill="1" applyBorder="1" applyAlignment="1" applyProtection="1">
      <alignment horizontal="center" vertical="center"/>
      <protection locked="0"/>
    </xf>
    <xf numFmtId="1" fontId="12" fillId="4" borderId="28" xfId="0" applyNumberFormat="1" applyFont="1" applyFill="1" applyBorder="1" applyAlignment="1">
      <alignment horizontal="center" vertical="center"/>
    </xf>
    <xf numFmtId="0" fontId="12" fillId="4" borderId="8" xfId="0" applyFont="1" applyFill="1" applyBorder="1" applyAlignment="1" applyProtection="1">
      <alignment horizontal="center" vertical="center"/>
      <protection locked="0"/>
    </xf>
    <xf numFmtId="0" fontId="12" fillId="4" borderId="0" xfId="0" applyFont="1" applyFill="1" applyAlignment="1" applyProtection="1">
      <alignment horizontal="center" vertical="center"/>
      <protection locked="0"/>
    </xf>
    <xf numFmtId="1" fontId="12" fillId="0" borderId="28" xfId="0" applyNumberFormat="1" applyFont="1" applyBorder="1" applyAlignment="1">
      <alignment horizontal="center" vertical="center"/>
    </xf>
    <xf numFmtId="179" fontId="34" fillId="4" borderId="24" xfId="0" applyNumberFormat="1" applyFont="1" applyFill="1" applyBorder="1" applyAlignment="1" applyProtection="1">
      <alignment horizontal="center" vertical="center"/>
      <protection locked="0"/>
    </xf>
    <xf numFmtId="179" fontId="34" fillId="4" borderId="29" xfId="0" applyNumberFormat="1" applyFont="1" applyFill="1" applyBorder="1" applyAlignment="1" applyProtection="1">
      <alignment horizontal="center" vertical="center"/>
      <protection locked="0"/>
    </xf>
    <xf numFmtId="179" fontId="12" fillId="4" borderId="26" xfId="0" applyNumberFormat="1" applyFont="1" applyFill="1" applyBorder="1" applyAlignment="1" applyProtection="1">
      <alignment horizontal="center" vertical="center"/>
      <protection locked="0"/>
    </xf>
    <xf numFmtId="179" fontId="12" fillId="4" borderId="13" xfId="0" applyNumberFormat="1" applyFont="1" applyFill="1" applyBorder="1" applyAlignment="1" applyProtection="1">
      <alignment horizontal="center" vertical="center"/>
      <protection locked="0"/>
    </xf>
    <xf numFmtId="0" fontId="12" fillId="4" borderId="9" xfId="0" applyFont="1" applyFill="1" applyBorder="1" applyAlignment="1" applyProtection="1">
      <alignment horizontal="center" vertical="center"/>
      <protection locked="0"/>
    </xf>
    <xf numFmtId="0" fontId="12" fillId="4" borderId="10" xfId="0" applyFont="1" applyFill="1" applyBorder="1" applyAlignment="1" applyProtection="1">
      <alignment horizontal="center" vertical="center"/>
      <protection locked="0"/>
    </xf>
    <xf numFmtId="0" fontId="12" fillId="0" borderId="0" xfId="0" applyFont="1">
      <alignment vertical="center"/>
    </xf>
    <xf numFmtId="0" fontId="12" fillId="4" borderId="67" xfId="0" applyFont="1" applyFill="1" applyBorder="1" applyAlignment="1">
      <alignment horizontal="center" vertical="center"/>
    </xf>
    <xf numFmtId="0" fontId="12" fillId="4" borderId="45" xfId="0" applyFont="1" applyFill="1" applyBorder="1" applyAlignment="1">
      <alignment horizontal="center" vertical="center"/>
    </xf>
    <xf numFmtId="0" fontId="12" fillId="4" borderId="50" xfId="0" applyFont="1" applyFill="1" applyBorder="1" applyAlignment="1">
      <alignment horizontal="center" vertical="center"/>
    </xf>
    <xf numFmtId="0" fontId="12" fillId="4" borderId="18" xfId="0" applyFont="1" applyFill="1" applyBorder="1" applyAlignment="1" applyProtection="1">
      <alignment horizontal="center" vertical="center"/>
      <protection locked="0"/>
    </xf>
    <xf numFmtId="0" fontId="12" fillId="4" borderId="68" xfId="0" applyFont="1" applyFill="1" applyBorder="1" applyAlignment="1" applyProtection="1">
      <alignment horizontal="center" vertical="center"/>
      <protection locked="0"/>
    </xf>
    <xf numFmtId="0" fontId="12" fillId="4" borderId="69" xfId="0" applyFont="1" applyFill="1" applyBorder="1" applyAlignment="1" applyProtection="1">
      <alignment horizontal="center" vertical="center"/>
      <protection locked="0"/>
    </xf>
    <xf numFmtId="0" fontId="12" fillId="0" borderId="19" xfId="0" applyFont="1" applyFill="1" applyBorder="1" applyAlignment="1">
      <alignment horizontal="center" vertical="center" wrapText="1"/>
    </xf>
    <xf numFmtId="0" fontId="12" fillId="0" borderId="3" xfId="0" applyFont="1" applyFill="1" applyBorder="1" applyAlignment="1">
      <alignment horizontal="center" vertical="center" wrapText="1"/>
    </xf>
    <xf numFmtId="177" fontId="12" fillId="0" borderId="3" xfId="0" applyNumberFormat="1" applyFont="1" applyFill="1" applyBorder="1" applyAlignment="1">
      <alignment horizontal="center" vertical="center"/>
    </xf>
    <xf numFmtId="0" fontId="12" fillId="4" borderId="11" xfId="0" applyFont="1" applyFill="1" applyBorder="1" applyAlignment="1" applyProtection="1">
      <alignment horizontal="center" vertical="center"/>
      <protection locked="0"/>
    </xf>
    <xf numFmtId="0" fontId="12" fillId="0" borderId="0" xfId="0" applyFont="1" applyAlignment="1">
      <alignment horizontal="left" vertical="center" wrapText="1"/>
    </xf>
    <xf numFmtId="0" fontId="12" fillId="4" borderId="12" xfId="0" applyFont="1" applyFill="1" applyBorder="1" applyAlignment="1" applyProtection="1">
      <alignment horizontal="center" vertical="center"/>
      <protection locked="0"/>
    </xf>
    <xf numFmtId="0" fontId="12" fillId="4" borderId="13" xfId="0" applyFont="1" applyFill="1" applyBorder="1" applyAlignment="1" applyProtection="1">
      <alignment horizontal="center" vertical="center"/>
      <protection locked="0"/>
    </xf>
    <xf numFmtId="0" fontId="12" fillId="4" borderId="27" xfId="0" applyFont="1" applyFill="1" applyBorder="1" applyAlignment="1" applyProtection="1">
      <alignment horizontal="center" vertical="center"/>
      <protection locked="0"/>
    </xf>
    <xf numFmtId="0" fontId="12" fillId="4" borderId="31" xfId="0" applyFont="1" applyFill="1" applyBorder="1" applyAlignment="1" applyProtection="1">
      <alignment horizontal="center" vertical="center"/>
      <protection locked="0"/>
    </xf>
    <xf numFmtId="177" fontId="12" fillId="0" borderId="28" xfId="0" applyNumberFormat="1" applyFont="1" applyBorder="1" applyAlignment="1">
      <alignment horizontal="center" vertical="center"/>
    </xf>
    <xf numFmtId="177" fontId="12" fillId="4" borderId="28" xfId="0" applyNumberFormat="1" applyFont="1" applyFill="1" applyBorder="1" applyAlignment="1">
      <alignment horizontal="center" vertical="center"/>
    </xf>
    <xf numFmtId="177" fontId="12" fillId="4" borderId="31" xfId="0" applyNumberFormat="1" applyFont="1" applyFill="1" applyBorder="1" applyAlignment="1">
      <alignment horizontal="center" vertical="center"/>
    </xf>
    <xf numFmtId="0" fontId="12" fillId="0" borderId="28" xfId="0" applyFont="1" applyFill="1" applyBorder="1" applyAlignment="1">
      <alignment horizontal="center" vertical="center"/>
    </xf>
    <xf numFmtId="0" fontId="12" fillId="4" borderId="28" xfId="0" applyFont="1" applyFill="1" applyBorder="1" applyAlignment="1">
      <alignment horizontal="center" vertical="center"/>
    </xf>
    <xf numFmtId="0" fontId="12" fillId="0" borderId="29" xfId="0" applyFont="1" applyBorder="1" applyAlignment="1" applyProtection="1">
      <alignment horizontal="left" vertical="top" wrapText="1"/>
      <protection locked="0"/>
    </xf>
    <xf numFmtId="0" fontId="12" fillId="0" borderId="70" xfId="0" applyFont="1" applyBorder="1" applyAlignment="1" applyProtection="1">
      <alignment horizontal="left" vertical="top" wrapText="1"/>
      <protection locked="0"/>
    </xf>
    <xf numFmtId="0" fontId="12" fillId="4" borderId="29" xfId="0" applyFont="1" applyFill="1" applyBorder="1" applyAlignment="1" applyProtection="1">
      <alignment horizontal="left" vertical="top" wrapText="1"/>
      <protection locked="0"/>
    </xf>
    <xf numFmtId="0" fontId="12" fillId="4" borderId="70" xfId="0" applyFont="1" applyFill="1" applyBorder="1" applyAlignment="1" applyProtection="1">
      <alignment horizontal="left" vertical="top" wrapText="1"/>
      <protection locked="0"/>
    </xf>
    <xf numFmtId="0" fontId="28" fillId="3" borderId="6" xfId="0" applyFont="1" applyFill="1" applyBorder="1" applyAlignment="1">
      <alignment horizontal="center" vertical="center"/>
    </xf>
    <xf numFmtId="0" fontId="28" fillId="3" borderId="7" xfId="0" applyFont="1" applyFill="1" applyBorder="1" applyAlignment="1">
      <alignment horizontal="center" vertical="center"/>
    </xf>
    <xf numFmtId="0" fontId="12" fillId="4" borderId="8" xfId="0" applyNumberFormat="1" applyFont="1" applyFill="1" applyBorder="1" applyAlignment="1" applyProtection="1">
      <alignment horizontal="left" vertical="top" wrapText="1"/>
      <protection locked="0"/>
    </xf>
    <xf numFmtId="0" fontId="12" fillId="4" borderId="0" xfId="0" applyNumberFormat="1" applyFont="1" applyFill="1" applyAlignment="1" applyProtection="1">
      <alignment horizontal="left" vertical="top" wrapText="1"/>
      <protection locked="0"/>
    </xf>
    <xf numFmtId="0" fontId="12" fillId="6" borderId="8" xfId="0" applyNumberFormat="1" applyFont="1" applyFill="1" applyBorder="1" applyAlignment="1" applyProtection="1">
      <alignment horizontal="left" vertical="top" wrapText="1"/>
      <protection locked="0"/>
    </xf>
    <xf numFmtId="0" fontId="12" fillId="6" borderId="0" xfId="0" applyNumberFormat="1" applyFont="1" applyFill="1" applyAlignment="1" applyProtection="1">
      <alignment horizontal="left" vertical="top" wrapText="1"/>
      <protection locked="0"/>
    </xf>
    <xf numFmtId="0" fontId="12" fillId="4" borderId="9" xfId="0" applyNumberFormat="1" applyFont="1" applyFill="1" applyBorder="1" applyAlignment="1" applyProtection="1">
      <alignment horizontal="left" vertical="top" wrapText="1"/>
      <protection locked="0"/>
    </xf>
    <xf numFmtId="0" fontId="12" fillId="4" borderId="10" xfId="0" applyNumberFormat="1" applyFont="1" applyFill="1" applyBorder="1" applyAlignment="1" applyProtection="1">
      <alignment horizontal="left" vertical="top" wrapText="1"/>
      <protection locked="0"/>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28" fillId="3" borderId="11" xfId="0" applyFont="1" applyFill="1" applyBorder="1" applyAlignment="1">
      <alignment horizontal="center" vertical="center"/>
    </xf>
    <xf numFmtId="0" fontId="12" fillId="4" borderId="12" xfId="0" applyNumberFormat="1" applyFont="1" applyFill="1" applyBorder="1" applyAlignment="1" applyProtection="1">
      <alignment horizontal="left" vertical="top" wrapText="1"/>
      <protection locked="0"/>
    </xf>
    <xf numFmtId="0" fontId="12" fillId="6" borderId="12" xfId="0" applyNumberFormat="1" applyFont="1" applyFill="1" applyBorder="1" applyAlignment="1" applyProtection="1">
      <alignment horizontal="left" vertical="top" wrapText="1"/>
      <protection locked="0"/>
    </xf>
    <xf numFmtId="0" fontId="12" fillId="4" borderId="13" xfId="0" applyNumberFormat="1" applyFont="1" applyFill="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3"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12" fillId="4" borderId="54" xfId="0" applyNumberFormat="1" applyFont="1" applyFill="1" applyBorder="1" applyAlignment="1" applyProtection="1">
      <alignment horizontal="left" vertical="top" wrapText="1"/>
      <protection locked="0"/>
    </xf>
    <xf numFmtId="0" fontId="12" fillId="4" borderId="25" xfId="0" applyNumberFormat="1" applyFont="1" applyFill="1" applyBorder="1" applyAlignment="1" applyProtection="1">
      <alignment horizontal="left" vertical="top" wrapText="1"/>
      <protection locked="0"/>
    </xf>
    <xf numFmtId="0" fontId="12" fillId="4" borderId="71" xfId="0" applyNumberFormat="1" applyFont="1" applyFill="1" applyBorder="1" applyAlignment="1" applyProtection="1">
      <alignment horizontal="left" vertical="top" wrapText="1"/>
      <protection locked="0"/>
    </xf>
    <xf numFmtId="0" fontId="12" fillId="4" borderId="66" xfId="0" applyNumberFormat="1" applyFont="1" applyFill="1" applyBorder="1" applyAlignment="1" applyProtection="1">
      <alignment horizontal="left" vertical="top" wrapText="1"/>
      <protection locked="0"/>
    </xf>
    <xf numFmtId="0" fontId="12" fillId="0" borderId="54" xfId="0" applyNumberFormat="1" applyFont="1" applyFill="1" applyBorder="1" applyAlignment="1" applyProtection="1">
      <alignment horizontal="left" vertical="top" wrapText="1"/>
      <protection locked="0"/>
    </xf>
    <xf numFmtId="0" fontId="12" fillId="0" borderId="25" xfId="0" applyNumberFormat="1" applyFont="1" applyFill="1" applyBorder="1" applyAlignment="1" applyProtection="1">
      <alignment horizontal="left" vertical="top" wrapText="1"/>
      <protection locked="0"/>
    </xf>
    <xf numFmtId="0" fontId="12" fillId="0" borderId="71" xfId="0" applyNumberFormat="1" applyFont="1" applyFill="1" applyBorder="1" applyAlignment="1" applyProtection="1">
      <alignment horizontal="left" vertical="top" wrapText="1"/>
      <protection locked="0"/>
    </xf>
    <xf numFmtId="0" fontId="12" fillId="0" borderId="66" xfId="0" applyNumberFormat="1" applyFont="1" applyFill="1" applyBorder="1" applyAlignment="1" applyProtection="1">
      <alignment horizontal="left" vertical="top" wrapText="1"/>
      <protection locked="0"/>
    </xf>
    <xf numFmtId="0" fontId="12" fillId="0" borderId="28" xfId="0" applyFont="1" applyBorder="1" applyAlignment="1">
      <alignment horizontal="center" vertical="center"/>
    </xf>
    <xf numFmtId="0" fontId="12" fillId="0" borderId="28" xfId="0" applyFont="1" applyBorder="1" applyAlignment="1">
      <alignment horizontal="center" vertical="center" wrapText="1"/>
    </xf>
    <xf numFmtId="0" fontId="12" fillId="0" borderId="31" xfId="0" applyFont="1" applyBorder="1" applyAlignment="1">
      <alignment horizontal="center" vertical="center"/>
    </xf>
    <xf numFmtId="0" fontId="12" fillId="4" borderId="29" xfId="0" applyNumberFormat="1" applyFont="1" applyFill="1" applyBorder="1" applyAlignment="1" applyProtection="1">
      <alignment horizontal="left" vertical="top" wrapText="1"/>
      <protection locked="0"/>
    </xf>
    <xf numFmtId="0" fontId="12" fillId="4" borderId="70" xfId="0" applyNumberFormat="1" applyFont="1" applyFill="1" applyBorder="1" applyAlignment="1" applyProtection="1">
      <alignment horizontal="left" vertical="top" wrapText="1"/>
      <protection locked="0"/>
    </xf>
    <xf numFmtId="0" fontId="12" fillId="0" borderId="53" xfId="0" applyNumberFormat="1" applyFont="1" applyBorder="1" applyAlignment="1" applyProtection="1">
      <alignment horizontal="left" vertical="center"/>
      <protection locked="0"/>
    </xf>
    <xf numFmtId="0" fontId="12" fillId="0" borderId="46" xfId="0" applyNumberFormat="1" applyFont="1" applyBorder="1" applyAlignment="1" applyProtection="1">
      <alignment horizontal="left" vertical="center"/>
      <protection locked="0"/>
    </xf>
    <xf numFmtId="0" fontId="12" fillId="0" borderId="29" xfId="0" applyNumberFormat="1" applyFont="1" applyFill="1" applyBorder="1" applyAlignment="1" applyProtection="1">
      <alignment horizontal="left" vertical="top" wrapText="1"/>
      <protection locked="0"/>
    </xf>
    <xf numFmtId="0" fontId="12" fillId="4" borderId="53" xfId="0" applyNumberFormat="1" applyFont="1" applyFill="1" applyBorder="1" applyAlignment="1" applyProtection="1">
      <alignment horizontal="left" vertical="top"/>
      <protection locked="0"/>
    </xf>
    <xf numFmtId="0" fontId="12" fillId="4" borderId="46" xfId="0" applyNumberFormat="1" applyFont="1" applyFill="1" applyBorder="1" applyAlignment="1" applyProtection="1">
      <alignment horizontal="left" vertical="top"/>
      <protection locked="0"/>
    </xf>
    <xf numFmtId="0" fontId="12" fillId="0" borderId="70" xfId="0" applyNumberFormat="1" applyFont="1" applyFill="1" applyBorder="1" applyAlignment="1" applyProtection="1">
      <alignment horizontal="left" vertical="top" wrapText="1"/>
      <protection locked="0"/>
    </xf>
    <xf numFmtId="0" fontId="12" fillId="0" borderId="53" xfId="0" applyNumberFormat="1" applyFont="1" applyBorder="1" applyAlignment="1" applyProtection="1">
      <alignment horizontal="left" vertical="top"/>
      <protection locked="0"/>
    </xf>
    <xf numFmtId="0" fontId="12" fillId="0" borderId="46" xfId="0" applyNumberFormat="1" applyFont="1" applyBorder="1" applyAlignment="1" applyProtection="1">
      <alignment horizontal="left" vertical="top"/>
      <protection locked="0"/>
    </xf>
    <xf numFmtId="0" fontId="12" fillId="4" borderId="19" xfId="0" applyNumberFormat="1" applyFont="1" applyFill="1" applyBorder="1" applyAlignment="1" applyProtection="1">
      <alignment horizontal="left" vertical="top"/>
      <protection locked="0"/>
    </xf>
    <xf numFmtId="0" fontId="12" fillId="4" borderId="3" xfId="0" applyNumberFormat="1" applyFont="1" applyFill="1" applyBorder="1" applyAlignment="1" applyProtection="1">
      <alignment horizontal="left" vertical="top"/>
      <protection locked="0"/>
    </xf>
    <xf numFmtId="0" fontId="12" fillId="0" borderId="20" xfId="0" applyNumberFormat="1" applyFont="1" applyBorder="1" applyAlignment="1" applyProtection="1">
      <alignment horizontal="left" vertical="top"/>
      <protection locked="0"/>
    </xf>
    <xf numFmtId="0" fontId="12" fillId="0" borderId="21" xfId="0" applyNumberFormat="1" applyFont="1" applyBorder="1" applyAlignment="1" applyProtection="1">
      <alignment horizontal="left" vertical="top"/>
      <protection locked="0"/>
    </xf>
    <xf numFmtId="0" fontId="12" fillId="0" borderId="5" xfId="0" applyNumberFormat="1" applyFont="1" applyBorder="1" applyAlignment="1" applyProtection="1">
      <alignment horizontal="left" vertical="center"/>
      <protection locked="0"/>
    </xf>
    <xf numFmtId="0" fontId="12" fillId="0" borderId="4" xfId="0" applyNumberFormat="1" applyFont="1" applyBorder="1" applyAlignment="1" applyProtection="1">
      <alignment horizontal="left" vertical="top"/>
      <protection locked="0"/>
    </xf>
    <xf numFmtId="0" fontId="12" fillId="4" borderId="5" xfId="0" applyNumberFormat="1" applyFont="1" applyFill="1" applyBorder="1" applyAlignment="1" applyProtection="1">
      <alignment horizontal="left" vertical="top"/>
      <protection locked="0"/>
    </xf>
    <xf numFmtId="0" fontId="12" fillId="4" borderId="4" xfId="0" applyNumberFormat="1" applyFont="1" applyFill="1" applyBorder="1" applyAlignment="1" applyProtection="1">
      <alignment horizontal="left" vertical="top"/>
      <protection locked="0"/>
    </xf>
    <xf numFmtId="0" fontId="12" fillId="0" borderId="5" xfId="0" applyNumberFormat="1" applyFont="1" applyBorder="1" applyAlignment="1" applyProtection="1">
      <alignment horizontal="left" vertical="top"/>
      <protection locked="0"/>
    </xf>
    <xf numFmtId="0" fontId="12" fillId="0" borderId="28" xfId="0" applyFont="1" applyBorder="1" applyAlignment="1" applyProtection="1">
      <alignment horizontal="left" vertical="top" wrapText="1"/>
      <protection locked="0"/>
    </xf>
    <xf numFmtId="0" fontId="12" fillId="0" borderId="31" xfId="0" applyFont="1" applyBorder="1" applyAlignment="1" applyProtection="1">
      <alignment horizontal="left" vertical="top" wrapText="1"/>
      <protection locked="0"/>
    </xf>
    <xf numFmtId="0" fontId="12" fillId="0" borderId="56" xfId="0" applyNumberFormat="1" applyFont="1" applyBorder="1" applyAlignment="1" applyProtection="1">
      <alignment horizontal="left" vertical="top"/>
      <protection locked="0"/>
    </xf>
    <xf numFmtId="0" fontId="12" fillId="4" borderId="56" xfId="0" applyNumberFormat="1" applyFont="1" applyFill="1" applyBorder="1" applyAlignment="1" applyProtection="1">
      <alignment horizontal="left" vertical="top"/>
      <protection locked="0"/>
    </xf>
    <xf numFmtId="0" fontId="12" fillId="4" borderId="28" xfId="0" applyNumberFormat="1" applyFont="1" applyFill="1" applyBorder="1" applyAlignment="1" applyProtection="1">
      <alignment horizontal="left" vertical="top"/>
      <protection locked="0"/>
    </xf>
    <xf numFmtId="0" fontId="12" fillId="0" borderId="31" xfId="0" applyNumberFormat="1" applyFont="1" applyBorder="1" applyAlignment="1" applyProtection="1">
      <alignment horizontal="left" vertical="top"/>
      <protection locked="0"/>
    </xf>
    <xf numFmtId="0" fontId="12" fillId="0" borderId="0" xfId="0" applyFont="1" applyAlignment="1" applyProtection="1">
      <alignment horizontal="center" vertical="center"/>
      <protection locked="0"/>
    </xf>
    <xf numFmtId="0" fontId="7" fillId="3" borderId="44" xfId="0" applyFont="1" applyFill="1" applyBorder="1" applyAlignment="1">
      <alignment horizontal="center" vertical="center"/>
    </xf>
    <xf numFmtId="0" fontId="7" fillId="3" borderId="45" xfId="0" applyFont="1" applyFill="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8" fillId="0" borderId="4" xfId="0" applyNumberFormat="1" applyFont="1" applyBorder="1" applyAlignment="1" applyProtection="1">
      <alignment horizontal="left" vertical="center" indent="1"/>
      <protection locked="0"/>
    </xf>
    <xf numFmtId="0" fontId="8" fillId="0" borderId="46" xfId="0" applyNumberFormat="1" applyFont="1" applyBorder="1" applyAlignment="1" applyProtection="1">
      <alignment horizontal="left" vertical="center" indent="1"/>
      <protection locked="0"/>
    </xf>
    <xf numFmtId="0" fontId="8" fillId="4" borderId="1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NumberFormat="1" applyFont="1" applyFill="1" applyBorder="1" applyAlignment="1" applyProtection="1">
      <alignment horizontal="left" vertical="center" indent="1"/>
      <protection locked="0"/>
    </xf>
    <xf numFmtId="0" fontId="8" fillId="4" borderId="46" xfId="0" applyNumberFormat="1" applyFont="1" applyFill="1" applyBorder="1" applyAlignment="1" applyProtection="1">
      <alignment horizontal="left" vertical="center" indent="1"/>
      <protection locked="0"/>
    </xf>
    <xf numFmtId="0" fontId="8" fillId="0" borderId="4" xfId="0" applyNumberFormat="1" applyFont="1" applyBorder="1" applyAlignment="1" applyProtection="1">
      <alignment horizontal="center" vertical="center"/>
      <protection locked="0"/>
    </xf>
    <xf numFmtId="0" fontId="8" fillId="0" borderId="46" xfId="0" applyNumberFormat="1" applyFont="1" applyBorder="1" applyAlignment="1" applyProtection="1">
      <alignment horizontal="center" vertical="center"/>
      <protection locked="0"/>
    </xf>
    <xf numFmtId="0" fontId="8" fillId="4" borderId="19"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47" xfId="0" applyNumberFormat="1" applyFont="1" applyFill="1" applyBorder="1" applyAlignment="1" applyProtection="1">
      <alignment horizontal="left" vertical="center" indent="1"/>
      <protection locked="0"/>
    </xf>
    <xf numFmtId="0" fontId="8" fillId="4" borderId="48" xfId="0" applyNumberFormat="1" applyFont="1" applyFill="1" applyBorder="1" applyAlignment="1" applyProtection="1">
      <alignment horizontal="left" vertical="center" indent="1"/>
      <protection locked="0"/>
    </xf>
    <xf numFmtId="0" fontId="29" fillId="0" borderId="52" xfId="0" applyFont="1" applyBorder="1" applyAlignment="1">
      <alignment horizontal="left" vertical="center"/>
    </xf>
    <xf numFmtId="0" fontId="8" fillId="4" borderId="17" xfId="0" applyFont="1" applyFill="1" applyBorder="1" applyAlignment="1" applyProtection="1">
      <alignment horizontal="center" vertical="center" wrapText="1"/>
      <protection locked="0"/>
    </xf>
    <xf numFmtId="0" fontId="8" fillId="4" borderId="18" xfId="0" applyFont="1" applyFill="1" applyBorder="1" applyAlignment="1" applyProtection="1">
      <alignment horizontal="center" vertical="center" wrapText="1"/>
      <protection locked="0"/>
    </xf>
    <xf numFmtId="0" fontId="8" fillId="4" borderId="49" xfId="0" applyFont="1" applyFill="1" applyBorder="1" applyAlignment="1" applyProtection="1">
      <alignment horizontal="center" vertical="center" wrapText="1"/>
      <protection locked="0"/>
    </xf>
    <xf numFmtId="0" fontId="8" fillId="4" borderId="50" xfId="0" applyFont="1" applyFill="1" applyBorder="1" applyAlignment="1" applyProtection="1">
      <alignment horizontal="right" vertical="center"/>
      <protection locked="0"/>
    </xf>
    <xf numFmtId="0" fontId="8" fillId="4" borderId="45" xfId="0" applyFont="1" applyFill="1" applyBorder="1" applyAlignment="1" applyProtection="1">
      <alignment horizontal="right" vertical="center"/>
      <protection locked="0"/>
    </xf>
    <xf numFmtId="0" fontId="8" fillId="4" borderId="49" xfId="0" applyFont="1" applyFill="1" applyBorder="1" applyAlignment="1" applyProtection="1">
      <alignment horizontal="right" vertical="center"/>
      <protection locked="0"/>
    </xf>
    <xf numFmtId="0" fontId="8" fillId="4" borderId="20" xfId="0" applyFont="1" applyFill="1" applyBorder="1" applyAlignment="1" applyProtection="1">
      <alignment horizontal="center" vertical="center" wrapText="1"/>
      <protection locked="0"/>
    </xf>
    <xf numFmtId="0" fontId="8" fillId="4" borderId="21" xfId="0" applyFont="1" applyFill="1" applyBorder="1" applyAlignment="1" applyProtection="1">
      <alignment horizontal="center" vertical="center" wrapText="1"/>
      <protection locked="0"/>
    </xf>
    <xf numFmtId="0" fontId="8" fillId="4" borderId="47" xfId="0" applyFont="1" applyFill="1" applyBorder="1" applyAlignment="1" applyProtection="1">
      <alignment horizontal="center" vertical="center" wrapText="1"/>
      <protection locked="0"/>
    </xf>
    <xf numFmtId="0" fontId="8" fillId="4" borderId="51" xfId="0" applyFont="1" applyFill="1" applyBorder="1" applyAlignment="1" applyProtection="1">
      <alignment horizontal="right" vertical="center"/>
      <protection locked="0"/>
    </xf>
    <xf numFmtId="0" fontId="8" fillId="4" borderId="48" xfId="0" applyFont="1" applyFill="1" applyBorder="1" applyAlignment="1" applyProtection="1">
      <alignment horizontal="right" vertical="center"/>
      <protection locked="0"/>
    </xf>
    <xf numFmtId="0" fontId="8" fillId="4" borderId="47" xfId="0" applyFont="1" applyFill="1" applyBorder="1" applyAlignment="1" applyProtection="1">
      <alignment horizontal="right" vertical="center"/>
      <protection locked="0"/>
    </xf>
    <xf numFmtId="0" fontId="29" fillId="0" borderId="52" xfId="0" applyFont="1" applyBorder="1" applyAlignment="1">
      <alignment horizontal="left"/>
    </xf>
    <xf numFmtId="0" fontId="7" fillId="3" borderId="17" xfId="0" applyFont="1" applyFill="1" applyBorder="1" applyAlignment="1">
      <alignment horizontal="center" vertical="center"/>
    </xf>
    <xf numFmtId="0" fontId="7" fillId="3" borderId="18" xfId="0" applyFont="1" applyFill="1" applyBorder="1" applyAlignment="1">
      <alignment horizontal="center" vertical="center"/>
    </xf>
    <xf numFmtId="0" fontId="7" fillId="3" borderId="72" xfId="0" applyFont="1" applyFill="1" applyBorder="1" applyAlignment="1">
      <alignment horizontal="center" vertical="center"/>
    </xf>
    <xf numFmtId="0" fontId="32" fillId="7" borderId="19"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46" xfId="0" applyFont="1" applyFill="1" applyBorder="1" applyAlignment="1">
      <alignment horizontal="center" vertical="center"/>
    </xf>
    <xf numFmtId="0" fontId="30" fillId="7" borderId="73" xfId="0" applyFont="1" applyFill="1" applyBorder="1" applyAlignment="1">
      <alignment horizontal="center" vertical="center"/>
    </xf>
    <xf numFmtId="49" fontId="8" fillId="0" borderId="19" xfId="0" applyNumberFormat="1" applyFont="1" applyBorder="1" applyAlignment="1" applyProtection="1">
      <alignment horizontal="center" vertical="center"/>
      <protection locked="0"/>
    </xf>
    <xf numFmtId="49" fontId="8" fillId="0" borderId="3" xfId="0" applyNumberFormat="1" applyFont="1" applyBorder="1" applyAlignment="1" applyProtection="1">
      <alignment horizontal="center" vertical="center"/>
      <protection locked="0"/>
    </xf>
    <xf numFmtId="0" fontId="1" fillId="0" borderId="74" xfId="0" applyFont="1" applyBorder="1" applyAlignment="1">
      <alignment horizontal="center" vertical="center"/>
    </xf>
    <xf numFmtId="49" fontId="8" fillId="4" borderId="19" xfId="0" applyNumberFormat="1" applyFont="1" applyFill="1" applyBorder="1" applyAlignment="1" applyProtection="1">
      <alignment horizontal="center" vertical="center"/>
      <protection locked="0"/>
    </xf>
    <xf numFmtId="49" fontId="8" fillId="4" borderId="3" xfId="0" applyNumberFormat="1" applyFont="1" applyFill="1" applyBorder="1" applyAlignment="1" applyProtection="1">
      <alignment horizontal="center" vertical="center"/>
      <protection locked="0"/>
    </xf>
    <xf numFmtId="0" fontId="1" fillId="4" borderId="73" xfId="0" applyFont="1" applyFill="1" applyBorder="1" applyAlignment="1">
      <alignment horizontal="center" vertical="center"/>
    </xf>
    <xf numFmtId="0" fontId="1" fillId="0" borderId="73" xfId="0" applyFont="1" applyBorder="1" applyAlignment="1">
      <alignment horizontal="center" vertical="center"/>
    </xf>
    <xf numFmtId="49" fontId="8" fillId="0" borderId="4" xfId="0" applyNumberFormat="1" applyFont="1" applyBorder="1" applyAlignment="1" applyProtection="1">
      <alignment horizontal="right" vertical="center" wrapText="1"/>
      <protection locked="0"/>
    </xf>
    <xf numFmtId="49" fontId="8" fillId="0" borderId="75" xfId="0" applyNumberFormat="1" applyFont="1" applyBorder="1" applyAlignment="1" applyProtection="1">
      <alignment horizontal="right" vertical="center" wrapText="1"/>
      <protection locked="0"/>
    </xf>
    <xf numFmtId="0" fontId="8" fillId="0" borderId="46" xfId="0" applyFont="1" applyBorder="1" applyAlignment="1" applyProtection="1">
      <alignment horizontal="left" vertical="center"/>
      <protection locked="0"/>
    </xf>
    <xf numFmtId="0" fontId="8" fillId="4" borderId="4" xfId="0" applyFont="1" applyFill="1" applyBorder="1" applyAlignment="1" applyProtection="1">
      <alignment horizontal="right" vertical="center"/>
      <protection locked="0"/>
    </xf>
    <xf numFmtId="0" fontId="8" fillId="4" borderId="46" xfId="0" applyFont="1" applyFill="1" applyBorder="1" applyAlignment="1" applyProtection="1">
      <alignment horizontal="right" vertical="center"/>
      <protection locked="0"/>
    </xf>
    <xf numFmtId="49" fontId="8" fillId="4" borderId="46" xfId="0" applyNumberFormat="1" applyFont="1" applyFill="1" applyBorder="1" applyAlignment="1" applyProtection="1">
      <alignment horizontal="left" vertical="center"/>
      <protection locked="0"/>
    </xf>
    <xf numFmtId="177" fontId="28" fillId="0" borderId="0" xfId="0" applyNumberFormat="1" applyFont="1" applyAlignment="1" applyProtection="1">
      <alignment horizontal="center" vertical="center"/>
      <protection locked="0"/>
    </xf>
    <xf numFmtId="49" fontId="8" fillId="6" borderId="24" xfId="0" applyNumberFormat="1" applyFont="1" applyFill="1" applyBorder="1" applyAlignment="1" applyProtection="1">
      <alignment horizontal="right" vertical="center"/>
      <protection locked="0"/>
    </xf>
    <xf numFmtId="49" fontId="8" fillId="6" borderId="25" xfId="0" applyNumberFormat="1" applyFont="1" applyFill="1" applyBorder="1" applyAlignment="1" applyProtection="1">
      <alignment horizontal="right" vertical="center"/>
      <protection locked="0"/>
    </xf>
    <xf numFmtId="49" fontId="8" fillId="6" borderId="46" xfId="0" applyNumberFormat="1" applyFont="1" applyFill="1" applyBorder="1" applyAlignment="1" applyProtection="1">
      <alignment horizontal="left" vertical="center"/>
      <protection locked="0"/>
    </xf>
    <xf numFmtId="177" fontId="8" fillId="4" borderId="3" xfId="0" applyNumberFormat="1" applyFont="1" applyFill="1" applyBorder="1" applyAlignment="1" applyProtection="1">
      <alignment horizontal="right" vertical="center"/>
      <protection locked="0"/>
    </xf>
    <xf numFmtId="177" fontId="8" fillId="4" borderId="4" xfId="0" applyNumberFormat="1" applyFont="1" applyFill="1" applyBorder="1" applyAlignment="1" applyProtection="1">
      <alignment horizontal="right" vertical="center"/>
      <protection locked="0"/>
    </xf>
    <xf numFmtId="49" fontId="8" fillId="6" borderId="4" xfId="0" applyNumberFormat="1" applyFont="1" applyFill="1" applyBorder="1" applyAlignment="1" applyProtection="1">
      <alignment horizontal="right" vertical="center"/>
      <protection locked="0"/>
    </xf>
    <xf numFmtId="49" fontId="8" fillId="6" borderId="46" xfId="0" applyNumberFormat="1" applyFont="1" applyFill="1" applyBorder="1" applyAlignment="1" applyProtection="1">
      <alignment horizontal="right" vertical="center"/>
      <protection locked="0"/>
    </xf>
    <xf numFmtId="49" fontId="8" fillId="4" borderId="4" xfId="0" applyNumberFormat="1" applyFont="1" applyFill="1" applyBorder="1" applyAlignment="1" applyProtection="1">
      <alignment horizontal="right" vertical="center" wrapText="1"/>
      <protection locked="0"/>
    </xf>
    <xf numFmtId="49" fontId="8" fillId="4" borderId="46" xfId="0" applyNumberFormat="1" applyFont="1" applyFill="1" applyBorder="1" applyAlignment="1" applyProtection="1">
      <alignment horizontal="right" vertical="center" wrapText="1"/>
      <protection locked="0"/>
    </xf>
    <xf numFmtId="0" fontId="8" fillId="4" borderId="46" xfId="0" applyNumberFormat="1" applyFont="1" applyFill="1" applyBorder="1" applyAlignment="1" applyProtection="1">
      <alignment horizontal="left" vertical="center"/>
      <protection locked="0"/>
    </xf>
    <xf numFmtId="177" fontId="8" fillId="0" borderId="3" xfId="0" applyNumberFormat="1" applyFont="1" applyBorder="1" applyAlignment="1" applyProtection="1">
      <alignment horizontal="right" vertical="center"/>
      <protection locked="0"/>
    </xf>
    <xf numFmtId="177" fontId="8" fillId="0" borderId="4" xfId="0" applyNumberFormat="1" applyFont="1" applyBorder="1" applyAlignment="1" applyProtection="1">
      <alignment horizontal="right" vertical="center"/>
      <protection locked="0"/>
    </xf>
    <xf numFmtId="0" fontId="8" fillId="6" borderId="46" xfId="0" applyNumberFormat="1" applyFont="1" applyFill="1" applyBorder="1" applyAlignment="1" applyProtection="1">
      <alignment horizontal="left" vertical="center"/>
      <protection locked="0"/>
    </xf>
    <xf numFmtId="49" fontId="8" fillId="6" borderId="24" xfId="0" applyNumberFormat="1" applyFont="1" applyFill="1" applyBorder="1" applyAlignment="1" applyProtection="1">
      <alignment horizontal="right" vertical="center" wrapText="1"/>
      <protection locked="0"/>
    </xf>
    <xf numFmtId="49" fontId="8" fillId="6" borderId="25" xfId="0" applyNumberFormat="1" applyFont="1" applyFill="1" applyBorder="1" applyAlignment="1" applyProtection="1">
      <alignment horizontal="right" vertical="center" wrapText="1"/>
      <protection locked="0"/>
    </xf>
    <xf numFmtId="49" fontId="8" fillId="4" borderId="47" xfId="0" applyNumberFormat="1" applyFont="1" applyFill="1" applyBorder="1" applyAlignment="1" applyProtection="1">
      <alignment horizontal="right" vertical="center"/>
      <protection locked="0"/>
    </xf>
    <xf numFmtId="49" fontId="8" fillId="4" borderId="48" xfId="0" applyNumberFormat="1" applyFont="1" applyFill="1" applyBorder="1" applyAlignment="1" applyProtection="1">
      <alignment horizontal="right" vertical="center"/>
      <protection locked="0"/>
    </xf>
    <xf numFmtId="49" fontId="8" fillId="4" borderId="48" xfId="0" applyNumberFormat="1" applyFont="1" applyFill="1" applyBorder="1" applyAlignment="1" applyProtection="1">
      <alignment horizontal="left" vertical="center"/>
      <protection locked="0"/>
    </xf>
    <xf numFmtId="0" fontId="1" fillId="4" borderId="76" xfId="0" applyFont="1" applyFill="1" applyBorder="1" applyAlignment="1">
      <alignment horizontal="center" vertical="center"/>
    </xf>
    <xf numFmtId="0" fontId="35" fillId="0" borderId="52" xfId="0" applyFont="1" applyBorder="1" applyAlignment="1">
      <alignment horizontal="left" vertical="top"/>
    </xf>
    <xf numFmtId="0" fontId="35" fillId="0" borderId="10" xfId="0" applyFont="1" applyBorder="1" applyAlignment="1">
      <alignment horizontal="left" vertical="top"/>
    </xf>
    <xf numFmtId="0" fontId="8" fillId="5" borderId="77" xfId="0" applyNumberFormat="1" applyFont="1" applyFill="1" applyBorder="1" applyAlignment="1">
      <alignment horizontal="center" vertical="center"/>
    </xf>
    <xf numFmtId="0" fontId="8" fillId="5" borderId="46" xfId="0" applyNumberFormat="1" applyFont="1" applyFill="1" applyBorder="1" applyAlignment="1">
      <alignment horizontal="center" vertical="center"/>
    </xf>
    <xf numFmtId="0" fontId="8" fillId="5" borderId="5"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8" fillId="4" borderId="78" xfId="0" applyNumberFormat="1" applyFont="1" applyFill="1" applyBorder="1" applyAlignment="1" applyProtection="1">
      <alignment horizontal="center" vertical="center"/>
      <protection locked="0"/>
    </xf>
    <xf numFmtId="0" fontId="8" fillId="4" borderId="3" xfId="0" applyNumberFormat="1" applyFont="1" applyFill="1" applyBorder="1" applyAlignment="1" applyProtection="1">
      <alignment horizontal="center" vertical="center"/>
      <protection locked="0"/>
    </xf>
    <xf numFmtId="0" fontId="8" fillId="4" borderId="4" xfId="0" applyNumberFormat="1" applyFont="1" applyFill="1" applyBorder="1" applyAlignment="1">
      <alignment horizontal="center" vertical="center"/>
    </xf>
    <xf numFmtId="0" fontId="8" fillId="4" borderId="46" xfId="0" applyNumberFormat="1" applyFont="1" applyFill="1" applyBorder="1" applyAlignment="1">
      <alignment horizontal="center" vertical="center"/>
    </xf>
    <xf numFmtId="0" fontId="8" fillId="4" borderId="5"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8" fillId="0" borderId="77" xfId="0" applyNumberFormat="1" applyFont="1" applyBorder="1" applyAlignment="1" applyProtection="1">
      <alignment horizontal="left" vertical="center"/>
      <protection locked="0"/>
    </xf>
    <xf numFmtId="0" fontId="8" fillId="0" borderId="46" xfId="0" applyNumberFormat="1" applyFont="1" applyBorder="1" applyAlignment="1" applyProtection="1">
      <alignment horizontal="left" vertical="center"/>
      <protection locked="0"/>
    </xf>
    <xf numFmtId="0" fontId="8" fillId="0" borderId="5" xfId="0" applyNumberFormat="1" applyFont="1" applyBorder="1" applyAlignment="1" applyProtection="1">
      <alignment horizontal="left" vertical="center"/>
      <protection locked="0"/>
    </xf>
    <xf numFmtId="0" fontId="8" fillId="0" borderId="4" xfId="0" applyNumberFormat="1" applyFont="1" applyBorder="1" applyAlignment="1" applyProtection="1">
      <alignment horizontal="left" vertical="center"/>
      <protection locked="0"/>
    </xf>
    <xf numFmtId="0" fontId="8" fillId="6" borderId="4" xfId="0" applyFont="1" applyFill="1" applyBorder="1" applyAlignment="1">
      <alignment horizontal="center" vertical="center"/>
    </xf>
    <xf numFmtId="0" fontId="8" fillId="12" borderId="78" xfId="0" applyNumberFormat="1" applyFont="1" applyFill="1" applyBorder="1" applyAlignment="1" applyProtection="1">
      <alignment horizontal="left" vertical="center"/>
      <protection locked="0"/>
    </xf>
    <xf numFmtId="0" fontId="8" fillId="12" borderId="3" xfId="0" applyNumberFormat="1" applyFont="1" applyFill="1" applyBorder="1" applyAlignment="1" applyProtection="1">
      <alignment horizontal="left" vertical="center"/>
      <protection locked="0"/>
    </xf>
    <xf numFmtId="0" fontId="8" fillId="12" borderId="4" xfId="0" applyNumberFormat="1" applyFont="1" applyFill="1" applyBorder="1" applyAlignment="1" applyProtection="1">
      <alignment horizontal="left" vertical="center"/>
      <protection locked="0"/>
    </xf>
    <xf numFmtId="0" fontId="8" fillId="12" borderId="46" xfId="0" applyNumberFormat="1" applyFont="1" applyFill="1" applyBorder="1" applyAlignment="1" applyProtection="1">
      <alignment horizontal="left" vertical="center"/>
      <protection locked="0"/>
    </xf>
    <xf numFmtId="0" fontId="8" fillId="12" borderId="5" xfId="0" applyNumberFormat="1" applyFont="1" applyFill="1" applyBorder="1" applyAlignment="1" applyProtection="1">
      <alignment horizontal="left" vertical="center"/>
      <protection locked="0"/>
    </xf>
    <xf numFmtId="0" fontId="8" fillId="12" borderId="4" xfId="0" applyNumberFormat="1" applyFont="1" applyFill="1" applyBorder="1" applyAlignment="1">
      <alignment horizontal="center" vertical="center"/>
    </xf>
    <xf numFmtId="0" fontId="8" fillId="12" borderId="77" xfId="0" applyNumberFormat="1" applyFont="1" applyFill="1" applyBorder="1" applyAlignment="1" applyProtection="1">
      <alignment horizontal="left" vertical="center"/>
      <protection locked="0"/>
    </xf>
    <xf numFmtId="0" fontId="8" fillId="12" borderId="4" xfId="0" applyNumberFormat="1" applyFont="1" applyFill="1" applyBorder="1" applyAlignment="1" applyProtection="1">
      <alignment horizontal="center" vertical="center"/>
      <protection locked="0"/>
    </xf>
    <xf numFmtId="0" fontId="8" fillId="0" borderId="79" xfId="0" applyNumberFormat="1" applyFont="1" applyBorder="1" applyAlignment="1" applyProtection="1">
      <alignment horizontal="left" vertical="center"/>
      <protection locked="0"/>
    </xf>
    <xf numFmtId="0" fontId="8" fillId="0" borderId="80" xfId="0" applyNumberFormat="1" applyFont="1" applyBorder="1" applyAlignment="1" applyProtection="1">
      <alignment horizontal="left" vertical="center"/>
      <protection locked="0"/>
    </xf>
    <xf numFmtId="0" fontId="8" fillId="0" borderId="47" xfId="0" applyNumberFormat="1" applyFont="1" applyBorder="1" applyAlignment="1" applyProtection="1">
      <alignment horizontal="left" vertical="center"/>
      <protection locked="0"/>
    </xf>
    <xf numFmtId="0" fontId="8" fillId="0" borderId="48" xfId="0" applyNumberFormat="1" applyFont="1" applyBorder="1" applyAlignment="1" applyProtection="1">
      <alignment horizontal="left" vertical="center"/>
      <protection locked="0"/>
    </xf>
    <xf numFmtId="0" fontId="8" fillId="0" borderId="51" xfId="0" applyNumberFormat="1" applyFont="1" applyBorder="1" applyAlignment="1" applyProtection="1">
      <alignment horizontal="left" vertical="center"/>
      <protection locked="0"/>
    </xf>
    <xf numFmtId="0" fontId="8" fillId="0" borderId="21" xfId="0" applyNumberFormat="1" applyFont="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6" borderId="53" xfId="0" applyFont="1" applyFill="1" applyBorder="1" applyAlignment="1">
      <alignment horizontal="center" vertical="center"/>
    </xf>
    <xf numFmtId="0" fontId="8" fillId="6" borderId="46" xfId="0" applyFont="1" applyFill="1" applyBorder="1" applyAlignment="1">
      <alignment horizontal="center" vertical="center"/>
    </xf>
    <xf numFmtId="0" fontId="8" fillId="4" borderId="19" xfId="0" applyFont="1" applyFill="1" applyBorder="1" applyAlignment="1" applyProtection="1">
      <alignment horizontal="right" vertical="center"/>
      <protection locked="0"/>
    </xf>
    <xf numFmtId="0" fontId="8" fillId="4" borderId="46" xfId="0" applyNumberFormat="1" applyFont="1" applyFill="1" applyBorder="1" applyAlignment="1" applyProtection="1">
      <alignment horizontal="center" vertical="center" shrinkToFit="1"/>
      <protection locked="0"/>
    </xf>
    <xf numFmtId="0" fontId="8" fillId="4" borderId="81" xfId="0" applyNumberFormat="1" applyFont="1" applyFill="1" applyBorder="1" applyAlignment="1" applyProtection="1">
      <alignment horizontal="center" vertical="center" shrinkToFit="1"/>
      <protection locked="0"/>
    </xf>
    <xf numFmtId="180" fontId="8" fillId="4" borderId="82" xfId="0" applyNumberFormat="1" applyFont="1" applyFill="1" applyBorder="1" applyAlignment="1" applyProtection="1">
      <alignment horizontal="center" vertical="center"/>
      <protection locked="0"/>
    </xf>
    <xf numFmtId="180" fontId="8" fillId="4" borderId="83" xfId="0" applyNumberFormat="1" applyFont="1" applyFill="1" applyBorder="1" applyAlignment="1" applyProtection="1">
      <alignment horizontal="center" vertical="center"/>
      <protection locked="0"/>
    </xf>
    <xf numFmtId="0" fontId="8" fillId="6" borderId="54" xfId="0" applyFont="1" applyFill="1" applyBorder="1" applyAlignment="1" applyProtection="1">
      <alignment horizontal="left" vertical="top"/>
      <protection locked="0"/>
    </xf>
    <xf numFmtId="0" fontId="8" fillId="6" borderId="25" xfId="0" applyFont="1" applyFill="1" applyBorder="1" applyAlignment="1" applyProtection="1">
      <alignment horizontal="left" vertical="top"/>
      <protection locked="0"/>
    </xf>
    <xf numFmtId="0" fontId="8" fillId="6" borderId="0" xfId="0" applyFont="1" applyFill="1" applyAlignment="1" applyProtection="1">
      <alignment horizontal="left" vertical="top"/>
      <protection locked="0"/>
    </xf>
    <xf numFmtId="0" fontId="8" fillId="6" borderId="8" xfId="0" applyFont="1" applyFill="1" applyBorder="1" applyAlignment="1" applyProtection="1">
      <alignment horizontal="left" vertical="top"/>
      <protection locked="0"/>
    </xf>
    <xf numFmtId="0" fontId="8" fillId="6" borderId="9" xfId="0" applyFont="1" applyFill="1" applyBorder="1" applyAlignment="1" applyProtection="1">
      <alignment horizontal="left" vertical="top"/>
      <protection locked="0"/>
    </xf>
    <xf numFmtId="0" fontId="8" fillId="6" borderId="10" xfId="0" applyFont="1" applyFill="1" applyBorder="1" applyAlignment="1" applyProtection="1">
      <alignment horizontal="left" vertical="top"/>
      <protection locked="0"/>
    </xf>
    <xf numFmtId="0" fontId="31" fillId="0" borderId="0" xfId="0" applyFont="1" applyAlignment="1" applyProtection="1">
      <alignment horizontal="center" vertical="center"/>
      <protection locked="0"/>
    </xf>
    <xf numFmtId="0" fontId="7" fillId="3" borderId="55" xfId="0" applyFont="1" applyFill="1" applyBorder="1" applyAlignment="1">
      <alignment horizontal="center" vertical="center"/>
    </xf>
    <xf numFmtId="0" fontId="8" fillId="0" borderId="56" xfId="0" applyNumberFormat="1" applyFont="1" applyBorder="1" applyAlignment="1" applyProtection="1">
      <alignment horizontal="left" vertical="center" indent="1"/>
      <protection locked="0"/>
    </xf>
    <xf numFmtId="0" fontId="8" fillId="4" borderId="5" xfId="0" applyNumberFormat="1" applyFont="1" applyFill="1" applyBorder="1" applyAlignment="1" applyProtection="1">
      <alignment horizontal="left" vertical="center" indent="1"/>
      <protection locked="0"/>
    </xf>
    <xf numFmtId="0" fontId="8" fillId="4" borderId="4" xfId="0" applyNumberFormat="1" applyFont="1" applyFill="1" applyBorder="1" applyAlignment="1" applyProtection="1">
      <alignment horizontal="center" vertical="center"/>
      <protection locked="0"/>
    </xf>
    <xf numFmtId="0" fontId="8" fillId="4" borderId="46" xfId="0" applyNumberFormat="1" applyFont="1" applyFill="1" applyBorder="1" applyAlignment="1" applyProtection="1">
      <alignment horizontal="center" vertical="center"/>
      <protection locked="0"/>
    </xf>
    <xf numFmtId="0" fontId="8" fillId="4" borderId="56" xfId="0" applyNumberFormat="1" applyFont="1" applyFill="1" applyBorder="1" applyAlignment="1" applyProtection="1">
      <alignment horizontal="center" vertical="center"/>
      <protection locked="0"/>
    </xf>
    <xf numFmtId="0" fontId="8" fillId="0" borderId="4" xfId="0" applyNumberFormat="1" applyFont="1" applyBorder="1" applyAlignment="1">
      <alignment horizontal="center" vertical="center"/>
    </xf>
    <xf numFmtId="0" fontId="8" fillId="0" borderId="46" xfId="0" applyNumberFormat="1" applyFont="1" applyBorder="1" applyAlignment="1">
      <alignment horizontal="center" vertical="center"/>
    </xf>
    <xf numFmtId="0" fontId="10" fillId="0" borderId="4" xfId="0" applyNumberFormat="1" applyFont="1" applyBorder="1" applyAlignment="1" applyProtection="1">
      <alignment horizontal="center"/>
      <protection locked="0"/>
    </xf>
    <xf numFmtId="0" fontId="10" fillId="0" borderId="46" xfId="0" applyNumberFormat="1" applyFont="1" applyBorder="1" applyAlignment="1" applyProtection="1">
      <alignment horizontal="center"/>
      <protection locked="0"/>
    </xf>
    <xf numFmtId="0" fontId="10" fillId="0" borderId="56" xfId="0" applyNumberFormat="1" applyFont="1" applyBorder="1" applyAlignment="1" applyProtection="1">
      <alignment horizontal="center"/>
      <protection locked="0"/>
    </xf>
    <xf numFmtId="0" fontId="8" fillId="4" borderId="57" xfId="0" applyNumberFormat="1" applyFont="1" applyFill="1" applyBorder="1" applyAlignment="1" applyProtection="1">
      <alignment horizontal="left" vertical="center" indent="1"/>
      <protection locked="0"/>
    </xf>
    <xf numFmtId="176" fontId="8" fillId="4" borderId="50" xfId="0" applyNumberFormat="1" applyFont="1" applyFill="1" applyBorder="1" applyAlignment="1">
      <alignment horizontal="left" vertical="center"/>
    </xf>
    <xf numFmtId="176" fontId="8" fillId="4" borderId="58" xfId="0" applyNumberFormat="1" applyFont="1" applyFill="1" applyBorder="1" applyAlignment="1">
      <alignment horizontal="left" vertical="center"/>
    </xf>
    <xf numFmtId="0" fontId="8" fillId="7" borderId="59" xfId="0" applyFont="1" applyFill="1" applyBorder="1" applyAlignment="1" applyProtection="1">
      <alignment horizontal="center" vertical="center" wrapText="1"/>
      <protection locked="0"/>
    </xf>
    <xf numFmtId="0" fontId="8" fillId="7" borderId="18" xfId="0" applyFont="1" applyFill="1" applyBorder="1" applyAlignment="1" applyProtection="1">
      <alignment horizontal="center" vertical="center" wrapText="1"/>
      <protection locked="0"/>
    </xf>
    <xf numFmtId="0" fontId="8" fillId="7" borderId="49" xfId="0" applyFont="1" applyFill="1" applyBorder="1" applyAlignment="1" applyProtection="1">
      <alignment horizontal="center" vertical="center" wrapText="1"/>
      <protection locked="0"/>
    </xf>
    <xf numFmtId="0" fontId="8" fillId="7" borderId="50" xfId="0" applyFont="1" applyFill="1" applyBorder="1" applyAlignment="1" applyProtection="1">
      <alignment horizontal="right" vertical="center"/>
      <protection locked="0"/>
    </xf>
    <xf numFmtId="0" fontId="8" fillId="7" borderId="49" xfId="0" applyFont="1" applyFill="1" applyBorder="1" applyAlignment="1" applyProtection="1">
      <alignment horizontal="right" vertical="center"/>
      <protection locked="0"/>
    </xf>
    <xf numFmtId="176" fontId="8" fillId="4" borderId="51" xfId="0" applyNumberFormat="1" applyFont="1" applyFill="1" applyBorder="1" applyAlignment="1">
      <alignment horizontal="left" vertical="center"/>
    </xf>
    <xf numFmtId="176" fontId="8" fillId="4" borderId="60" xfId="0" applyNumberFormat="1" applyFont="1" applyFill="1" applyBorder="1" applyAlignment="1">
      <alignment horizontal="left" vertical="center"/>
    </xf>
    <xf numFmtId="0" fontId="8" fillId="7" borderId="61" xfId="0" applyFont="1" applyFill="1" applyBorder="1" applyAlignment="1" applyProtection="1">
      <alignment horizontal="center" vertical="center" wrapText="1"/>
      <protection locked="0"/>
    </xf>
    <xf numFmtId="0" fontId="8" fillId="7" borderId="21" xfId="0" applyFont="1" applyFill="1" applyBorder="1" applyAlignment="1" applyProtection="1">
      <alignment horizontal="center" vertical="center" wrapText="1"/>
      <protection locked="0"/>
    </xf>
    <xf numFmtId="0" fontId="8" fillId="7" borderId="47" xfId="0" applyFont="1" applyFill="1" applyBorder="1" applyAlignment="1" applyProtection="1">
      <alignment horizontal="center" vertical="center" wrapText="1"/>
      <protection locked="0"/>
    </xf>
    <xf numFmtId="0" fontId="8" fillId="7" borderId="51" xfId="0" applyFont="1" applyFill="1" applyBorder="1" applyAlignment="1" applyProtection="1">
      <alignment horizontal="right" vertical="center"/>
      <protection locked="0"/>
    </xf>
    <xf numFmtId="0" fontId="8" fillId="7" borderId="47" xfId="0" applyFont="1" applyFill="1" applyBorder="1" applyAlignment="1" applyProtection="1">
      <alignment horizontal="right" vertical="center"/>
      <protection locked="0"/>
    </xf>
    <xf numFmtId="0" fontId="8" fillId="7" borderId="84" xfId="0" applyFont="1" applyFill="1" applyBorder="1" applyAlignment="1">
      <alignment horizontal="center" vertical="center"/>
    </xf>
    <xf numFmtId="0" fontId="8" fillId="7" borderId="85" xfId="0" applyFont="1" applyFill="1" applyBorder="1" applyAlignment="1">
      <alignment horizontal="center" vertical="center"/>
    </xf>
    <xf numFmtId="0" fontId="8" fillId="7" borderId="3" xfId="0" applyFont="1" applyFill="1" applyBorder="1" applyAlignment="1">
      <alignment horizontal="center" vertical="center"/>
    </xf>
    <xf numFmtId="177" fontId="8" fillId="0" borderId="73" xfId="0" applyNumberFormat="1" applyFont="1" applyBorder="1" applyAlignment="1">
      <alignment horizontal="center" vertical="center"/>
    </xf>
    <xf numFmtId="177" fontId="8" fillId="0" borderId="5" xfId="0" applyNumberFormat="1" applyFont="1" applyBorder="1" applyAlignment="1" applyProtection="1">
      <alignment horizontal="center" vertical="center"/>
      <protection locked="0"/>
    </xf>
    <xf numFmtId="177" fontId="8" fillId="0" borderId="3" xfId="0" applyNumberFormat="1" applyFont="1" applyBorder="1" applyAlignment="1" applyProtection="1">
      <alignment horizontal="center" vertical="center"/>
      <protection locked="0"/>
    </xf>
    <xf numFmtId="177" fontId="8" fillId="4" borderId="86" xfId="0" applyNumberFormat="1" applyFont="1" applyFill="1" applyBorder="1" applyAlignment="1">
      <alignment horizontal="center" vertical="center"/>
    </xf>
    <xf numFmtId="177" fontId="8" fillId="4" borderId="87" xfId="0" applyNumberFormat="1" applyFont="1" applyFill="1" applyBorder="1" applyAlignment="1">
      <alignment horizontal="center" vertical="center"/>
    </xf>
    <xf numFmtId="177" fontId="8" fillId="4" borderId="3" xfId="0" applyNumberFormat="1" applyFont="1" applyFill="1" applyBorder="1" applyAlignment="1" applyProtection="1">
      <alignment horizontal="center" vertical="center"/>
      <protection locked="0"/>
    </xf>
    <xf numFmtId="177" fontId="8" fillId="0" borderId="5" xfId="0" applyNumberFormat="1" applyFont="1" applyBorder="1" applyAlignment="1">
      <alignment horizontal="center" vertical="center"/>
    </xf>
    <xf numFmtId="177" fontId="8" fillId="0" borderId="3" xfId="0" applyNumberFormat="1" applyFont="1" applyBorder="1" applyAlignment="1">
      <alignment horizontal="center" vertical="center"/>
    </xf>
    <xf numFmtId="177" fontId="8" fillId="4" borderId="5" xfId="0" applyNumberFormat="1" applyFont="1" applyFill="1" applyBorder="1" applyAlignment="1">
      <alignment horizontal="center" vertical="center"/>
    </xf>
    <xf numFmtId="177" fontId="8" fillId="4" borderId="3" xfId="0" applyNumberFormat="1" applyFont="1" applyFill="1" applyBorder="1" applyAlignment="1">
      <alignment horizontal="center" vertical="center"/>
    </xf>
    <xf numFmtId="177" fontId="8" fillId="4" borderId="4" xfId="0" applyNumberFormat="1" applyFont="1" applyFill="1" applyBorder="1" applyAlignment="1" applyProtection="1">
      <alignment horizontal="center" vertical="center"/>
      <protection locked="0"/>
    </xf>
    <xf numFmtId="177" fontId="8" fillId="4" borderId="5" xfId="0" applyNumberFormat="1" applyFont="1" applyFill="1" applyBorder="1" applyAlignment="1" applyProtection="1">
      <alignment horizontal="center" vertical="center"/>
      <protection locked="0"/>
    </xf>
    <xf numFmtId="177" fontId="8" fillId="0" borderId="4" xfId="0" applyNumberFormat="1" applyFont="1" applyBorder="1" applyAlignment="1" applyProtection="1">
      <alignment horizontal="center" vertical="center"/>
      <protection locked="0"/>
    </xf>
    <xf numFmtId="177" fontId="8" fillId="4" borderId="4" xfId="0" applyNumberFormat="1" applyFont="1" applyFill="1" applyBorder="1" applyAlignment="1" applyProtection="1">
      <alignment horizontal="center" vertical="center" wrapText="1"/>
      <protection locked="0"/>
    </xf>
    <xf numFmtId="177" fontId="8" fillId="4" borderId="5" xfId="0" applyNumberFormat="1" applyFont="1" applyFill="1" applyBorder="1" applyAlignment="1" applyProtection="1">
      <alignment horizontal="center" vertical="center" wrapText="1"/>
      <protection locked="0"/>
    </xf>
    <xf numFmtId="177" fontId="8" fillId="4" borderId="88" xfId="0" applyNumberFormat="1" applyFont="1" applyFill="1" applyBorder="1" applyAlignment="1">
      <alignment horizontal="center" vertical="center"/>
    </xf>
    <xf numFmtId="177" fontId="8" fillId="4" borderId="89" xfId="0" applyNumberFormat="1" applyFont="1" applyFill="1" applyBorder="1" applyAlignment="1">
      <alignment horizontal="center" vertical="center"/>
    </xf>
    <xf numFmtId="177" fontId="8" fillId="6" borderId="86" xfId="0" applyNumberFormat="1" applyFont="1" applyFill="1" applyBorder="1" applyAlignment="1">
      <alignment horizontal="center" vertical="center"/>
    </xf>
    <xf numFmtId="177" fontId="8" fillId="6" borderId="87" xfId="0" applyNumberFormat="1" applyFont="1" applyFill="1" applyBorder="1" applyAlignment="1">
      <alignment horizontal="center" vertical="center"/>
    </xf>
    <xf numFmtId="177" fontId="8" fillId="4" borderId="46" xfId="0" applyNumberFormat="1" applyFont="1" applyFill="1" applyBorder="1" applyAlignment="1">
      <alignment horizontal="center" vertical="center"/>
    </xf>
    <xf numFmtId="177" fontId="8" fillId="6" borderId="5" xfId="0" applyNumberFormat="1" applyFont="1" applyFill="1" applyBorder="1" applyAlignment="1">
      <alignment horizontal="center" vertical="center"/>
    </xf>
    <xf numFmtId="177" fontId="8" fillId="6" borderId="3" xfId="0" applyNumberFormat="1" applyFont="1" applyFill="1" applyBorder="1" applyAlignment="1">
      <alignment horizontal="center" vertical="center"/>
    </xf>
    <xf numFmtId="177" fontId="8" fillId="0" borderId="46" xfId="0" applyNumberFormat="1" applyFont="1" applyBorder="1" applyAlignment="1">
      <alignment horizontal="center" vertical="center"/>
    </xf>
    <xf numFmtId="177" fontId="8" fillId="4" borderId="83" xfId="0" applyNumberFormat="1" applyFont="1" applyFill="1" applyBorder="1" applyAlignment="1">
      <alignment horizontal="center" vertical="center"/>
    </xf>
    <xf numFmtId="177" fontId="8" fillId="4" borderId="90" xfId="0" applyNumberFormat="1" applyFont="1" applyFill="1" applyBorder="1" applyAlignment="1">
      <alignment horizontal="center" vertical="center"/>
    </xf>
    <xf numFmtId="177" fontId="8" fillId="0" borderId="86" xfId="0" applyNumberFormat="1" applyFont="1" applyBorder="1" applyAlignment="1">
      <alignment horizontal="center" vertical="center"/>
    </xf>
    <xf numFmtId="177" fontId="8" fillId="0" borderId="87" xfId="0" applyNumberFormat="1" applyFont="1" applyBorder="1" applyAlignment="1">
      <alignment horizontal="center" vertical="center"/>
    </xf>
    <xf numFmtId="177" fontId="8" fillId="0" borderId="90" xfId="0" applyNumberFormat="1" applyFont="1" applyBorder="1" applyAlignment="1">
      <alignment horizontal="center" vertical="center"/>
    </xf>
    <xf numFmtId="177" fontId="8" fillId="0" borderId="91" xfId="0" applyNumberFormat="1" applyFont="1" applyBorder="1" applyAlignment="1">
      <alignment horizontal="center" vertical="center"/>
    </xf>
    <xf numFmtId="177" fontId="8" fillId="4" borderId="92" xfId="0" applyNumberFormat="1" applyFont="1" applyFill="1" applyBorder="1" applyAlignment="1">
      <alignment horizontal="center" vertical="center"/>
    </xf>
    <xf numFmtId="177" fontId="8" fillId="4" borderId="93" xfId="0" applyNumberFormat="1" applyFont="1" applyFill="1" applyBorder="1" applyAlignment="1">
      <alignment horizontal="center" vertical="center"/>
    </xf>
    <xf numFmtId="177" fontId="8" fillId="4" borderId="51" xfId="0" applyNumberFormat="1" applyFont="1" applyFill="1" applyBorder="1" applyAlignment="1">
      <alignment horizontal="center" vertical="center"/>
    </xf>
    <xf numFmtId="177" fontId="8" fillId="4" borderId="21" xfId="0" applyNumberFormat="1" applyFont="1" applyFill="1" applyBorder="1" applyAlignment="1">
      <alignment horizontal="center" vertical="center"/>
    </xf>
    <xf numFmtId="177" fontId="8" fillId="4" borderId="47" xfId="0" applyNumberFormat="1" applyFont="1" applyFill="1" applyBorder="1" applyAlignment="1" applyProtection="1">
      <alignment horizontal="center" vertical="center"/>
      <protection locked="0"/>
    </xf>
    <xf numFmtId="177" fontId="8" fillId="4" borderId="51" xfId="0" applyNumberFormat="1" applyFont="1" applyFill="1" applyBorder="1" applyAlignment="1" applyProtection="1">
      <alignment horizontal="center" vertical="center"/>
      <protection locked="0"/>
    </xf>
    <xf numFmtId="177" fontId="8" fillId="4" borderId="21" xfId="0" applyNumberFormat="1" applyFont="1" applyFill="1" applyBorder="1" applyAlignment="1" applyProtection="1">
      <alignment horizontal="center" vertical="center"/>
      <protection locked="0"/>
    </xf>
    <xf numFmtId="177" fontId="8" fillId="4" borderId="3" xfId="0" applyNumberFormat="1" applyFont="1" applyFill="1" applyBorder="1" applyAlignment="1">
      <alignment horizontal="center" vertical="center" shrinkToFit="1"/>
    </xf>
    <xf numFmtId="0" fontId="8" fillId="4" borderId="3" xfId="0" applyNumberFormat="1" applyFont="1" applyFill="1" applyBorder="1" applyAlignment="1">
      <alignment horizontal="center" vertical="center" shrinkToFit="1"/>
    </xf>
    <xf numFmtId="0" fontId="8" fillId="6" borderId="5" xfId="0" applyFont="1" applyFill="1" applyBorder="1" applyAlignment="1">
      <alignment horizontal="center" vertical="center"/>
    </xf>
    <xf numFmtId="0" fontId="8" fillId="6" borderId="3" xfId="0" applyFont="1" applyFill="1" applyBorder="1" applyAlignment="1" applyProtection="1">
      <alignment horizontal="center" vertical="center" shrinkToFit="1"/>
      <protection locked="0"/>
    </xf>
    <xf numFmtId="0" fontId="8" fillId="6" borderId="3" xfId="0" applyFont="1" applyFill="1" applyBorder="1" applyAlignment="1">
      <alignment horizontal="center" vertical="center" shrinkToFit="1"/>
    </xf>
    <xf numFmtId="0" fontId="8" fillId="0" borderId="3" xfId="0" applyNumberFormat="1" applyFont="1" applyBorder="1" applyAlignment="1">
      <alignment horizontal="center" vertical="center" shrinkToFit="1"/>
    </xf>
    <xf numFmtId="0" fontId="8" fillId="12" borderId="46" xfId="0" applyNumberFormat="1" applyFont="1" applyFill="1" applyBorder="1" applyAlignment="1">
      <alignment horizontal="center" vertical="center"/>
    </xf>
    <xf numFmtId="0" fontId="8" fillId="12" borderId="5" xfId="0" applyNumberFormat="1" applyFont="1" applyFill="1" applyBorder="1" applyAlignment="1">
      <alignment horizontal="center" vertical="center"/>
    </xf>
    <xf numFmtId="0" fontId="8" fillId="4" borderId="3" xfId="0" applyNumberFormat="1" applyFont="1" applyFill="1" applyBorder="1" applyAlignment="1" applyProtection="1">
      <alignment horizontal="center" vertical="center" shrinkToFit="1"/>
      <protection locked="0"/>
    </xf>
    <xf numFmtId="0" fontId="8" fillId="4" borderId="3" xfId="0" applyFont="1" applyFill="1" applyBorder="1" applyAlignment="1">
      <alignment horizontal="center" vertical="center" shrinkToFit="1"/>
    </xf>
    <xf numFmtId="0" fontId="8" fillId="4" borderId="4" xfId="0" applyNumberFormat="1" applyFont="1" applyFill="1" applyBorder="1" applyAlignment="1">
      <alignment horizontal="center" vertical="center" shrinkToFit="1"/>
    </xf>
    <xf numFmtId="0" fontId="8" fillId="4" borderId="46" xfId="0" applyNumberFormat="1" applyFont="1" applyFill="1" applyBorder="1" applyAlignment="1">
      <alignment horizontal="center" vertical="center" shrinkToFit="1"/>
    </xf>
    <xf numFmtId="0" fontId="8" fillId="12" borderId="46" xfId="0" applyNumberFormat="1" applyFont="1" applyFill="1" applyBorder="1" applyAlignment="1" applyProtection="1">
      <alignment horizontal="center" vertical="center"/>
      <protection locked="0"/>
    </xf>
    <xf numFmtId="0" fontId="8" fillId="12" borderId="5" xfId="0" applyNumberFormat="1" applyFont="1" applyFill="1" applyBorder="1" applyAlignment="1" applyProtection="1">
      <alignment horizontal="center" vertical="center"/>
      <protection locked="0"/>
    </xf>
    <xf numFmtId="0" fontId="8" fillId="0" borderId="21" xfId="0" applyNumberFormat="1" applyFont="1" applyBorder="1" applyAlignment="1" applyProtection="1">
      <alignment horizontal="center" vertical="center" shrinkToFit="1"/>
      <protection locked="0"/>
    </xf>
    <xf numFmtId="0" fontId="8" fillId="0" borderId="21" xfId="0" applyNumberFormat="1" applyFont="1" applyBorder="1" applyAlignment="1">
      <alignment horizontal="center" vertical="center" shrinkToFit="1"/>
    </xf>
    <xf numFmtId="0" fontId="8" fillId="6" borderId="94" xfId="0" applyFont="1" applyFill="1" applyBorder="1" applyAlignment="1">
      <alignment horizontal="center" vertical="center" shrinkToFit="1"/>
    </xf>
    <xf numFmtId="0" fontId="8" fillId="6" borderId="46" xfId="0" applyFont="1" applyFill="1" applyBorder="1" applyAlignment="1">
      <alignment horizontal="center" vertical="center" shrinkToFit="1"/>
    </xf>
    <xf numFmtId="0" fontId="8" fillId="6" borderId="95" xfId="0" applyFont="1" applyFill="1" applyBorder="1" applyAlignment="1">
      <alignment horizontal="center" vertical="center" shrinkToFit="1"/>
    </xf>
    <xf numFmtId="0" fontId="8" fillId="6" borderId="94" xfId="0" applyFont="1" applyFill="1" applyBorder="1" applyAlignment="1" applyProtection="1">
      <alignment horizontal="center" vertical="center"/>
      <protection locked="0"/>
    </xf>
    <xf numFmtId="0" fontId="8" fillId="6" borderId="46" xfId="0" applyFont="1" applyFill="1" applyBorder="1" applyAlignment="1" applyProtection="1">
      <alignment horizontal="center" vertical="center"/>
      <protection locked="0"/>
    </xf>
    <xf numFmtId="0" fontId="8" fillId="4" borderId="81" xfId="0" applyNumberFormat="1" applyFont="1" applyFill="1" applyBorder="1" applyAlignment="1" applyProtection="1">
      <alignment horizontal="center" vertical="center"/>
      <protection locked="0"/>
    </xf>
    <xf numFmtId="0" fontId="8" fillId="4" borderId="46" xfId="0" applyFont="1" applyFill="1" applyBorder="1" applyAlignment="1" applyProtection="1">
      <alignment horizontal="center" vertical="center"/>
      <protection locked="0"/>
    </xf>
    <xf numFmtId="178" fontId="31" fillId="0" borderId="0" xfId="0" applyNumberFormat="1" applyFont="1" applyAlignment="1" applyProtection="1">
      <alignment horizontal="center" vertical="center"/>
      <protection locked="0"/>
    </xf>
    <xf numFmtId="0" fontId="8" fillId="4" borderId="19" xfId="0" applyFont="1" applyFill="1" applyBorder="1" applyAlignment="1" applyProtection="1">
      <alignment horizontal="center" vertical="center" wrapText="1"/>
      <protection locked="0"/>
    </xf>
    <xf numFmtId="0" fontId="8" fillId="4" borderId="3" xfId="0" applyFont="1" applyFill="1" applyBorder="1" applyAlignment="1" applyProtection="1">
      <alignment horizontal="center" vertical="center" wrapText="1"/>
      <protection locked="0"/>
    </xf>
    <xf numFmtId="0" fontId="8" fillId="4" borderId="24" xfId="0" applyFont="1" applyFill="1" applyBorder="1" applyAlignment="1" applyProtection="1">
      <alignment horizontal="center" vertical="center"/>
      <protection locked="0"/>
    </xf>
    <xf numFmtId="0" fontId="8" fillId="4" borderId="84" xfId="0" applyFont="1" applyFill="1" applyBorder="1" applyAlignment="1" applyProtection="1">
      <alignment horizontal="center" vertical="center"/>
      <protection locked="0"/>
    </xf>
    <xf numFmtId="1" fontId="8" fillId="4" borderId="3" xfId="0" applyNumberFormat="1" applyFont="1" applyFill="1" applyBorder="1" applyAlignment="1">
      <alignment horizontal="center" vertical="center"/>
    </xf>
    <xf numFmtId="0" fontId="8" fillId="0" borderId="3" xfId="0" applyFont="1" applyBorder="1" applyAlignment="1" applyProtection="1">
      <alignment horizontal="center" vertical="center" wrapText="1"/>
      <protection locked="0"/>
    </xf>
    <xf numFmtId="0" fontId="8" fillId="4" borderId="65" xfId="0" applyFont="1" applyFill="1" applyBorder="1" applyAlignment="1" applyProtection="1">
      <alignment horizontal="center" vertical="center"/>
      <protection locked="0"/>
    </xf>
    <xf numFmtId="0" fontId="8" fillId="4" borderId="86" xfId="0" applyFont="1" applyFill="1" applyBorder="1" applyAlignment="1" applyProtection="1">
      <alignment horizontal="center" vertical="center"/>
      <protection locked="0"/>
    </xf>
    <xf numFmtId="0" fontId="8" fillId="0" borderId="19" xfId="0" applyFont="1" applyBorder="1" applyAlignment="1" applyProtection="1">
      <alignment horizontal="center" vertical="center" wrapText="1"/>
      <protection locked="0"/>
    </xf>
    <xf numFmtId="0" fontId="8" fillId="0" borderId="3" xfId="0" applyFont="1" applyBorder="1" applyAlignment="1" applyProtection="1">
      <alignment horizontal="center" vertical="center"/>
      <protection locked="0"/>
    </xf>
    <xf numFmtId="1" fontId="8" fillId="0" borderId="3" xfId="0" applyNumberFormat="1" applyFont="1" applyBorder="1" applyAlignment="1">
      <alignment horizontal="center" vertical="center"/>
    </xf>
    <xf numFmtId="0" fontId="8" fillId="0" borderId="24" xfId="0" applyFont="1" applyBorder="1" applyAlignment="1" applyProtection="1">
      <alignment horizontal="center" vertical="center" shrinkToFit="1"/>
      <protection locked="0"/>
    </xf>
    <xf numFmtId="0" fontId="8" fillId="4" borderId="21" xfId="0" applyFont="1" applyFill="1" applyBorder="1" applyAlignment="1" applyProtection="1">
      <alignment horizontal="center" vertical="center"/>
      <protection locked="0"/>
    </xf>
    <xf numFmtId="0" fontId="8" fillId="0" borderId="26" xfId="0" applyFont="1" applyBorder="1" applyAlignment="1" applyProtection="1">
      <alignment horizontal="center" vertical="center" shrinkToFit="1"/>
      <protection locked="0"/>
    </xf>
    <xf numFmtId="0" fontId="29" fillId="0" borderId="52" xfId="0" applyNumberFormat="1" applyFont="1" applyBorder="1" applyAlignment="1">
      <alignment horizontal="left" vertical="center"/>
    </xf>
    <xf numFmtId="176" fontId="8" fillId="7" borderId="50" xfId="0" applyNumberFormat="1" applyFont="1" applyFill="1" applyBorder="1" applyAlignment="1">
      <alignment horizontal="left" vertical="center"/>
    </xf>
    <xf numFmtId="176" fontId="8" fillId="7" borderId="58" xfId="0" applyNumberFormat="1" applyFont="1" applyFill="1" applyBorder="1" applyAlignment="1">
      <alignment horizontal="left" vertical="center"/>
    </xf>
    <xf numFmtId="0" fontId="8" fillId="4" borderId="50" xfId="0" applyFont="1" applyFill="1" applyBorder="1" applyAlignment="1" applyProtection="1">
      <alignment horizontal="center" vertical="center" wrapText="1"/>
      <protection locked="0"/>
    </xf>
    <xf numFmtId="176" fontId="8" fillId="7" borderId="51" xfId="0" applyNumberFormat="1" applyFont="1" applyFill="1" applyBorder="1" applyAlignment="1">
      <alignment horizontal="left" vertical="center"/>
    </xf>
    <xf numFmtId="176" fontId="8" fillId="7" borderId="60" xfId="0" applyNumberFormat="1" applyFont="1" applyFill="1" applyBorder="1" applyAlignment="1">
      <alignment horizontal="left" vertical="center"/>
    </xf>
    <xf numFmtId="0" fontId="8" fillId="4" borderId="51" xfId="0" applyFont="1" applyFill="1" applyBorder="1" applyAlignment="1" applyProtection="1">
      <alignment horizontal="center" vertical="center" wrapText="1"/>
      <protection locked="0"/>
    </xf>
    <xf numFmtId="0" fontId="8" fillId="7" borderId="62" xfId="0" applyFont="1" applyFill="1" applyBorder="1" applyAlignment="1">
      <alignment horizontal="center" vertical="center"/>
    </xf>
    <xf numFmtId="177" fontId="8" fillId="0" borderId="62" xfId="0" applyNumberFormat="1" applyFont="1" applyBorder="1" applyAlignment="1">
      <alignment horizontal="center" vertical="center"/>
    </xf>
    <xf numFmtId="49" fontId="8" fillId="6" borderId="4" xfId="0" applyNumberFormat="1" applyFont="1" applyFill="1" applyBorder="1" applyAlignment="1" applyProtection="1">
      <alignment horizontal="center" vertical="center"/>
      <protection locked="0"/>
    </xf>
    <xf numFmtId="177" fontId="8" fillId="4" borderId="62" xfId="0" applyNumberFormat="1" applyFont="1" applyFill="1" applyBorder="1" applyAlignment="1">
      <alignment horizontal="center" vertical="center"/>
    </xf>
    <xf numFmtId="49" fontId="8" fillId="4" borderId="4" xfId="0" applyNumberFormat="1" applyFont="1" applyFill="1" applyBorder="1" applyAlignment="1" applyProtection="1">
      <alignment horizontal="center" vertical="center"/>
      <protection locked="0"/>
    </xf>
    <xf numFmtId="49" fontId="8" fillId="0" borderId="5" xfId="0" applyNumberFormat="1" applyFont="1" applyBorder="1" applyAlignment="1" applyProtection="1">
      <alignment horizontal="center" vertical="center"/>
      <protection locked="0"/>
    </xf>
    <xf numFmtId="49" fontId="8" fillId="4" borderId="5" xfId="0" applyNumberFormat="1" applyFont="1" applyFill="1" applyBorder="1" applyAlignment="1" applyProtection="1">
      <alignment horizontal="center" vertical="center"/>
      <protection locked="0"/>
    </xf>
    <xf numFmtId="49" fontId="8" fillId="0" borderId="4" xfId="0" applyNumberFormat="1" applyFont="1" applyFill="1" applyBorder="1" applyAlignment="1" applyProtection="1">
      <alignment horizontal="center" vertical="center"/>
      <protection locked="0"/>
    </xf>
    <xf numFmtId="177" fontId="8" fillId="4" borderId="64" xfId="0" applyNumberFormat="1" applyFont="1" applyFill="1" applyBorder="1" applyAlignment="1">
      <alignment horizontal="center" vertical="center"/>
    </xf>
    <xf numFmtId="49" fontId="8" fillId="4" borderId="51" xfId="0" applyNumberFormat="1" applyFont="1" applyFill="1" applyBorder="1" applyAlignment="1" applyProtection="1">
      <alignment horizontal="center" vertical="center"/>
      <protection locked="0"/>
    </xf>
    <xf numFmtId="49" fontId="8" fillId="4" borderId="47" xfId="0" applyNumberFormat="1" applyFont="1" applyFill="1" applyBorder="1" applyAlignment="1" applyProtection="1">
      <alignment horizontal="center" vertical="center"/>
      <protection locked="0"/>
    </xf>
    <xf numFmtId="0" fontId="35" fillId="0" borderId="0" xfId="0" applyFont="1" applyAlignment="1" applyProtection="1">
      <alignment horizontal="center" vertical="top"/>
      <protection locked="0"/>
    </xf>
    <xf numFmtId="0" fontId="35" fillId="0" borderId="0" xfId="0" applyFont="1" applyProtection="1">
      <alignment vertical="center"/>
      <protection locked="0"/>
    </xf>
    <xf numFmtId="0" fontId="8" fillId="5" borderId="3" xfId="0" applyFont="1" applyFill="1" applyBorder="1" applyAlignment="1">
      <alignment horizontal="center" vertical="center"/>
    </xf>
    <xf numFmtId="0" fontId="8" fillId="0" borderId="3" xfId="0" applyNumberFormat="1" applyFont="1" applyBorder="1" applyAlignment="1">
      <alignment horizontal="center" vertical="center"/>
    </xf>
    <xf numFmtId="0" fontId="8" fillId="4" borderId="5" xfId="0" applyNumberFormat="1" applyFont="1" applyFill="1" applyBorder="1" applyAlignment="1">
      <alignment horizontal="center" vertical="center" shrinkToFit="1"/>
    </xf>
    <xf numFmtId="0" fontId="7" fillId="3" borderId="27" xfId="0" applyFont="1" applyFill="1" applyBorder="1" applyAlignment="1">
      <alignment horizontal="center" vertical="center"/>
    </xf>
    <xf numFmtId="0" fontId="8" fillId="6" borderId="46" xfId="0" applyFont="1" applyFill="1" applyBorder="1" applyAlignment="1" applyProtection="1">
      <alignment horizontal="left" vertical="center"/>
      <protection locked="0"/>
    </xf>
    <xf numFmtId="0" fontId="8" fillId="6" borderId="56" xfId="0" applyFont="1" applyFill="1" applyBorder="1" applyAlignment="1" applyProtection="1">
      <alignment horizontal="left" vertical="center"/>
      <protection locked="0"/>
    </xf>
    <xf numFmtId="0" fontId="8" fillId="0" borderId="24" xfId="0" applyFont="1" applyBorder="1" applyAlignment="1" applyProtection="1">
      <alignment horizontal="left" vertical="center" wrapText="1"/>
      <protection locked="0"/>
    </xf>
    <xf numFmtId="0" fontId="8" fillId="0" borderId="65" xfId="0" applyFont="1" applyBorder="1" applyAlignment="1" applyProtection="1">
      <alignment horizontal="left" vertical="center" wrapText="1"/>
      <protection locked="0"/>
    </xf>
    <xf numFmtId="0" fontId="8" fillId="6" borderId="29" xfId="0" applyFont="1" applyFill="1" applyBorder="1" applyAlignment="1" applyProtection="1">
      <alignment horizontal="left" vertical="top"/>
      <protection locked="0"/>
    </xf>
    <xf numFmtId="0" fontId="36" fillId="4" borderId="19" xfId="0" applyFont="1" applyFill="1" applyBorder="1" applyAlignment="1">
      <alignment horizontal="center" vertical="center"/>
    </xf>
    <xf numFmtId="0" fontId="36" fillId="4" borderId="3" xfId="0" applyFont="1" applyFill="1" applyBorder="1" applyAlignment="1">
      <alignment horizontal="center" vertical="center"/>
    </xf>
    <xf numFmtId="0" fontId="8" fillId="4" borderId="24" xfId="0" applyFont="1" applyFill="1" applyBorder="1" applyAlignment="1" applyProtection="1">
      <alignment horizontal="left" vertical="center" wrapText="1"/>
      <protection locked="0"/>
    </xf>
    <xf numFmtId="0" fontId="8" fillId="6" borderId="12" xfId="0" applyFont="1" applyFill="1" applyBorder="1" applyAlignment="1" applyProtection="1">
      <alignment horizontal="left" vertical="top"/>
      <protection locked="0"/>
    </xf>
    <xf numFmtId="0" fontId="8" fillId="4" borderId="65" xfId="0" applyFont="1" applyFill="1" applyBorder="1" applyAlignment="1" applyProtection="1">
      <alignment horizontal="left" vertical="center" wrapText="1"/>
      <protection locked="0"/>
    </xf>
    <xf numFmtId="0" fontId="36" fillId="0" borderId="19" xfId="0" applyFont="1" applyBorder="1" applyAlignment="1">
      <alignment horizontal="center" vertical="center"/>
    </xf>
    <xf numFmtId="0" fontId="36" fillId="0" borderId="3" xfId="0" applyFont="1" applyBorder="1" applyAlignment="1">
      <alignment horizontal="center" vertical="center"/>
    </xf>
    <xf numFmtId="0" fontId="8" fillId="6" borderId="13" xfId="0" applyFont="1" applyFill="1" applyBorder="1" applyAlignment="1" applyProtection="1">
      <alignment horizontal="left" vertical="top"/>
      <protection locked="0"/>
    </xf>
    <xf numFmtId="0" fontId="8" fillId="0" borderId="84" xfId="0" applyFont="1" applyBorder="1" applyAlignment="1" applyProtection="1">
      <alignment horizontal="center" vertical="center" shrinkToFit="1"/>
      <protection locked="0"/>
    </xf>
    <xf numFmtId="178" fontId="8" fillId="4" borderId="3" xfId="0" applyNumberFormat="1" applyFont="1" applyFill="1" applyBorder="1" applyAlignment="1">
      <alignment horizontal="center" vertical="center"/>
    </xf>
    <xf numFmtId="0" fontId="8" fillId="0" borderId="69" xfId="0" applyFont="1" applyBorder="1" applyAlignment="1" applyProtection="1">
      <alignment horizontal="center" vertical="center" shrinkToFit="1"/>
      <protection locked="0"/>
    </xf>
    <xf numFmtId="0" fontId="8" fillId="0" borderId="21" xfId="0" applyFont="1" applyBorder="1" applyAlignment="1" applyProtection="1">
      <alignment horizontal="center" vertical="center"/>
      <protection locked="0"/>
    </xf>
    <xf numFmtId="1" fontId="8" fillId="0" borderId="21" xfId="0" applyNumberFormat="1" applyFont="1" applyBorder="1" applyAlignment="1">
      <alignment horizontal="center" vertical="center"/>
    </xf>
    <xf numFmtId="178" fontId="8" fillId="4" borderId="21" xfId="0" applyNumberFormat="1" applyFont="1" applyFill="1" applyBorder="1" applyAlignment="1">
      <alignment horizontal="center" vertical="center"/>
    </xf>
    <xf numFmtId="176" fontId="37" fillId="4" borderId="50" xfId="0" applyNumberFormat="1" applyFont="1" applyFill="1" applyBorder="1" applyAlignment="1">
      <alignment horizontal="left" vertical="center"/>
    </xf>
    <xf numFmtId="176" fontId="37" fillId="4" borderId="58" xfId="0" applyNumberFormat="1" applyFont="1" applyFill="1" applyBorder="1" applyAlignment="1">
      <alignment horizontal="left" vertical="center"/>
    </xf>
    <xf numFmtId="0" fontId="8" fillId="7" borderId="50" xfId="0" applyFont="1" applyFill="1" applyBorder="1" applyAlignment="1" applyProtection="1">
      <alignment horizontal="center" vertical="center" wrapText="1"/>
      <protection locked="0"/>
    </xf>
    <xf numFmtId="176" fontId="37" fillId="4" borderId="51" xfId="0" applyNumberFormat="1" applyFont="1" applyFill="1" applyBorder="1" applyAlignment="1">
      <alignment horizontal="left" vertical="center"/>
    </xf>
    <xf numFmtId="176" fontId="37" fillId="4" borderId="60" xfId="0" applyNumberFormat="1" applyFont="1" applyFill="1" applyBorder="1" applyAlignment="1">
      <alignment horizontal="left" vertical="center"/>
    </xf>
    <xf numFmtId="0" fontId="8" fillId="7" borderId="51" xfId="0" applyFont="1" applyFill="1" applyBorder="1" applyAlignment="1" applyProtection="1">
      <alignment horizontal="center" vertical="center" wrapText="1"/>
      <protection locked="0"/>
    </xf>
    <xf numFmtId="0" fontId="8" fillId="7" borderId="5" xfId="0" applyFont="1" applyFill="1" applyBorder="1" applyAlignment="1">
      <alignment horizontal="center" vertical="center"/>
    </xf>
    <xf numFmtId="49" fontId="8" fillId="6" borderId="46" xfId="0" applyNumberFormat="1" applyFont="1" applyFill="1" applyBorder="1" applyAlignment="1" applyProtection="1">
      <alignment horizontal="center" vertical="center"/>
      <protection locked="0"/>
    </xf>
    <xf numFmtId="49" fontId="8" fillId="4" borderId="46" xfId="0" applyNumberFormat="1" applyFont="1" applyFill="1" applyBorder="1" applyAlignment="1" applyProtection="1">
      <alignment horizontal="center" vertical="center"/>
      <protection locked="0"/>
    </xf>
    <xf numFmtId="0" fontId="1" fillId="4" borderId="74" xfId="0" applyFont="1" applyFill="1" applyBorder="1" applyAlignment="1">
      <alignment horizontal="center" vertical="center"/>
    </xf>
    <xf numFmtId="49" fontId="8" fillId="4" borderId="81" xfId="0" applyNumberFormat="1" applyFont="1" applyFill="1" applyBorder="1" applyAlignment="1" applyProtection="1">
      <alignment horizontal="left" vertical="center"/>
      <protection locked="0"/>
    </xf>
    <xf numFmtId="49" fontId="8" fillId="0" borderId="75" xfId="0" applyNumberFormat="1" applyFont="1" applyFill="1" applyBorder="1" applyAlignment="1" applyProtection="1">
      <alignment horizontal="center" vertical="center"/>
      <protection locked="0"/>
    </xf>
    <xf numFmtId="49" fontId="8" fillId="0" borderId="46" xfId="0" applyNumberFormat="1" applyFont="1" applyFill="1" applyBorder="1" applyAlignment="1" applyProtection="1">
      <alignment horizontal="left" vertical="center"/>
      <protection locked="0"/>
    </xf>
    <xf numFmtId="177" fontId="8" fillId="0" borderId="96" xfId="0" applyNumberFormat="1" applyFont="1" applyBorder="1" applyAlignment="1">
      <alignment horizontal="center" vertical="center"/>
    </xf>
    <xf numFmtId="177" fontId="8" fillId="4" borderId="96" xfId="0" applyNumberFormat="1" applyFont="1" applyFill="1" applyBorder="1" applyAlignment="1">
      <alignment horizontal="center" vertical="center"/>
    </xf>
    <xf numFmtId="49" fontId="8" fillId="6" borderId="81" xfId="0" applyNumberFormat="1" applyFont="1" applyFill="1" applyBorder="1" applyAlignment="1" applyProtection="1">
      <alignment horizontal="left" vertical="center"/>
      <protection locked="0"/>
    </xf>
    <xf numFmtId="0" fontId="1" fillId="6" borderId="74" xfId="0" applyFont="1" applyFill="1" applyBorder="1" applyAlignment="1">
      <alignment horizontal="center" vertical="center"/>
    </xf>
    <xf numFmtId="177" fontId="8" fillId="6" borderId="4" xfId="0" applyNumberFormat="1" applyFont="1" applyFill="1" applyBorder="1" applyAlignment="1" applyProtection="1">
      <alignment horizontal="center" vertical="center"/>
      <protection locked="0"/>
    </xf>
    <xf numFmtId="177" fontId="8" fillId="6" borderId="5" xfId="0" applyNumberFormat="1" applyFont="1" applyFill="1" applyBorder="1" applyAlignment="1" applyProtection="1">
      <alignment horizontal="center" vertical="center"/>
      <protection locked="0"/>
    </xf>
    <xf numFmtId="49" fontId="8" fillId="6" borderId="81" xfId="0" applyNumberFormat="1" applyFont="1" applyFill="1" applyBorder="1" applyAlignment="1" applyProtection="1">
      <alignment horizontal="center" vertical="center"/>
      <protection locked="0"/>
    </xf>
    <xf numFmtId="49" fontId="8" fillId="6" borderId="73" xfId="0" applyNumberFormat="1" applyFont="1" applyFill="1" applyBorder="1" applyProtection="1">
      <alignment vertical="center"/>
      <protection locked="0"/>
    </xf>
    <xf numFmtId="49" fontId="8" fillId="4" borderId="81" xfId="0" applyNumberFormat="1" applyFont="1" applyFill="1" applyBorder="1" applyAlignment="1" applyProtection="1">
      <alignment horizontal="center" vertical="center"/>
      <protection locked="0"/>
    </xf>
    <xf numFmtId="49" fontId="8" fillId="4" borderId="73" xfId="0" applyNumberFormat="1" applyFont="1" applyFill="1" applyBorder="1" applyProtection="1">
      <alignment vertical="center"/>
      <protection locked="0"/>
    </xf>
    <xf numFmtId="49" fontId="8" fillId="4" borderId="48" xfId="0" applyNumberFormat="1" applyFont="1" applyFill="1" applyBorder="1" applyAlignment="1" applyProtection="1">
      <alignment horizontal="center" vertical="center"/>
      <protection locked="0"/>
    </xf>
    <xf numFmtId="49" fontId="8" fillId="4" borderId="97" xfId="0" applyNumberFormat="1" applyFont="1" applyFill="1" applyBorder="1" applyAlignment="1" applyProtection="1">
      <alignment horizontal="center" vertical="center"/>
      <protection locked="0"/>
    </xf>
    <xf numFmtId="49" fontId="8" fillId="4" borderId="98" xfId="0" applyNumberFormat="1" applyFont="1" applyFill="1" applyBorder="1" applyProtection="1">
      <alignment vertical="center"/>
      <protection locked="0"/>
    </xf>
    <xf numFmtId="0" fontId="38" fillId="0" borderId="0" xfId="0" applyFont="1" applyAlignment="1" applyProtection="1">
      <alignment horizontal="center" vertical="center"/>
      <protection locked="0"/>
    </xf>
    <xf numFmtId="0" fontId="8" fillId="0" borderId="25" xfId="0" applyFont="1" applyBorder="1" applyAlignment="1" applyProtection="1">
      <alignment horizontal="left" vertical="center" wrapText="1"/>
      <protection locked="0"/>
    </xf>
    <xf numFmtId="0" fontId="8" fillId="0" borderId="66" xfId="0" applyFont="1" applyBorder="1" applyAlignment="1" applyProtection="1">
      <alignment horizontal="left" vertical="center" wrapText="1"/>
      <protection locked="0"/>
    </xf>
    <xf numFmtId="0" fontId="8" fillId="4" borderId="25" xfId="0" applyFont="1" applyFill="1" applyBorder="1" applyAlignment="1" applyProtection="1">
      <alignment horizontal="left" vertical="center" wrapText="1"/>
      <protection locked="0"/>
    </xf>
    <xf numFmtId="0" fontId="8" fillId="4" borderId="66" xfId="0" applyFont="1" applyFill="1" applyBorder="1" applyAlignment="1" applyProtection="1">
      <alignment horizontal="left" vertical="center" wrapText="1"/>
      <protection locked="0"/>
    </xf>
    <xf numFmtId="0" fontId="8" fillId="4" borderId="6" xfId="0" applyFont="1" applyFill="1" applyBorder="1" applyAlignment="1" applyProtection="1">
      <alignment horizontal="center" vertical="center" wrapText="1"/>
      <protection locked="0"/>
    </xf>
    <xf numFmtId="0" fontId="8" fillId="4" borderId="7" xfId="0" applyFont="1" applyFill="1" applyBorder="1" applyAlignment="1" applyProtection="1">
      <alignment horizontal="center" vertical="center"/>
      <protection locked="0"/>
    </xf>
    <xf numFmtId="1" fontId="8" fillId="4" borderId="28" xfId="0" applyNumberFormat="1" applyFont="1" applyFill="1" applyBorder="1" applyAlignment="1">
      <alignment horizontal="center" vertical="center"/>
    </xf>
    <xf numFmtId="0" fontId="8" fillId="4" borderId="8" xfId="0" applyFont="1" applyFill="1" applyBorder="1" applyAlignment="1" applyProtection="1">
      <alignment horizontal="center" vertical="center"/>
      <protection locked="0"/>
    </xf>
    <xf numFmtId="0" fontId="8" fillId="4" borderId="0" xfId="0" applyFont="1" applyFill="1" applyAlignment="1" applyProtection="1">
      <alignment horizontal="center" vertical="center"/>
      <protection locked="0"/>
    </xf>
    <xf numFmtId="1" fontId="8" fillId="0" borderId="28" xfId="0" applyNumberFormat="1" applyFont="1" applyBorder="1" applyAlignment="1">
      <alignment horizontal="center" vertical="center"/>
    </xf>
    <xf numFmtId="179" fontId="39" fillId="4" borderId="24" xfId="0" applyNumberFormat="1" applyFont="1" applyFill="1" applyBorder="1" applyAlignment="1">
      <alignment horizontal="center" vertical="center"/>
    </xf>
    <xf numFmtId="179" fontId="39" fillId="4" borderId="29" xfId="0" applyNumberFormat="1" applyFont="1" applyFill="1" applyBorder="1" applyAlignment="1">
      <alignment horizontal="center" vertical="center"/>
    </xf>
    <xf numFmtId="179" fontId="8" fillId="4" borderId="26" xfId="0" applyNumberFormat="1" applyFont="1" applyFill="1" applyBorder="1" applyAlignment="1">
      <alignment horizontal="center" vertical="center"/>
    </xf>
    <xf numFmtId="179" fontId="8" fillId="4" borderId="13" xfId="0" applyNumberFormat="1" applyFont="1" applyFill="1" applyBorder="1" applyAlignment="1">
      <alignment horizontal="center" vertical="center"/>
    </xf>
    <xf numFmtId="0" fontId="8" fillId="4" borderId="9" xfId="0" applyFont="1" applyFill="1" applyBorder="1" applyAlignment="1" applyProtection="1">
      <alignment horizontal="center" vertical="center"/>
      <protection locked="0"/>
    </xf>
    <xf numFmtId="0" fontId="8" fillId="4" borderId="10" xfId="0" applyFont="1" applyFill="1" applyBorder="1" applyAlignment="1" applyProtection="1">
      <alignment horizontal="center" vertical="center"/>
      <protection locked="0"/>
    </xf>
    <xf numFmtId="0" fontId="12" fillId="0" borderId="0" xfId="0" applyFont="1" applyProtection="1">
      <alignment vertical="center"/>
      <protection locked="0"/>
    </xf>
    <xf numFmtId="0" fontId="8" fillId="4" borderId="67" xfId="0" applyFont="1" applyFill="1" applyBorder="1" applyAlignment="1">
      <alignment horizontal="center" vertical="center"/>
    </xf>
    <xf numFmtId="0" fontId="8" fillId="4" borderId="45" xfId="0" applyFont="1" applyFill="1" applyBorder="1" applyAlignment="1">
      <alignment horizontal="center" vertical="center"/>
    </xf>
    <xf numFmtId="0" fontId="8" fillId="4" borderId="50" xfId="0" applyFont="1" applyFill="1" applyBorder="1" applyAlignment="1">
      <alignment horizontal="center" vertical="center"/>
    </xf>
    <xf numFmtId="0" fontId="8" fillId="4" borderId="18" xfId="0" applyFont="1" applyFill="1" applyBorder="1" applyAlignment="1" applyProtection="1">
      <alignment horizontal="center" vertical="center"/>
      <protection locked="0"/>
    </xf>
    <xf numFmtId="0" fontId="8" fillId="4" borderId="68" xfId="0" applyFont="1" applyFill="1" applyBorder="1" applyAlignment="1" applyProtection="1">
      <alignment horizontal="center" vertical="center"/>
      <protection locked="0"/>
    </xf>
    <xf numFmtId="0" fontId="8" fillId="4" borderId="69" xfId="0" applyFont="1" applyFill="1" applyBorder="1" applyAlignment="1" applyProtection="1">
      <alignment horizontal="center" vertical="center"/>
      <protection locked="0"/>
    </xf>
    <xf numFmtId="177" fontId="8" fillId="6" borderId="3" xfId="0" applyNumberFormat="1" applyFont="1" applyFill="1" applyBorder="1" applyAlignment="1" applyProtection="1">
      <alignment horizontal="center" vertical="center"/>
      <protection locked="0"/>
    </xf>
    <xf numFmtId="0" fontId="8" fillId="5" borderId="28" xfId="0" applyFont="1" applyFill="1" applyBorder="1" applyAlignment="1">
      <alignment horizontal="center" vertical="center"/>
    </xf>
    <xf numFmtId="0" fontId="8" fillId="0" borderId="19"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3" xfId="0" applyFont="1" applyFill="1" applyBorder="1" applyAlignment="1">
      <alignment horizontal="center" vertical="center"/>
    </xf>
    <xf numFmtId="0" fontId="8" fillId="4" borderId="28" xfId="0" applyNumberFormat="1" applyFont="1" applyFill="1" applyBorder="1" applyAlignment="1">
      <alignment horizontal="center" vertical="center"/>
    </xf>
    <xf numFmtId="0" fontId="8" fillId="0" borderId="28" xfId="0" applyNumberFormat="1" applyFont="1" applyBorder="1" applyAlignment="1">
      <alignment horizontal="center" vertical="center"/>
    </xf>
    <xf numFmtId="0" fontId="8" fillId="0" borderId="19" xfId="0" applyFont="1" applyFill="1" applyBorder="1" applyAlignment="1">
      <alignment horizontal="center" vertical="center" wrapText="1"/>
    </xf>
    <xf numFmtId="0" fontId="8" fillId="0" borderId="3" xfId="0" applyFont="1" applyFill="1" applyBorder="1" applyAlignment="1">
      <alignment horizontal="center" vertical="center" wrapText="1"/>
    </xf>
    <xf numFmtId="177" fontId="8" fillId="0" borderId="3" xfId="0" applyNumberFormat="1" applyFont="1" applyFill="1" applyBorder="1" applyAlignment="1">
      <alignment horizontal="center" vertical="center"/>
    </xf>
    <xf numFmtId="0" fontId="8" fillId="4" borderId="28" xfId="0" applyNumberFormat="1" applyFont="1" applyFill="1" applyBorder="1" applyAlignment="1" applyProtection="1">
      <alignment horizontal="center" vertical="center"/>
      <protection locked="0"/>
    </xf>
    <xf numFmtId="0" fontId="8" fillId="0" borderId="31" xfId="0" applyNumberFormat="1" applyFont="1" applyBorder="1" applyAlignment="1" applyProtection="1">
      <alignment horizontal="center" vertical="center"/>
      <protection locked="0"/>
    </xf>
    <xf numFmtId="0" fontId="8" fillId="4" borderId="20"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0" borderId="0" xfId="0" applyFont="1" applyAlignment="1" applyProtection="1">
      <alignment horizontal="center" vertical="center"/>
      <protection hidden="1"/>
    </xf>
    <xf numFmtId="0" fontId="8" fillId="4" borderId="11" xfId="0" applyFont="1" applyFill="1" applyBorder="1" applyAlignment="1" applyProtection="1">
      <alignment horizontal="center" vertical="center"/>
      <protection locked="0"/>
    </xf>
    <xf numFmtId="0" fontId="40" fillId="3" borderId="6" xfId="0" applyFont="1" applyFill="1" applyBorder="1" applyAlignment="1">
      <alignment horizontal="center" vertical="center"/>
    </xf>
    <xf numFmtId="0" fontId="40" fillId="3" borderId="41" xfId="0" applyFont="1" applyFill="1" applyBorder="1" applyAlignment="1">
      <alignment horizontal="center" vertical="center"/>
    </xf>
    <xf numFmtId="0" fontId="8" fillId="4" borderId="12" xfId="0" applyFont="1" applyFill="1" applyBorder="1" applyAlignment="1" applyProtection="1">
      <alignment horizontal="center" vertical="center"/>
      <protection locked="0"/>
    </xf>
    <xf numFmtId="0" fontId="12" fillId="0" borderId="34" xfId="0" applyFont="1" applyBorder="1" applyAlignment="1">
      <alignment horizontal="center" vertical="center"/>
    </xf>
    <xf numFmtId="0" fontId="12" fillId="4" borderId="36" xfId="0" applyFont="1" applyFill="1" applyBorder="1" applyAlignment="1">
      <alignment horizontal="center" vertical="center"/>
    </xf>
    <xf numFmtId="0" fontId="8" fillId="4" borderId="40" xfId="0" applyFont="1" applyFill="1" applyBorder="1" applyAlignment="1">
      <alignment horizontal="center" vertical="center"/>
    </xf>
    <xf numFmtId="0" fontId="12" fillId="0" borderId="34" xfId="0" applyFont="1" applyBorder="1" applyAlignment="1" applyProtection="1">
      <alignment horizontal="center" vertical="center"/>
      <protection locked="0"/>
    </xf>
    <xf numFmtId="0" fontId="12" fillId="0" borderId="39" xfId="0" applyFont="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12" fillId="4" borderId="99" xfId="0" applyFont="1" applyFill="1" applyBorder="1" applyAlignment="1" applyProtection="1">
      <alignment horizontal="center" vertical="center"/>
      <protection locked="0"/>
    </xf>
    <xf numFmtId="0" fontId="12" fillId="4" borderId="100" xfId="0" applyFont="1" applyFill="1" applyBorder="1" applyAlignment="1" applyProtection="1">
      <alignment horizontal="center" vertical="center"/>
      <protection locked="0"/>
    </xf>
    <xf numFmtId="0" fontId="12" fillId="0" borderId="101" xfId="0" applyFont="1" applyBorder="1" applyAlignment="1">
      <alignment horizontal="center" vertical="center"/>
    </xf>
    <xf numFmtId="0" fontId="8" fillId="0" borderId="102" xfId="0" applyFont="1" applyBorder="1" applyAlignment="1">
      <alignment horizontal="center" vertical="center"/>
    </xf>
    <xf numFmtId="0" fontId="8" fillId="4" borderId="27" xfId="0" applyFont="1" applyFill="1" applyBorder="1" applyAlignment="1" applyProtection="1">
      <alignment horizontal="center" vertical="center"/>
      <protection locked="0"/>
    </xf>
    <xf numFmtId="0" fontId="12" fillId="4" borderId="34" xfId="0" applyFont="1" applyFill="1" applyBorder="1" applyAlignment="1">
      <alignment horizontal="center" vertical="center"/>
    </xf>
    <xf numFmtId="0" fontId="8" fillId="4" borderId="102" xfId="0" applyFont="1" applyFill="1" applyBorder="1" applyAlignment="1">
      <alignment horizontal="center" vertical="center"/>
    </xf>
    <xf numFmtId="0" fontId="8" fillId="4" borderId="31" xfId="0" applyFont="1" applyFill="1" applyBorder="1" applyAlignment="1" applyProtection="1">
      <alignment horizontal="center" vertical="center"/>
      <protection locked="0"/>
    </xf>
    <xf numFmtId="0" fontId="8" fillId="7" borderId="28" xfId="0" applyFont="1" applyFill="1" applyBorder="1" applyAlignment="1">
      <alignment horizontal="center" vertical="center"/>
    </xf>
    <xf numFmtId="177" fontId="8" fillId="0" borderId="28" xfId="0" applyNumberFormat="1" applyFont="1" applyBorder="1" applyAlignment="1">
      <alignment horizontal="center" vertical="center"/>
    </xf>
    <xf numFmtId="177" fontId="8" fillId="4" borderId="28" xfId="0" applyNumberFormat="1" applyFont="1" applyFill="1" applyBorder="1" applyAlignment="1">
      <alignment horizontal="center" vertical="center"/>
    </xf>
    <xf numFmtId="0" fontId="41" fillId="4" borderId="9" xfId="0" applyFont="1" applyFill="1" applyBorder="1" applyAlignment="1">
      <alignment horizontal="center" vertical="center"/>
    </xf>
    <xf numFmtId="0" fontId="29" fillId="0" borderId="0" xfId="0" applyFont="1" applyAlignment="1">
      <alignment horizontal="center" vertical="center"/>
    </xf>
    <xf numFmtId="0" fontId="40" fillId="3" borderId="103" xfId="0" applyFont="1" applyFill="1" applyBorder="1" applyAlignment="1" applyProtection="1">
      <alignment horizontal="center" vertical="center"/>
      <protection locked="0"/>
    </xf>
    <xf numFmtId="0" fontId="40" fillId="3" borderId="104" xfId="0" applyFont="1" applyFill="1" applyBorder="1" applyAlignment="1" applyProtection="1">
      <alignment horizontal="center" vertical="center"/>
      <protection locked="0"/>
    </xf>
    <xf numFmtId="0" fontId="12" fillId="4" borderId="8" xfId="0" applyFont="1" applyFill="1" applyBorder="1" applyAlignment="1">
      <alignment vertical="top" wrapText="1"/>
    </xf>
    <xf numFmtId="0" fontId="12" fillId="4" borderId="12" xfId="0" applyFont="1" applyFill="1" applyBorder="1" applyAlignment="1">
      <alignment vertical="top" wrapText="1"/>
    </xf>
    <xf numFmtId="0" fontId="42" fillId="0" borderId="0" xfId="0" applyNumberFormat="1" applyFont="1" applyAlignment="1">
      <alignment horizontal="left"/>
    </xf>
    <xf numFmtId="0" fontId="37" fillId="0" borderId="0" xfId="0" applyFont="1" applyAlignment="1" applyProtection="1">
      <alignment horizontal="center" vertical="center"/>
      <protection hidden="1"/>
    </xf>
    <xf numFmtId="177" fontId="8" fillId="6" borderId="28" xfId="0" applyNumberFormat="1" applyFont="1" applyFill="1" applyBorder="1" applyAlignment="1">
      <alignment horizontal="center" vertical="center"/>
    </xf>
    <xf numFmtId="177" fontId="8" fillId="4" borderId="31" xfId="0" applyNumberFormat="1" applyFont="1" applyFill="1" applyBorder="1" applyAlignment="1">
      <alignment horizontal="center" vertical="center"/>
    </xf>
    <xf numFmtId="0" fontId="8" fillId="0" borderId="28" xfId="0" applyFont="1" applyFill="1" applyBorder="1" applyAlignment="1">
      <alignment horizontal="center" vertical="center"/>
    </xf>
    <xf numFmtId="0" fontId="8" fillId="4" borderId="28" xfId="0" applyFont="1" applyFill="1" applyBorder="1" applyAlignment="1">
      <alignment horizontal="center" vertical="center"/>
    </xf>
    <xf numFmtId="0" fontId="12" fillId="4" borderId="9" xfId="0" applyFont="1" applyFill="1" applyBorder="1" applyAlignment="1">
      <alignment vertical="top" wrapText="1"/>
    </xf>
    <xf numFmtId="0" fontId="12" fillId="4" borderId="13" xfId="0" applyFont="1" applyFill="1" applyBorder="1" applyAlignment="1">
      <alignment vertical="top" wrapText="1"/>
    </xf>
    <xf numFmtId="0" fontId="8" fillId="0" borderId="29" xfId="0" applyFont="1" applyBorder="1" applyAlignment="1" applyProtection="1">
      <alignment horizontal="left" vertical="center" wrapText="1"/>
      <protection locked="0"/>
    </xf>
    <xf numFmtId="0" fontId="8" fillId="0" borderId="54" xfId="0" applyFont="1" applyBorder="1" applyAlignment="1">
      <alignment horizontal="center" vertical="center"/>
    </xf>
    <xf numFmtId="0" fontId="8" fillId="0" borderId="84" xfId="0" applyFont="1" applyBorder="1" applyAlignment="1">
      <alignment horizontal="center" vertical="center"/>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70" xfId="0" applyFont="1" applyBorder="1" applyAlignment="1" applyProtection="1">
      <alignment horizontal="left" vertical="center" wrapText="1"/>
      <protection locked="0"/>
    </xf>
    <xf numFmtId="0" fontId="8" fillId="0" borderId="71" xfId="0" applyFont="1" applyBorder="1" applyAlignment="1">
      <alignment horizontal="center" vertical="center"/>
    </xf>
    <xf numFmtId="0" fontId="8" fillId="0" borderId="86" xfId="0" applyFont="1" applyBorder="1" applyAlignment="1">
      <alignment horizontal="center" vertical="center"/>
    </xf>
    <xf numFmtId="0" fontId="8" fillId="0" borderId="65" xfId="0" applyFont="1" applyBorder="1" applyAlignment="1">
      <alignment horizontal="center" vertical="center" wrapText="1"/>
    </xf>
    <xf numFmtId="0" fontId="8" fillId="0" borderId="66" xfId="0" applyFont="1" applyBorder="1" applyAlignment="1">
      <alignment horizontal="center" vertical="center" wrapText="1"/>
    </xf>
    <xf numFmtId="0" fontId="8" fillId="4" borderId="29" xfId="0" applyFont="1" applyFill="1" applyBorder="1" applyAlignment="1" applyProtection="1">
      <alignment horizontal="left" vertical="center" wrapText="1"/>
      <protection locked="0"/>
    </xf>
    <xf numFmtId="0" fontId="36" fillId="4" borderId="54" xfId="0" applyFont="1" applyFill="1" applyBorder="1" applyAlignment="1">
      <alignment horizontal="center" vertical="center"/>
    </xf>
    <xf numFmtId="0" fontId="36" fillId="4" borderId="84" xfId="0" applyFont="1" applyFill="1" applyBorder="1" applyAlignment="1">
      <alignment horizontal="center" vertical="center"/>
    </xf>
    <xf numFmtId="0" fontId="8" fillId="4" borderId="24" xfId="0" applyFont="1" applyFill="1" applyBorder="1" applyAlignment="1">
      <alignment horizontal="center" vertical="center" wrapText="1"/>
    </xf>
    <xf numFmtId="0" fontId="8" fillId="4" borderId="25" xfId="0" applyFont="1" applyFill="1" applyBorder="1" applyAlignment="1">
      <alignment horizontal="center" vertical="center" wrapText="1"/>
    </xf>
    <xf numFmtId="0" fontId="8" fillId="4" borderId="70" xfId="0" applyFont="1" applyFill="1" applyBorder="1" applyAlignment="1" applyProtection="1">
      <alignment horizontal="left" vertical="center" wrapText="1"/>
      <protection locked="0"/>
    </xf>
    <xf numFmtId="0" fontId="36" fillId="4" borderId="71" xfId="0" applyFont="1" applyFill="1" applyBorder="1" applyAlignment="1">
      <alignment horizontal="center" vertical="center"/>
    </xf>
    <xf numFmtId="0" fontId="36" fillId="4" borderId="86" xfId="0" applyFont="1" applyFill="1" applyBorder="1" applyAlignment="1">
      <alignment horizontal="center" vertical="center"/>
    </xf>
    <xf numFmtId="0" fontId="8" fillId="4" borderId="65" xfId="0" applyFont="1" applyFill="1" applyBorder="1" applyAlignment="1">
      <alignment horizontal="center" vertical="center" wrapText="1"/>
    </xf>
    <xf numFmtId="0" fontId="8" fillId="4" borderId="66" xfId="0" applyFont="1" applyFill="1" applyBorder="1" applyAlignment="1">
      <alignment horizontal="center" vertical="center" wrapText="1"/>
    </xf>
    <xf numFmtId="0" fontId="36" fillId="0" borderId="54" xfId="0" applyFont="1" applyBorder="1" applyAlignment="1">
      <alignment horizontal="center" vertical="center"/>
    </xf>
    <xf numFmtId="0" fontId="36" fillId="0" borderId="84" xfId="0" applyFont="1" applyBorder="1" applyAlignment="1">
      <alignment horizontal="center" vertical="center"/>
    </xf>
    <xf numFmtId="0" fontId="8" fillId="0" borderId="24" xfId="0" applyFont="1" applyBorder="1" applyAlignment="1">
      <alignment horizontal="center" vertical="center" shrinkToFit="1"/>
    </xf>
    <xf numFmtId="0" fontId="8" fillId="0" borderId="25" xfId="0" applyFont="1" applyBorder="1" applyAlignment="1">
      <alignment horizontal="center" vertical="center" shrinkToFit="1"/>
    </xf>
    <xf numFmtId="0" fontId="36" fillId="0" borderId="71" xfId="0" applyFont="1" applyBorder="1" applyAlignment="1">
      <alignment horizontal="center" vertical="center"/>
    </xf>
    <xf numFmtId="0" fontId="36" fillId="0" borderId="86" xfId="0" applyFont="1" applyBorder="1" applyAlignment="1">
      <alignment horizontal="center" vertical="center"/>
    </xf>
    <xf numFmtId="0" fontId="8" fillId="0" borderId="65" xfId="0" applyFont="1" applyBorder="1" applyAlignment="1">
      <alignment horizontal="center" vertical="center" shrinkToFit="1"/>
    </xf>
    <xf numFmtId="0" fontId="8" fillId="0" borderId="66" xfId="0" applyFont="1" applyBorder="1" applyAlignment="1">
      <alignment horizontal="center" vertical="center" shrinkToFit="1"/>
    </xf>
    <xf numFmtId="0" fontId="8" fillId="0" borderId="29" xfId="0" applyFont="1" applyBorder="1" applyAlignment="1">
      <alignment horizontal="center" vertical="center" wrapText="1"/>
    </xf>
    <xf numFmtId="0" fontId="8" fillId="0" borderId="70" xfId="0" applyFont="1" applyBorder="1" applyAlignment="1">
      <alignment horizontal="center" vertical="center" wrapText="1"/>
    </xf>
    <xf numFmtId="0" fontId="8" fillId="4" borderId="29" xfId="0" applyFont="1" applyFill="1" applyBorder="1" applyAlignment="1">
      <alignment horizontal="center" vertical="center" wrapText="1"/>
    </xf>
    <xf numFmtId="0" fontId="8" fillId="4" borderId="70" xfId="0" applyFont="1" applyFill="1" applyBorder="1" applyAlignment="1">
      <alignment horizontal="center" vertical="center" wrapText="1"/>
    </xf>
    <xf numFmtId="0" fontId="8" fillId="0" borderId="29" xfId="0" applyFont="1" applyBorder="1" applyAlignment="1">
      <alignment horizontal="center" vertical="center" shrinkToFit="1"/>
    </xf>
    <xf numFmtId="0" fontId="8" fillId="0" borderId="70" xfId="0" applyFont="1" applyBorder="1" applyAlignment="1">
      <alignment horizontal="center" vertical="center" shrinkToFit="1"/>
    </xf>
    <xf numFmtId="0" fontId="8" fillId="0" borderId="0" xfId="0" applyFont="1" applyProtection="1">
      <alignment vertical="center"/>
      <protection locked="0"/>
    </xf>
    <xf numFmtId="0" fontId="8" fillId="4" borderId="8" xfId="0" applyNumberFormat="1" applyFont="1" applyFill="1" applyBorder="1" applyAlignment="1" applyProtection="1">
      <alignment horizontal="left" vertical="top" wrapText="1"/>
      <protection locked="0"/>
    </xf>
    <xf numFmtId="0" fontId="8" fillId="4" borderId="0" xfId="0" applyNumberFormat="1" applyFont="1" applyFill="1" applyAlignment="1" applyProtection="1">
      <alignment horizontal="left" vertical="top" wrapText="1"/>
      <protection locked="0"/>
    </xf>
    <xf numFmtId="0" fontId="8" fillId="6" borderId="8" xfId="0" applyNumberFormat="1" applyFont="1" applyFill="1" applyBorder="1" applyAlignment="1" applyProtection="1">
      <alignment horizontal="left" vertical="top" wrapText="1"/>
      <protection locked="0"/>
    </xf>
    <xf numFmtId="0" fontId="8" fillId="6" borderId="0" xfId="0" applyNumberFormat="1" applyFont="1" applyFill="1" applyAlignment="1" applyProtection="1">
      <alignment horizontal="left" vertical="top" wrapText="1"/>
      <protection locked="0"/>
    </xf>
    <xf numFmtId="0" fontId="8" fillId="4" borderId="9" xfId="0" applyNumberFormat="1" applyFont="1" applyFill="1" applyBorder="1" applyAlignment="1" applyProtection="1">
      <alignment horizontal="left" vertical="top" wrapText="1"/>
      <protection locked="0"/>
    </xf>
    <xf numFmtId="0" fontId="8" fillId="4" borderId="10" xfId="0" applyNumberFormat="1" applyFont="1" applyFill="1" applyBorder="1" applyAlignment="1" applyProtection="1">
      <alignment horizontal="left" vertical="top" wrapText="1"/>
      <protection locked="0"/>
    </xf>
    <xf numFmtId="49" fontId="8" fillId="4" borderId="9" xfId="0" applyNumberFormat="1" applyFont="1" applyFill="1" applyBorder="1" applyAlignment="1" applyProtection="1">
      <alignment vertical="top" wrapText="1"/>
      <protection locked="0"/>
    </xf>
    <xf numFmtId="49" fontId="8" fillId="4" borderId="10" xfId="0" applyNumberFormat="1" applyFont="1" applyFill="1" applyBorder="1" applyAlignment="1" applyProtection="1">
      <alignment vertical="top" wrapText="1"/>
      <protection locked="0"/>
    </xf>
    <xf numFmtId="0" fontId="8" fillId="0" borderId="19"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12" fillId="0" borderId="7" xfId="0" applyFont="1" applyBorder="1" applyAlignment="1" applyProtection="1">
      <alignment horizontal="center" vertical="center"/>
      <protection locked="0"/>
    </xf>
    <xf numFmtId="0" fontId="8" fillId="4" borderId="12" xfId="0" applyNumberFormat="1" applyFont="1" applyFill="1" applyBorder="1" applyAlignment="1" applyProtection="1">
      <alignment horizontal="left" vertical="top" wrapText="1"/>
      <protection locked="0"/>
    </xf>
    <xf numFmtId="0" fontId="8" fillId="6" borderId="12" xfId="0" applyNumberFormat="1" applyFont="1" applyFill="1" applyBorder="1" applyAlignment="1" applyProtection="1">
      <alignment horizontal="left" vertical="top" wrapText="1"/>
      <protection locked="0"/>
    </xf>
    <xf numFmtId="0" fontId="8" fillId="4" borderId="13" xfId="0" applyNumberFormat="1" applyFont="1" applyFill="1" applyBorder="1" applyAlignment="1" applyProtection="1">
      <alignment horizontal="left" vertical="top" wrapText="1"/>
      <protection locked="0"/>
    </xf>
    <xf numFmtId="0" fontId="37" fillId="0" borderId="19" xfId="0" applyFont="1" applyBorder="1" applyAlignment="1" applyProtection="1">
      <alignment horizontal="left" vertical="top" wrapText="1"/>
      <protection locked="0"/>
    </xf>
    <xf numFmtId="0" fontId="37" fillId="0" borderId="3" xfId="0" applyFont="1" applyBorder="1" applyAlignment="1" applyProtection="1">
      <alignment horizontal="left" vertical="top" wrapText="1"/>
      <protection locked="0"/>
    </xf>
    <xf numFmtId="0" fontId="37" fillId="0" borderId="20" xfId="0" applyFont="1" applyBorder="1" applyAlignment="1" applyProtection="1">
      <alignment horizontal="left" vertical="top" wrapText="1"/>
      <protection locked="0"/>
    </xf>
    <xf numFmtId="0" fontId="37" fillId="0" borderId="21" xfId="0" applyFont="1" applyBorder="1" applyAlignment="1" applyProtection="1">
      <alignment horizontal="left" vertical="top" wrapText="1"/>
      <protection locked="0"/>
    </xf>
    <xf numFmtId="49" fontId="8" fillId="4" borderId="54" xfId="0" applyNumberFormat="1" applyFont="1" applyFill="1" applyBorder="1" applyAlignment="1" applyProtection="1">
      <alignment horizontal="left" vertical="top" wrapText="1"/>
      <protection locked="0"/>
    </xf>
    <xf numFmtId="49" fontId="8" fillId="4" borderId="25" xfId="0" applyNumberFormat="1" applyFont="1" applyFill="1" applyBorder="1" applyAlignment="1" applyProtection="1">
      <alignment horizontal="left" vertical="top" wrapText="1"/>
      <protection locked="0"/>
    </xf>
    <xf numFmtId="49" fontId="8" fillId="4" borderId="13" xfId="0" applyNumberFormat="1" applyFont="1" applyFill="1" applyBorder="1" applyAlignment="1" applyProtection="1">
      <alignment vertical="top" wrapText="1"/>
      <protection locked="0"/>
    </xf>
    <xf numFmtId="49" fontId="8" fillId="4" borderId="71" xfId="0" applyNumberFormat="1" applyFont="1" applyFill="1" applyBorder="1" applyAlignment="1" applyProtection="1">
      <alignment horizontal="left" vertical="top" wrapText="1"/>
      <protection locked="0"/>
    </xf>
    <xf numFmtId="49" fontId="8" fillId="4" borderId="66" xfId="0" applyNumberFormat="1" applyFont="1" applyFill="1" applyBorder="1" applyAlignment="1" applyProtection="1">
      <alignment horizontal="left" vertical="top" wrapText="1"/>
      <protection locked="0"/>
    </xf>
    <xf numFmtId="49" fontId="8" fillId="0" borderId="54" xfId="0" applyNumberFormat="1" applyFont="1" applyFill="1" applyBorder="1" applyAlignment="1" applyProtection="1">
      <alignment horizontal="left" vertical="top" wrapText="1"/>
      <protection locked="0"/>
    </xf>
    <xf numFmtId="49" fontId="8" fillId="0" borderId="25" xfId="0" applyNumberFormat="1" applyFont="1" applyFill="1" applyBorder="1" applyAlignment="1" applyProtection="1">
      <alignment horizontal="left" vertical="top" wrapText="1"/>
      <protection locked="0"/>
    </xf>
    <xf numFmtId="49" fontId="8" fillId="0" borderId="71" xfId="0" applyNumberFormat="1" applyFont="1" applyFill="1" applyBorder="1" applyAlignment="1" applyProtection="1">
      <alignment horizontal="left" vertical="top" wrapText="1"/>
      <protection locked="0"/>
    </xf>
    <xf numFmtId="49" fontId="8" fillId="0" borderId="66" xfId="0" applyNumberFormat="1" applyFont="1" applyFill="1" applyBorder="1" applyAlignment="1" applyProtection="1">
      <alignment horizontal="left" vertical="top" wrapText="1"/>
      <protection locked="0"/>
    </xf>
    <xf numFmtId="0" fontId="8" fillId="0" borderId="28" xfId="0" applyFont="1" applyBorder="1" applyAlignment="1">
      <alignment horizontal="center" vertical="center"/>
    </xf>
    <xf numFmtId="49" fontId="8" fillId="0" borderId="3" xfId="0" applyNumberFormat="1" applyFont="1" applyBorder="1" applyAlignment="1">
      <alignment horizontal="center" vertical="center"/>
    </xf>
    <xf numFmtId="49" fontId="8" fillId="0" borderId="28" xfId="0" applyNumberFormat="1" applyFont="1" applyBorder="1" applyAlignment="1">
      <alignment horizontal="center" vertical="center"/>
    </xf>
    <xf numFmtId="0" fontId="8" fillId="0" borderId="28" xfId="0" applyFont="1" applyBorder="1" applyAlignment="1">
      <alignment horizontal="center" vertical="center" wrapText="1"/>
    </xf>
    <xf numFmtId="0" fontId="8" fillId="0" borderId="31" xfId="0" applyFont="1" applyBorder="1" applyAlignment="1">
      <alignment horizontal="center" vertical="center"/>
    </xf>
    <xf numFmtId="49" fontId="8" fillId="4" borderId="9" xfId="0" applyNumberFormat="1" applyFont="1" applyFill="1" applyBorder="1" applyAlignment="1" applyProtection="1">
      <alignment horizontal="left" vertical="top" wrapText="1"/>
      <protection locked="0"/>
    </xf>
    <xf numFmtId="49" fontId="8" fillId="4" borderId="10" xfId="0" applyNumberFormat="1" applyFont="1" applyFill="1" applyBorder="1" applyAlignment="1" applyProtection="1">
      <alignment horizontal="left" vertical="top" wrapText="1"/>
      <protection locked="0"/>
    </xf>
    <xf numFmtId="49" fontId="8" fillId="4" borderId="29" xfId="0" applyNumberFormat="1" applyFont="1" applyFill="1" applyBorder="1" applyAlignment="1" applyProtection="1">
      <alignment horizontal="left" vertical="top" wrapText="1"/>
      <protection locked="0"/>
    </xf>
    <xf numFmtId="49" fontId="8" fillId="4" borderId="70" xfId="0" applyNumberFormat="1" applyFont="1" applyFill="1" applyBorder="1" applyAlignment="1" applyProtection="1">
      <alignment horizontal="left" vertical="top" wrapText="1"/>
      <protection locked="0"/>
    </xf>
    <xf numFmtId="49" fontId="12" fillId="0" borderId="53" xfId="0" applyNumberFormat="1" applyFont="1" applyBorder="1" applyAlignment="1" applyProtection="1">
      <alignment horizontal="left" vertical="center"/>
      <protection locked="0"/>
    </xf>
    <xf numFmtId="49" fontId="12" fillId="0" borderId="46" xfId="0" applyNumberFormat="1" applyFont="1" applyBorder="1" applyAlignment="1" applyProtection="1">
      <alignment horizontal="left" vertical="center"/>
      <protection locked="0"/>
    </xf>
    <xf numFmtId="49" fontId="8" fillId="0" borderId="29" xfId="0" applyNumberFormat="1" applyFont="1" applyFill="1" applyBorder="1" applyAlignment="1" applyProtection="1">
      <alignment horizontal="left" vertical="top" wrapText="1"/>
      <protection locked="0"/>
    </xf>
    <xf numFmtId="49" fontId="12" fillId="4" borderId="53" xfId="0" applyNumberFormat="1" applyFont="1" applyFill="1" applyBorder="1" applyAlignment="1" applyProtection="1">
      <alignment horizontal="left" vertical="top"/>
      <protection locked="0"/>
    </xf>
    <xf numFmtId="49" fontId="12" fillId="4" borderId="46" xfId="0" applyNumberFormat="1" applyFont="1" applyFill="1" applyBorder="1" applyAlignment="1" applyProtection="1">
      <alignment horizontal="left" vertical="top"/>
      <protection locked="0"/>
    </xf>
    <xf numFmtId="49" fontId="8" fillId="0" borderId="70" xfId="0" applyNumberFormat="1" applyFont="1" applyFill="1" applyBorder="1" applyAlignment="1" applyProtection="1">
      <alignment horizontal="left" vertical="top" wrapText="1"/>
      <protection locked="0"/>
    </xf>
    <xf numFmtId="49" fontId="12" fillId="0" borderId="53" xfId="0" applyNumberFormat="1" applyFont="1" applyBorder="1" applyAlignment="1" applyProtection="1">
      <alignment horizontal="left" vertical="top"/>
      <protection locked="0"/>
    </xf>
    <xf numFmtId="49" fontId="12" fillId="0" borderId="46" xfId="0" applyNumberFormat="1" applyFont="1" applyBorder="1" applyAlignment="1" applyProtection="1">
      <alignment horizontal="left" vertical="top"/>
      <protection locked="0"/>
    </xf>
    <xf numFmtId="49" fontId="12" fillId="4" borderId="19" xfId="0" applyNumberFormat="1" applyFont="1" applyFill="1" applyBorder="1" applyAlignment="1" applyProtection="1">
      <alignment horizontal="left" vertical="top"/>
      <protection locked="0"/>
    </xf>
    <xf numFmtId="49" fontId="12" fillId="4" borderId="3" xfId="0" applyNumberFormat="1" applyFont="1" applyFill="1" applyBorder="1" applyAlignment="1" applyProtection="1">
      <alignment horizontal="left" vertical="top"/>
      <protection locked="0"/>
    </xf>
    <xf numFmtId="49" fontId="8" fillId="4" borderId="13" xfId="0" applyNumberFormat="1" applyFont="1" applyFill="1" applyBorder="1" applyAlignment="1" applyProtection="1">
      <alignment horizontal="left" vertical="top" wrapText="1"/>
      <protection locked="0"/>
    </xf>
    <xf numFmtId="49" fontId="12" fillId="0" borderId="20" xfId="0" applyNumberFormat="1" applyFont="1" applyBorder="1" applyAlignment="1" applyProtection="1">
      <alignment horizontal="left" vertical="top"/>
      <protection locked="0"/>
    </xf>
    <xf numFmtId="49" fontId="12" fillId="0" borderId="21" xfId="0" applyNumberFormat="1" applyFont="1" applyBorder="1" applyAlignment="1" applyProtection="1">
      <alignment horizontal="left" vertical="top"/>
      <protection locked="0"/>
    </xf>
    <xf numFmtId="49" fontId="12" fillId="0" borderId="5" xfId="0" applyNumberFormat="1" applyFont="1" applyBorder="1" applyAlignment="1" applyProtection="1">
      <alignment horizontal="left" vertical="center"/>
      <protection locked="0"/>
    </xf>
    <xf numFmtId="49" fontId="12" fillId="0" borderId="4" xfId="0" applyNumberFormat="1" applyFont="1" applyBorder="1" applyAlignment="1" applyProtection="1">
      <alignment horizontal="left" vertical="top"/>
      <protection locked="0"/>
    </xf>
    <xf numFmtId="49" fontId="12" fillId="4" borderId="5" xfId="0" applyNumberFormat="1" applyFont="1" applyFill="1" applyBorder="1" applyAlignment="1" applyProtection="1">
      <alignment horizontal="left" vertical="top"/>
      <protection locked="0"/>
    </xf>
    <xf numFmtId="49" fontId="12" fillId="4" borderId="4" xfId="0" applyNumberFormat="1" applyFont="1" applyFill="1" applyBorder="1" applyAlignment="1" applyProtection="1">
      <alignment horizontal="left" vertical="top"/>
      <protection locked="0"/>
    </xf>
    <xf numFmtId="49" fontId="12" fillId="0" borderId="5" xfId="0" applyNumberFormat="1" applyFont="1" applyBorder="1" applyAlignment="1" applyProtection="1">
      <alignment horizontal="left" vertical="top"/>
      <protection locked="0"/>
    </xf>
    <xf numFmtId="0" fontId="8" fillId="4" borderId="54" xfId="0" applyFont="1" applyFill="1" applyBorder="1" applyAlignment="1">
      <alignment horizontal="center" vertical="center"/>
    </xf>
    <xf numFmtId="0" fontId="8" fillId="4" borderId="84" xfId="0" applyFont="1" applyFill="1" applyBorder="1" applyAlignment="1">
      <alignment horizontal="center" vertical="center"/>
    </xf>
    <xf numFmtId="0" fontId="8" fillId="4" borderId="71" xfId="0" applyFont="1" applyFill="1" applyBorder="1" applyAlignment="1">
      <alignment horizontal="center" vertical="center"/>
    </xf>
    <xf numFmtId="0" fontId="8" fillId="4" borderId="86" xfId="0" applyFont="1" applyFill="1" applyBorder="1" applyAlignment="1">
      <alignment horizontal="center" vertical="center"/>
    </xf>
    <xf numFmtId="0" fontId="8" fillId="4" borderId="69" xfId="0" applyFont="1" applyFill="1" applyBorder="1" applyAlignment="1">
      <alignment horizontal="center" vertical="center"/>
    </xf>
    <xf numFmtId="0" fontId="8" fillId="4" borderId="26"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12" fillId="0" borderId="0" xfId="0" applyFont="1" applyAlignment="1">
      <alignment vertical="center" wrapText="1"/>
    </xf>
    <xf numFmtId="0" fontId="12" fillId="4" borderId="54"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0" borderId="25" xfId="0" applyFont="1" applyBorder="1" applyAlignment="1">
      <alignment horizontal="center" vertical="center" wrapText="1"/>
    </xf>
    <xf numFmtId="0" fontId="12" fillId="4" borderId="8" xfId="0" applyFont="1" applyFill="1" applyBorder="1" applyAlignment="1">
      <alignment horizontal="center" vertical="center" wrapText="1"/>
    </xf>
    <xf numFmtId="0" fontId="12" fillId="4" borderId="0" xfId="0" applyFont="1" applyFill="1" applyAlignment="1">
      <alignment horizontal="center" vertical="center" wrapText="1"/>
    </xf>
    <xf numFmtId="0" fontId="12" fillId="0" borderId="0" xfId="0" applyFont="1" applyAlignment="1">
      <alignment horizontal="center" vertical="center" wrapText="1"/>
    </xf>
    <xf numFmtId="0" fontId="37" fillId="0" borderId="28" xfId="0" applyFont="1" applyBorder="1" applyAlignment="1" applyProtection="1">
      <alignment horizontal="left" vertical="top" wrapText="1"/>
      <protection locked="0"/>
    </xf>
    <xf numFmtId="0" fontId="12" fillId="0" borderId="8" xfId="0" applyFont="1" applyBorder="1" applyAlignment="1">
      <alignment horizontal="center" vertical="center" wrapText="1"/>
    </xf>
    <xf numFmtId="0" fontId="12" fillId="4" borderId="9"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0" borderId="10" xfId="0" applyFont="1" applyBorder="1" applyAlignment="1">
      <alignment horizontal="center" vertical="center" wrapText="1"/>
    </xf>
    <xf numFmtId="0" fontId="40" fillId="3" borderId="103" xfId="0" applyFont="1" applyFill="1" applyBorder="1" applyAlignment="1">
      <alignment horizontal="center" vertical="center"/>
    </xf>
    <xf numFmtId="0" fontId="40" fillId="3" borderId="104" xfId="0" applyFont="1" applyFill="1" applyBorder="1" applyAlignment="1">
      <alignment horizontal="center" vertical="center"/>
    </xf>
    <xf numFmtId="0" fontId="8" fillId="0" borderId="105" xfId="0" applyFont="1" applyBorder="1" applyAlignment="1">
      <alignment vertical="top" wrapText="1"/>
    </xf>
    <xf numFmtId="0" fontId="8" fillId="0" borderId="106" xfId="0" applyFont="1" applyBorder="1" applyAlignment="1">
      <alignment vertical="top" wrapText="1"/>
    </xf>
    <xf numFmtId="0" fontId="8" fillId="4" borderId="54" xfId="0" applyFont="1" applyFill="1" applyBorder="1" applyAlignment="1">
      <alignment horizontal="center" vertical="center" wrapText="1"/>
    </xf>
    <xf numFmtId="0" fontId="8" fillId="0" borderId="8" xfId="0" applyFont="1" applyBorder="1" applyAlignment="1">
      <alignment vertical="top" wrapText="1"/>
    </xf>
    <xf numFmtId="0" fontId="8" fillId="0" borderId="12" xfId="0" applyFont="1" applyBorder="1" applyAlignment="1">
      <alignment vertical="top" wrapText="1"/>
    </xf>
    <xf numFmtId="0" fontId="8" fillId="6" borderId="105" xfId="0" applyFont="1" applyFill="1" applyBorder="1" applyAlignment="1">
      <alignment horizontal="left" vertical="top" wrapText="1"/>
    </xf>
    <xf numFmtId="0" fontId="8" fillId="6" borderId="107" xfId="0" applyFont="1" applyFill="1" applyBorder="1" applyAlignment="1">
      <alignment horizontal="left" vertical="top" wrapText="1"/>
    </xf>
    <xf numFmtId="0" fontId="8" fillId="6" borderId="8" xfId="0" applyFont="1" applyFill="1" applyBorder="1" applyAlignment="1">
      <alignment horizontal="left" vertical="top" wrapText="1"/>
    </xf>
    <xf numFmtId="0" fontId="8" fillId="6" borderId="0" xfId="0" applyFont="1" applyFill="1" applyAlignment="1">
      <alignment horizontal="left" vertical="top" wrapText="1"/>
    </xf>
    <xf numFmtId="0" fontId="37" fillId="0" borderId="31" xfId="0" applyFont="1" applyBorder="1" applyAlignment="1" applyProtection="1">
      <alignment horizontal="left" vertical="top" wrapText="1"/>
      <protection locked="0"/>
    </xf>
    <xf numFmtId="0" fontId="8" fillId="0" borderId="9" xfId="0" applyFont="1" applyBorder="1" applyAlignment="1">
      <alignment vertical="top" wrapText="1"/>
    </xf>
    <xf numFmtId="0" fontId="8" fillId="0" borderId="13" xfId="0" applyFont="1" applyBorder="1" applyAlignment="1">
      <alignment vertical="top" wrapText="1"/>
    </xf>
    <xf numFmtId="0" fontId="8" fillId="6" borderId="9" xfId="0" applyFont="1" applyFill="1" applyBorder="1" applyAlignment="1">
      <alignment horizontal="left" vertical="top" wrapText="1"/>
    </xf>
    <xf numFmtId="0" fontId="8" fillId="6" borderId="10" xfId="0" applyFont="1" applyFill="1" applyBorder="1" applyAlignment="1">
      <alignment horizontal="left" vertical="top" wrapText="1"/>
    </xf>
    <xf numFmtId="49" fontId="12" fillId="0" borderId="56" xfId="0" applyNumberFormat="1" applyFont="1" applyBorder="1" applyAlignment="1" applyProtection="1">
      <alignment horizontal="left" vertical="top"/>
      <protection locked="0"/>
    </xf>
    <xf numFmtId="49" fontId="12" fillId="4" borderId="56" xfId="0" applyNumberFormat="1" applyFont="1" applyFill="1" applyBorder="1" applyAlignment="1" applyProtection="1">
      <alignment horizontal="left" vertical="top"/>
      <protection locked="0"/>
    </xf>
    <xf numFmtId="49" fontId="12" fillId="4" borderId="28" xfId="0" applyNumberFormat="1" applyFont="1" applyFill="1" applyBorder="1" applyAlignment="1" applyProtection="1">
      <alignment horizontal="left" vertical="top"/>
      <protection locked="0"/>
    </xf>
    <xf numFmtId="49" fontId="12" fillId="0" borderId="31" xfId="0" applyNumberFormat="1" applyFont="1" applyBorder="1" applyAlignment="1" applyProtection="1">
      <alignment horizontal="left" vertical="top"/>
      <protection locked="0"/>
    </xf>
    <xf numFmtId="0" fontId="8" fillId="4" borderId="13"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4" borderId="13" xfId="0" applyFont="1" applyFill="1" applyBorder="1" applyAlignment="1">
      <alignment horizontal="center" vertical="center" wrapText="1"/>
    </xf>
    <xf numFmtId="0" fontId="8" fillId="6" borderId="106" xfId="0" applyFont="1" applyFill="1" applyBorder="1" applyAlignment="1">
      <alignment horizontal="left" vertical="top" wrapText="1"/>
    </xf>
    <xf numFmtId="0" fontId="8" fillId="6" borderId="12" xfId="0" applyFont="1" applyFill="1" applyBorder="1" applyAlignment="1">
      <alignment horizontal="left" vertical="top" wrapText="1"/>
    </xf>
    <xf numFmtId="0" fontId="8" fillId="6" borderId="13" xfId="0" applyFont="1" applyFill="1" applyBorder="1" applyAlignment="1">
      <alignment horizontal="left" vertical="top" wrapText="1"/>
    </xf>
    <xf numFmtId="49" fontId="4" fillId="0" borderId="0" xfId="0" applyNumberFormat="1" applyFont="1" applyAlignment="1" quotePrefix="1">
      <alignment horizontal="left" vertical="top"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4">
    <dxf>
      <fill>
        <patternFill patternType="solid">
          <bgColor rgb="FFDEEAF6"/>
        </patternFill>
      </fill>
    </dxf>
    <dxf>
      <font>
        <b val="1"/>
        <sz val="11"/>
        <color rgb="FFFF0000"/>
      </font>
      <fill>
        <patternFill patternType="solid">
          <bgColor rgb="FFDEEAF6"/>
        </patternFill>
      </fill>
    </dxf>
    <dxf>
      <font>
        <sz val="11"/>
        <color rgb="FFFFFFFF"/>
      </font>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附表!$K$12:$K$17</c:f>
              <c:strCache>
                <c:ptCount val="6"/>
                <c:pt idx="0">
                  <c:v>搜查</c:v>
                </c:pt>
                <c:pt idx="1">
                  <c:v>交涉</c:v>
                </c:pt>
                <c:pt idx="2">
                  <c:v>战斗</c:v>
                </c:pt>
                <c:pt idx="3">
                  <c:v>特技</c:v>
                </c:pt>
                <c:pt idx="4">
                  <c:v>治疗</c:v>
                </c:pt>
                <c:pt idx="5">
                  <c:v>知识</c:v>
                </c:pt>
              </c:strCache>
            </c:strRef>
          </c:cat>
          <c:val>
            <c:numRef>
              <c:f>附表!$L$12:$L$17</c:f>
              <c:numCache>
                <c:formatCode>General</c:formatCode>
                <c:ptCount val="6"/>
                <c:pt idx="0">
                  <c:v>125</c:v>
                </c:pt>
                <c:pt idx="1">
                  <c:v>115</c:v>
                </c:pt>
                <c:pt idx="2">
                  <c:v>105</c:v>
                </c:pt>
                <c:pt idx="3">
                  <c:v>110</c:v>
                </c:pt>
                <c:pt idx="4">
                  <c:v>70</c:v>
                </c:pt>
                <c:pt idx="5">
                  <c:v>135</c:v>
                </c:pt>
              </c:numCache>
            </c:numRef>
          </c:val>
        </c:ser>
        <c:dLbls>
          <c:showLegendKey val="0"/>
          <c:showVal val="0"/>
          <c:showCatName val="0"/>
          <c:showSerName val="0"/>
          <c:showPercent val="0"/>
          <c:showBubbleSize val="0"/>
        </c:dLbls>
        <c:axId val="-1276838429"/>
        <c:axId val="-1276838419"/>
      </c:radarChart>
      <c:catAx>
        <c:axId val="-1276838429"/>
        <c:scaling>
          <c:orientation val="minMax"/>
        </c:scaling>
        <c:delete val="0"/>
        <c:axPos val="b"/>
        <c:majorGridlines>
          <c:spPr>
            <a:ln w="9525" cap="flat" cmpd="sng" algn="ctr">
              <a:solidFill>
                <a:srgbClr val="808080"/>
              </a:solidFill>
              <a:prstDash val="solid"/>
              <a:round/>
            </a:ln>
          </c:spPr>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6838419"/>
        <c:crosses val="autoZero"/>
        <c:auto val="1"/>
        <c:lblAlgn val="ctr"/>
        <c:lblOffset val="100"/>
        <c:noMultiLvlLbl val="0"/>
      </c:catAx>
      <c:valAx>
        <c:axId val="-1276838419"/>
        <c:scaling>
          <c:orientation val="minMax"/>
          <c:max val="200"/>
          <c:min val="0"/>
        </c:scaling>
        <c:delete val="0"/>
        <c:axPos val="l"/>
        <c:majorGridlines>
          <c:spPr>
            <a:ln w="9525" cap="flat" cmpd="sng" algn="ctr">
              <a:solidFill>
                <a:srgbClr val="808080"/>
              </a:solidFill>
              <a:prstDash val="solid"/>
              <a:round/>
            </a:ln>
          </c:spPr>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6838429"/>
        <c:crosses val="autoZero"/>
        <c:crossBetween val="between"/>
        <c:majorUnit val="40"/>
      </c:valAx>
    </c:plotArea>
    <c:plotVisOnly val="1"/>
    <c:dispBlanksAs val="gap"/>
    <c:showDLblsOverMax val="0"/>
  </c:chart>
  <c:spPr>
    <a:ln w="9525" cap="flat" cmpd="sng" algn="ctr">
      <a:noFill/>
      <a:prstDash val="solid"/>
      <a:round/>
    </a:ln>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dLbls>
            <c:delete val="1"/>
          </c:dLbls>
          <c:cat>
            <c:strRef>
              <c:f>附表!$K$2:$K$9</c:f>
              <c:strCache>
                <c:ptCount val="8"/>
                <c:pt idx="0">
                  <c:v>力量</c:v>
                </c:pt>
                <c:pt idx="1">
                  <c:v>体质</c:v>
                </c:pt>
                <c:pt idx="2">
                  <c:v>敏捷</c:v>
                </c:pt>
                <c:pt idx="3">
                  <c:v>外貌</c:v>
                </c:pt>
                <c:pt idx="4">
                  <c:v>意志</c:v>
                </c:pt>
                <c:pt idx="5">
                  <c:v>智力</c:v>
                </c:pt>
                <c:pt idx="6">
                  <c:v>教育</c:v>
                </c:pt>
                <c:pt idx="7">
                  <c:v>体型</c:v>
                </c:pt>
              </c:strCache>
            </c:strRef>
          </c:cat>
          <c:val>
            <c:numRef>
              <c:f>附表!$L$2:$L$9</c:f>
              <c:numCache>
                <c:formatCode>General</c:formatCode>
                <c:ptCount val="8"/>
                <c:pt idx="0">
                  <c:v>40</c:v>
                </c:pt>
                <c:pt idx="1">
                  <c:v>70</c:v>
                </c:pt>
                <c:pt idx="2">
                  <c:v>70</c:v>
                </c:pt>
                <c:pt idx="3">
                  <c:v>35</c:v>
                </c:pt>
                <c:pt idx="4">
                  <c:v>65</c:v>
                </c:pt>
                <c:pt idx="5">
                  <c:v>70</c:v>
                </c:pt>
                <c:pt idx="6">
                  <c:v>90</c:v>
                </c:pt>
                <c:pt idx="7">
                  <c:v>85</c:v>
                </c:pt>
              </c:numCache>
            </c:numRef>
          </c:val>
        </c:ser>
        <c:dLbls>
          <c:showLegendKey val="0"/>
          <c:showVal val="0"/>
          <c:showCatName val="0"/>
          <c:showSerName val="0"/>
          <c:showPercent val="0"/>
          <c:showBubbleSize val="0"/>
        </c:dLbls>
        <c:axId val="610617097"/>
        <c:axId val="610617087"/>
      </c:radarChart>
      <c:catAx>
        <c:axId val="610617097"/>
        <c:scaling>
          <c:orientation val="minMax"/>
        </c:scaling>
        <c:delete val="0"/>
        <c:axPos val="b"/>
        <c:majorGridlines>
          <c:spPr>
            <a:ln w="9525" cap="flat" cmpd="sng" algn="ctr">
              <a:solidFill>
                <a:srgbClr val="808080"/>
              </a:solidFill>
              <a:prstDash val="solid"/>
              <a:round/>
            </a:ln>
          </c:spPr>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0617087"/>
        <c:crosses val="autoZero"/>
        <c:auto val="1"/>
        <c:lblAlgn val="ctr"/>
        <c:lblOffset val="100"/>
        <c:noMultiLvlLbl val="0"/>
      </c:catAx>
      <c:valAx>
        <c:axId val="610617087"/>
        <c:scaling>
          <c:orientation val="minMax"/>
          <c:max val="100"/>
          <c:min val="0"/>
        </c:scaling>
        <c:delete val="0"/>
        <c:axPos val="l"/>
        <c:majorGridlines>
          <c:spPr>
            <a:ln w="9525" cap="flat" cmpd="sng" algn="ctr">
              <a:solidFill>
                <a:srgbClr val="808080"/>
              </a:solidFill>
              <a:prstDash val="solid"/>
              <a:round/>
            </a:ln>
          </c:spPr>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0617097"/>
        <c:crosses val="autoZero"/>
        <c:crossBetween val="between"/>
        <c:majorUnit val="20"/>
      </c:valAx>
    </c:plotArea>
    <c:plotVisOnly val="1"/>
    <c:dispBlanksAs val="gap"/>
    <c:showDLblsOverMax val="0"/>
  </c:chart>
  <c:spPr>
    <a:ln w="9525" cap="flat" cmpd="sng" algn="ctr">
      <a:noFill/>
      <a:prstDash val="solid"/>
      <a:round/>
    </a:ln>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47</xdr:col>
      <xdr:colOff>185117</xdr:colOff>
      <xdr:row>87</xdr:row>
      <xdr:rowOff>0</xdr:rowOff>
    </xdr:from>
    <xdr:to>
      <xdr:col>51</xdr:col>
      <xdr:colOff>375594</xdr:colOff>
      <xdr:row>99</xdr:row>
      <xdr:rowOff>50750</xdr:rowOff>
    </xdr:to>
    <xdr:graphicFrame>
      <xdr:nvGraphicFramePr>
        <xdr:cNvPr id="2" name="图表 1"/>
        <xdr:cNvGraphicFramePr/>
      </xdr:nvGraphicFramePr>
      <xdr:xfrm>
        <a:off x="11692255" y="18230850"/>
        <a:ext cx="2089785" cy="25647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261428</xdr:colOff>
      <xdr:row>87</xdr:row>
      <xdr:rowOff>0</xdr:rowOff>
    </xdr:from>
    <xdr:to>
      <xdr:col>47</xdr:col>
      <xdr:colOff>118378</xdr:colOff>
      <xdr:row>99</xdr:row>
      <xdr:rowOff>12278</xdr:rowOff>
    </xdr:to>
    <xdr:graphicFrame>
      <xdr:nvGraphicFramePr>
        <xdr:cNvPr id="3" name="图表 2"/>
        <xdr:cNvGraphicFramePr/>
      </xdr:nvGraphicFramePr>
      <xdr:xfrm>
        <a:off x="9547225" y="18230850"/>
        <a:ext cx="2078355" cy="25266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35</xdr:col>
      <xdr:colOff>0</xdr:colOff>
      <xdr:row>1</xdr:row>
      <xdr:rowOff>0</xdr:rowOff>
    </xdr:from>
    <xdr:to>
      <xdr:col>40</xdr:col>
      <xdr:colOff>239005</xdr:colOff>
      <xdr:row>7</xdr:row>
      <xdr:rowOff>37653</xdr:rowOff>
    </xdr:to>
    <xdr:pic>
      <xdr:nvPicPr>
        <xdr:cNvPr id="2" name="图片 1" descr=" "/>
        <xdr:cNvPicPr/>
      </xdr:nvPicPr>
      <xdr:blipFill>
        <a:blip r:embed="rId1"/>
        <a:srcRect/>
        <a:stretch>
          <a:fillRect/>
        </a:stretch>
      </xdr:blipFill>
      <xdr:spPr>
        <a:xfrm>
          <a:off x="7756525" y="200025"/>
          <a:ext cx="1329690" cy="118046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101"/>
  <sheetViews>
    <sheetView showGridLines="0" showRowColHeaders="0" tabSelected="1" workbookViewId="0">
      <selection activeCell="T75" sqref="T75:AP84"/>
    </sheetView>
  </sheetViews>
  <sheetFormatPr defaultColWidth="9" defaultRowHeight="15"/>
  <cols>
    <col min="1" max="42" width="3.23148148148148" style="564" customWidth="1"/>
    <col min="43" max="43" width="3.49074074074074" style="564" customWidth="1"/>
    <col min="44" max="45" width="7.88888888888889" style="564" customWidth="1"/>
    <col min="46" max="46" width="6.2037037037037" style="564" customWidth="1"/>
    <col min="47" max="48" width="6.60185185185185" style="252" customWidth="1"/>
    <col min="49" max="49" width="7.88888888888889" style="252" customWidth="1"/>
    <col min="50" max="65" width="6.60185185185185" style="252" customWidth="1"/>
    <col min="66" max="256" width="3.23148148148148" style="252" customWidth="1"/>
  </cols>
  <sheetData>
    <row r="1" ht="16.5" customHeight="1" spans="15:47">
      <c r="O1" s="683"/>
      <c r="P1" s="683"/>
      <c r="Q1" s="772"/>
      <c r="R1" s="772"/>
      <c r="S1" s="772"/>
      <c r="T1" s="772"/>
      <c r="U1" s="772"/>
      <c r="V1" s="772"/>
      <c r="W1" s="772"/>
      <c r="X1" s="772"/>
      <c r="Y1" s="772"/>
      <c r="Z1" s="772"/>
      <c r="AA1" s="772"/>
      <c r="AB1" s="772"/>
      <c r="AC1" s="772"/>
      <c r="AD1" s="772"/>
      <c r="AE1" s="772"/>
      <c r="AF1" s="772"/>
      <c r="AG1" s="683"/>
      <c r="AH1" s="683"/>
      <c r="AS1" s="669"/>
      <c r="AT1" s="669"/>
      <c r="AU1" s="894"/>
    </row>
    <row r="2" ht="16.5" customHeight="1" spans="2:47">
      <c r="B2" s="565" t="s">
        <v>0</v>
      </c>
      <c r="C2" s="566"/>
      <c r="D2" s="566"/>
      <c r="E2" s="566"/>
      <c r="F2" s="566"/>
      <c r="G2" s="566"/>
      <c r="H2" s="566"/>
      <c r="I2" s="566"/>
      <c r="J2" s="566"/>
      <c r="K2" s="566"/>
      <c r="L2" s="566"/>
      <c r="M2" s="566"/>
      <c r="N2" s="566"/>
      <c r="O2" s="566"/>
      <c r="P2" s="684"/>
      <c r="Q2" s="669"/>
      <c r="R2" s="597" t="s">
        <v>1</v>
      </c>
      <c r="S2" s="598"/>
      <c r="T2" s="598"/>
      <c r="U2" s="598"/>
      <c r="V2" s="598"/>
      <c r="W2" s="598"/>
      <c r="X2" s="598"/>
      <c r="Y2" s="598"/>
      <c r="Z2" s="598"/>
      <c r="AA2" s="598"/>
      <c r="AB2" s="598"/>
      <c r="AC2" s="598"/>
      <c r="AD2" s="598"/>
      <c r="AE2" s="598"/>
      <c r="AF2" s="598"/>
      <c r="AG2" s="598"/>
      <c r="AH2" s="598"/>
      <c r="AI2" s="810"/>
      <c r="AJ2" s="669"/>
      <c r="AK2" s="861" t="s">
        <v>2</v>
      </c>
      <c r="AL2" s="862"/>
      <c r="AM2" s="862"/>
      <c r="AN2" s="862"/>
      <c r="AO2" s="862"/>
      <c r="AP2" s="895"/>
      <c r="AR2" s="896" t="s">
        <v>3</v>
      </c>
      <c r="AS2" s="897"/>
      <c r="AT2" s="669"/>
      <c r="AU2" s="894"/>
    </row>
    <row r="3" ht="16.5" customHeight="1" spans="2:47">
      <c r="B3" s="567" t="s">
        <v>4</v>
      </c>
      <c r="C3" s="568"/>
      <c r="D3" s="569" t="s">
        <v>5</v>
      </c>
      <c r="E3" s="570"/>
      <c r="F3" s="570"/>
      <c r="G3" s="570"/>
      <c r="H3" s="570"/>
      <c r="I3" s="570"/>
      <c r="J3" s="570"/>
      <c r="K3" s="570"/>
      <c r="L3" s="570"/>
      <c r="M3" s="570"/>
      <c r="N3" s="570"/>
      <c r="O3" s="570"/>
      <c r="P3" s="685"/>
      <c r="Q3" s="669"/>
      <c r="R3" s="773" t="s">
        <v>6</v>
      </c>
      <c r="S3" s="774"/>
      <c r="T3" s="775">
        <v>40</v>
      </c>
      <c r="U3" s="776"/>
      <c r="V3" s="777">
        <f t="shared" ref="V3:V7" si="0">INT(T3/2)</f>
        <v>20</v>
      </c>
      <c r="W3" s="777"/>
      <c r="X3" s="778" t="s">
        <v>7</v>
      </c>
      <c r="Y3" s="778"/>
      <c r="Z3" s="782">
        <v>70</v>
      </c>
      <c r="AA3" s="782"/>
      <c r="AB3" s="783">
        <f t="shared" ref="AB3:AB7" si="1">INT(Z3/2)</f>
        <v>35</v>
      </c>
      <c r="AC3" s="783"/>
      <c r="AD3" s="774" t="s">
        <v>8</v>
      </c>
      <c r="AE3" s="774"/>
      <c r="AF3" s="578">
        <v>65</v>
      </c>
      <c r="AG3" s="578"/>
      <c r="AH3" s="777">
        <f>INT(AF3/2)</f>
        <v>32</v>
      </c>
      <c r="AI3" s="863"/>
      <c r="AJ3" s="669"/>
      <c r="AK3" s="864"/>
      <c r="AL3" s="865"/>
      <c r="AM3" s="865"/>
      <c r="AN3" s="865"/>
      <c r="AO3" s="865"/>
      <c r="AP3" s="898"/>
      <c r="AR3" s="899" t="s">
        <v>9</v>
      </c>
      <c r="AS3" s="153">
        <f>SUM(STR+CON+SIZ+DEX+APP+INT+POW+EDU+Luck)</f>
        <v>555</v>
      </c>
      <c r="AT3" s="669"/>
      <c r="AU3" s="894"/>
    </row>
    <row r="4" ht="16.5" customHeight="1" spans="2:47">
      <c r="B4" s="571" t="s">
        <v>10</v>
      </c>
      <c r="C4" s="572"/>
      <c r="D4" s="573" t="s">
        <v>11</v>
      </c>
      <c r="E4" s="574"/>
      <c r="F4" s="574"/>
      <c r="G4" s="574"/>
      <c r="H4" s="574"/>
      <c r="I4" s="574"/>
      <c r="J4" s="686"/>
      <c r="K4" s="646" t="s">
        <v>12</v>
      </c>
      <c r="L4" s="647"/>
      <c r="M4" s="648"/>
      <c r="N4" s="687" t="s">
        <v>13</v>
      </c>
      <c r="O4" s="688"/>
      <c r="P4" s="689"/>
      <c r="Q4" s="669"/>
      <c r="R4" s="773"/>
      <c r="S4" s="774"/>
      <c r="T4" s="779"/>
      <c r="U4" s="780"/>
      <c r="V4" s="572">
        <f t="shared" ref="V4:V8" si="2">INT(T3/5)</f>
        <v>8</v>
      </c>
      <c r="W4" s="572"/>
      <c r="X4" s="778"/>
      <c r="Y4" s="778"/>
      <c r="Z4" s="782"/>
      <c r="AA4" s="782"/>
      <c r="AB4" s="783">
        <f t="shared" ref="AB4:AB8" si="3">INT(Z3/5)</f>
        <v>14</v>
      </c>
      <c r="AC4" s="783"/>
      <c r="AD4" s="774"/>
      <c r="AE4" s="774"/>
      <c r="AF4" s="578"/>
      <c r="AG4" s="578"/>
      <c r="AH4" s="777">
        <f>INT(AF3/5)</f>
        <v>13</v>
      </c>
      <c r="AI4" s="863"/>
      <c r="AJ4" s="669"/>
      <c r="AK4" s="864"/>
      <c r="AL4" s="865"/>
      <c r="AM4" s="865"/>
      <c r="AN4" s="865"/>
      <c r="AO4" s="865"/>
      <c r="AP4" s="898"/>
      <c r="AR4" s="900" t="s">
        <v>14</v>
      </c>
      <c r="AS4" s="901">
        <f>SUM(STR+CON+SIZ+DEX+APP+INT+POW+EDU)</f>
        <v>525</v>
      </c>
      <c r="AT4" s="669"/>
      <c r="AU4" s="894"/>
    </row>
    <row r="5" ht="16.5" customHeight="1" spans="2:47">
      <c r="B5" s="567" t="s">
        <v>15</v>
      </c>
      <c r="C5" s="568"/>
      <c r="D5" s="575" t="s">
        <v>16</v>
      </c>
      <c r="E5" s="576"/>
      <c r="F5" s="576"/>
      <c r="G5" s="576"/>
      <c r="H5" s="576"/>
      <c r="I5" s="576"/>
      <c r="J5" s="576"/>
      <c r="K5" s="690" t="str">
        <f>IF(N5=0," ","职业序号：")</f>
        <v>职业序号：</v>
      </c>
      <c r="L5" s="691"/>
      <c r="M5" s="691"/>
      <c r="N5" s="692">
        <v>40</v>
      </c>
      <c r="O5" s="693"/>
      <c r="P5" s="694"/>
      <c r="Q5" s="669"/>
      <c r="R5" s="781" t="s">
        <v>17</v>
      </c>
      <c r="S5" s="778"/>
      <c r="T5" s="782">
        <v>70</v>
      </c>
      <c r="U5" s="782"/>
      <c r="V5" s="783">
        <f t="shared" si="0"/>
        <v>35</v>
      </c>
      <c r="W5" s="783"/>
      <c r="X5" s="774" t="s">
        <v>18</v>
      </c>
      <c r="Y5" s="774"/>
      <c r="Z5" s="578">
        <v>35</v>
      </c>
      <c r="AA5" s="578"/>
      <c r="AB5" s="777">
        <f t="shared" si="1"/>
        <v>17</v>
      </c>
      <c r="AC5" s="777"/>
      <c r="AD5" s="778" t="s">
        <v>19</v>
      </c>
      <c r="AE5" s="778"/>
      <c r="AF5" s="782">
        <v>90</v>
      </c>
      <c r="AG5" s="782"/>
      <c r="AH5" s="783">
        <f>INT(AF5/2)</f>
        <v>45</v>
      </c>
      <c r="AI5" s="866"/>
      <c r="AJ5" s="669"/>
      <c r="AK5" s="864"/>
      <c r="AL5" s="865"/>
      <c r="AM5" s="865"/>
      <c r="AN5" s="865"/>
      <c r="AO5" s="865"/>
      <c r="AP5" s="898"/>
      <c r="AR5" s="252"/>
      <c r="AS5" s="23"/>
      <c r="AT5" s="669"/>
      <c r="AU5" s="894"/>
    </row>
    <row r="6" ht="16.5" customHeight="1" spans="2:47">
      <c r="B6" s="577" t="s">
        <v>20</v>
      </c>
      <c r="C6" s="578"/>
      <c r="D6" s="573">
        <v>25</v>
      </c>
      <c r="E6" s="574"/>
      <c r="F6" s="574"/>
      <c r="G6" s="574"/>
      <c r="H6" s="574"/>
      <c r="I6" s="574"/>
      <c r="J6" s="686"/>
      <c r="K6" s="646" t="s">
        <v>21</v>
      </c>
      <c r="L6" s="647"/>
      <c r="M6" s="648"/>
      <c r="N6" s="687" t="s">
        <v>22</v>
      </c>
      <c r="O6" s="688"/>
      <c r="P6" s="689"/>
      <c r="Q6" s="669"/>
      <c r="R6" s="781"/>
      <c r="S6" s="778"/>
      <c r="T6" s="782"/>
      <c r="U6" s="782"/>
      <c r="V6" s="568">
        <f t="shared" si="2"/>
        <v>14</v>
      </c>
      <c r="W6" s="568"/>
      <c r="X6" s="774"/>
      <c r="Y6" s="774"/>
      <c r="Z6" s="578"/>
      <c r="AA6" s="578"/>
      <c r="AB6" s="777">
        <f t="shared" si="3"/>
        <v>7</v>
      </c>
      <c r="AC6" s="777"/>
      <c r="AD6" s="778"/>
      <c r="AE6" s="778"/>
      <c r="AF6" s="782"/>
      <c r="AG6" s="782"/>
      <c r="AH6" s="783">
        <f>INT(AF5/5)</f>
        <v>18</v>
      </c>
      <c r="AI6" s="866"/>
      <c r="AJ6" s="669"/>
      <c r="AK6" s="864"/>
      <c r="AL6" s="865"/>
      <c r="AM6" s="865"/>
      <c r="AN6" s="865"/>
      <c r="AO6" s="865"/>
      <c r="AP6" s="898"/>
      <c r="AR6" s="510" t="s">
        <v>23</v>
      </c>
      <c r="AS6" s="520"/>
      <c r="AT6" s="669"/>
      <c r="AU6" s="894"/>
    </row>
    <row r="7" ht="16.5" customHeight="1" spans="2:47">
      <c r="B7" s="567" t="s">
        <v>24</v>
      </c>
      <c r="C7" s="568"/>
      <c r="D7" s="569" t="s">
        <v>25</v>
      </c>
      <c r="E7" s="570"/>
      <c r="F7" s="570"/>
      <c r="G7" s="570"/>
      <c r="H7" s="570"/>
      <c r="I7" s="570"/>
      <c r="J7" s="570"/>
      <c r="K7" s="570"/>
      <c r="L7" s="570"/>
      <c r="M7" s="570"/>
      <c r="N7" s="570"/>
      <c r="O7" s="570"/>
      <c r="P7" s="685"/>
      <c r="Q7" s="669"/>
      <c r="R7" s="773" t="s">
        <v>26</v>
      </c>
      <c r="S7" s="774"/>
      <c r="T7" s="578">
        <v>85</v>
      </c>
      <c r="U7" s="578"/>
      <c r="V7" s="777">
        <f t="shared" si="0"/>
        <v>42</v>
      </c>
      <c r="W7" s="777"/>
      <c r="X7" s="784" t="s">
        <v>27</v>
      </c>
      <c r="Y7" s="824"/>
      <c r="Z7" s="782">
        <v>70</v>
      </c>
      <c r="AA7" s="782"/>
      <c r="AB7" s="783">
        <f t="shared" si="1"/>
        <v>35</v>
      </c>
      <c r="AC7" s="783"/>
      <c r="AD7" s="774" t="s">
        <v>28</v>
      </c>
      <c r="AE7" s="774"/>
      <c r="AF7" s="825">
        <f>附表!I27-LOOKUP(D6,附表!E2:E7,附表!F2:F7)</f>
        <v>7</v>
      </c>
      <c r="AG7" s="825"/>
      <c r="AH7" s="867" t="s">
        <v>29</v>
      </c>
      <c r="AI7" s="868"/>
      <c r="AJ7" s="669"/>
      <c r="AK7" s="864"/>
      <c r="AL7" s="865"/>
      <c r="AM7" s="865"/>
      <c r="AN7" s="865"/>
      <c r="AO7" s="865"/>
      <c r="AP7" s="898"/>
      <c r="AR7" s="902" t="s">
        <v>30</v>
      </c>
      <c r="AS7" s="903">
        <v>70</v>
      </c>
      <c r="AT7" s="669"/>
      <c r="AU7" s="894"/>
    </row>
    <row r="8" ht="16.5" customHeight="1" spans="2:47">
      <c r="B8" s="579" t="s">
        <v>31</v>
      </c>
      <c r="C8" s="580"/>
      <c r="D8" s="581" t="s">
        <v>25</v>
      </c>
      <c r="E8" s="582"/>
      <c r="F8" s="582"/>
      <c r="G8" s="582"/>
      <c r="H8" s="582"/>
      <c r="I8" s="582"/>
      <c r="J8" s="582"/>
      <c r="K8" s="582"/>
      <c r="L8" s="582"/>
      <c r="M8" s="582"/>
      <c r="N8" s="582"/>
      <c r="O8" s="582"/>
      <c r="P8" s="695"/>
      <c r="Q8" s="669"/>
      <c r="R8" s="590"/>
      <c r="S8" s="591"/>
      <c r="T8" s="785"/>
      <c r="U8" s="785"/>
      <c r="V8" s="580">
        <f t="shared" si="2"/>
        <v>17</v>
      </c>
      <c r="W8" s="580"/>
      <c r="X8" s="786" t="s">
        <v>32</v>
      </c>
      <c r="Y8" s="826"/>
      <c r="Z8" s="827"/>
      <c r="AA8" s="827"/>
      <c r="AB8" s="828">
        <f t="shared" si="3"/>
        <v>14</v>
      </c>
      <c r="AC8" s="828"/>
      <c r="AD8" s="591"/>
      <c r="AE8" s="591"/>
      <c r="AF8" s="829"/>
      <c r="AG8" s="829"/>
      <c r="AH8" s="869">
        <f>附表!F27-8</f>
        <v>-1</v>
      </c>
      <c r="AI8" s="870"/>
      <c r="AJ8" s="669"/>
      <c r="AK8" s="871"/>
      <c r="AL8" s="872"/>
      <c r="AM8" s="872"/>
      <c r="AN8" s="872"/>
      <c r="AO8" s="872"/>
      <c r="AP8" s="904"/>
      <c r="AR8" s="905" t="s">
        <v>33</v>
      </c>
      <c r="AS8" s="906">
        <v>40</v>
      </c>
      <c r="AT8" s="669"/>
      <c r="AU8" s="894"/>
    </row>
    <row r="9" ht="16.5" customHeight="1" spans="2:47">
      <c r="B9" s="583" t="str">
        <f>IF(N5=0," ","["&amp;LOOKUP(N5,职业列表!A2:A206,职业列表!B2:B206)&amp;"]的本职技能点="&amp;LOOKUP(N5,职业列表!A2:A206,职业列表!D2:D206))</f>
        <v>[除魅师（现代）]的本职技能点=教育×4</v>
      </c>
      <c r="C9" s="583"/>
      <c r="D9" s="583"/>
      <c r="E9" s="583"/>
      <c r="F9" s="583"/>
      <c r="G9" s="583"/>
      <c r="H9" s="583"/>
      <c r="I9" s="583"/>
      <c r="J9" s="583"/>
      <c r="K9" s="583"/>
      <c r="L9" s="583"/>
      <c r="M9" s="583"/>
      <c r="N9" s="583"/>
      <c r="O9" s="583"/>
      <c r="P9" s="583"/>
      <c r="R9" s="787" t="str">
        <f>IF(OR(STR=0,SIZ=0),"","伤害加值(DB)："&amp;AM49)</f>
        <v>伤害加值(DB)：+1D4</v>
      </c>
      <c r="S9" s="787"/>
      <c r="T9" s="787"/>
      <c r="U9" s="787"/>
      <c r="V9" s="787"/>
      <c r="W9" s="787"/>
      <c r="X9" s="583" t="str">
        <f>IF(OR(STR=0,SIZ=0),"","体格(Build)："&amp;AM51)</f>
        <v>体格(Build)：1</v>
      </c>
      <c r="Y9" s="583"/>
      <c r="Z9" s="583"/>
      <c r="AA9" s="583"/>
      <c r="AB9" s="583"/>
      <c r="AC9" s="583"/>
      <c r="AK9" s="873"/>
      <c r="AL9" s="873"/>
      <c r="AM9" s="873"/>
      <c r="AN9" s="873"/>
      <c r="AO9" s="873"/>
      <c r="AR9" s="907" t="s">
        <v>34</v>
      </c>
      <c r="AS9" s="908">
        <f ca="1">RANDBETWEEN(AS8/5,AS7/5)*5</f>
        <v>40</v>
      </c>
      <c r="AT9" s="669"/>
      <c r="AU9" s="894"/>
    </row>
    <row r="10" ht="16.5" customHeight="1" spans="2:47">
      <c r="B10" s="584" t="s">
        <v>35</v>
      </c>
      <c r="C10" s="585"/>
      <c r="D10" s="585"/>
      <c r="E10" s="586"/>
      <c r="F10" s="587">
        <f>HPMAX</f>
        <v>15</v>
      </c>
      <c r="G10" s="588"/>
      <c r="H10" s="589"/>
      <c r="I10" s="696">
        <f>INT((T7+T5)/10)</f>
        <v>15</v>
      </c>
      <c r="J10" s="697"/>
      <c r="K10" s="698" t="s">
        <v>36</v>
      </c>
      <c r="L10" s="699"/>
      <c r="M10" s="699"/>
      <c r="N10" s="700"/>
      <c r="O10" s="701">
        <f>POW</f>
        <v>65</v>
      </c>
      <c r="P10" s="702"/>
      <c r="Q10" s="788">
        <f>IF(ISBLANK(O10),MIN(AF3,99-Q26),INT(99-Q26))</f>
        <v>99</v>
      </c>
      <c r="R10" s="789"/>
      <c r="S10" s="790" t="s">
        <v>37</v>
      </c>
      <c r="T10" s="585"/>
      <c r="U10" s="585"/>
      <c r="V10" s="586"/>
      <c r="W10" s="587">
        <v>30</v>
      </c>
      <c r="X10" s="589"/>
      <c r="Y10" s="830">
        <v>99</v>
      </c>
      <c r="Z10" s="831"/>
      <c r="AA10" s="832" t="s">
        <v>38</v>
      </c>
      <c r="AB10" s="699"/>
      <c r="AC10" s="699"/>
      <c r="AD10" s="700"/>
      <c r="AE10" s="701">
        <f>MPMAX</f>
        <v>13</v>
      </c>
      <c r="AF10" s="702"/>
      <c r="AG10" s="788">
        <f>INT(AF3/5)</f>
        <v>13</v>
      </c>
      <c r="AH10" s="789"/>
      <c r="AI10" s="874" t="s">
        <v>39</v>
      </c>
      <c r="AJ10" s="875"/>
      <c r="AK10" s="875"/>
      <c r="AL10" s="876"/>
      <c r="AM10" s="877" t="s">
        <v>40</v>
      </c>
      <c r="AN10" s="877"/>
      <c r="AO10" s="877"/>
      <c r="AP10" s="909"/>
      <c r="AR10" s="910" t="s">
        <v>41</v>
      </c>
      <c r="AS10" s="911">
        <f ca="1">RANDBETWEEN(AS8/5,AS7/5)*5</f>
        <v>50</v>
      </c>
      <c r="AT10" s="669"/>
      <c r="AU10" s="894"/>
    </row>
    <row r="11" ht="16.5" customHeight="1" spans="2:47">
      <c r="B11" s="590"/>
      <c r="C11" s="591"/>
      <c r="D11" s="591"/>
      <c r="E11" s="592"/>
      <c r="F11" s="593"/>
      <c r="G11" s="594"/>
      <c r="H11" s="595"/>
      <c r="I11" s="703"/>
      <c r="J11" s="704"/>
      <c r="K11" s="705"/>
      <c r="L11" s="706"/>
      <c r="M11" s="706"/>
      <c r="N11" s="707"/>
      <c r="O11" s="708"/>
      <c r="P11" s="709"/>
      <c r="Q11" s="791"/>
      <c r="R11" s="792"/>
      <c r="S11" s="793"/>
      <c r="T11" s="591"/>
      <c r="U11" s="591"/>
      <c r="V11" s="592"/>
      <c r="W11" s="593"/>
      <c r="X11" s="595"/>
      <c r="Y11" s="833"/>
      <c r="Z11" s="834"/>
      <c r="AA11" s="835"/>
      <c r="AB11" s="706"/>
      <c r="AC11" s="706"/>
      <c r="AD11" s="707"/>
      <c r="AE11" s="708"/>
      <c r="AF11" s="709"/>
      <c r="AG11" s="791"/>
      <c r="AH11" s="792"/>
      <c r="AI11" s="878" t="s">
        <v>42</v>
      </c>
      <c r="AJ11" s="872"/>
      <c r="AK11" s="872"/>
      <c r="AL11" s="879"/>
      <c r="AM11" s="785" t="s">
        <v>43</v>
      </c>
      <c r="AN11" s="785"/>
      <c r="AO11" s="785"/>
      <c r="AP11" s="912"/>
      <c r="AR11" s="899" t="s">
        <v>44</v>
      </c>
      <c r="AS11" s="908">
        <f ca="1">RANDBETWEEN(IF(AS8&lt;40,8,AS8/5),AS7/5)*5</f>
        <v>65</v>
      </c>
      <c r="AT11" s="669"/>
      <c r="AU11" s="894"/>
    </row>
    <row r="12" ht="16.5" customHeight="1" spans="2:47">
      <c r="B12" s="596" t="str">
        <f>IF(N5=0," ","["&amp;LOOKUP(N5,职业列表!A2:A206,职业列表!B2:B206)&amp;"]的本职技能："&amp;LOOKUP(N5,职业列表!A2:A206,职业列表!F2:F206))</f>
        <v>[除魅师（现代）]的本职技能：两项社交技能（魅惑、话术、恐吓、说服），汽车驾驶，格斗（斗殴）或射击，历史，神秘学，心理学，潜行。※经KP允许 可用催眠替换其中一项。</v>
      </c>
      <c r="C12" s="596"/>
      <c r="D12" s="596"/>
      <c r="E12" s="596"/>
      <c r="F12" s="596"/>
      <c r="G12" s="596"/>
      <c r="H12" s="596"/>
      <c r="I12" s="596"/>
      <c r="J12" s="596"/>
      <c r="K12" s="596"/>
      <c r="L12" s="596"/>
      <c r="M12" s="596"/>
      <c r="N12" s="596"/>
      <c r="O12" s="596"/>
      <c r="P12" s="596"/>
      <c r="Q12" s="596"/>
      <c r="R12" s="596"/>
      <c r="S12" s="596"/>
      <c r="T12" s="596"/>
      <c r="U12" s="596"/>
      <c r="V12" s="596"/>
      <c r="W12" s="596"/>
      <c r="X12" s="596"/>
      <c r="Y12" s="596"/>
      <c r="Z12" s="596"/>
      <c r="AA12" s="596"/>
      <c r="AB12" s="596"/>
      <c r="AC12" s="596"/>
      <c r="AD12" s="596"/>
      <c r="AE12" s="596"/>
      <c r="AF12" s="596"/>
      <c r="AG12" s="596"/>
      <c r="AH12" s="596"/>
      <c r="AI12" s="596"/>
      <c r="AJ12" s="596"/>
      <c r="AK12" s="596"/>
      <c r="AL12" s="596"/>
      <c r="AM12" s="596"/>
      <c r="AN12" s="596"/>
      <c r="AO12" s="596"/>
      <c r="AP12" s="596"/>
      <c r="AR12" s="910" t="s">
        <v>45</v>
      </c>
      <c r="AS12" s="911">
        <f ca="1">RANDBETWEEN(AS8/5,AS7/5)*5</f>
        <v>60</v>
      </c>
      <c r="AT12" s="669"/>
      <c r="AU12" s="894"/>
    </row>
    <row r="13" ht="16.5" customHeight="1" spans="2:47">
      <c r="B13" s="597" t="s">
        <v>46</v>
      </c>
      <c r="C13" s="598"/>
      <c r="D13" s="598"/>
      <c r="E13" s="598"/>
      <c r="F13" s="598"/>
      <c r="G13" s="598"/>
      <c r="H13" s="599"/>
      <c r="I13" s="598"/>
      <c r="J13" s="598"/>
      <c r="K13" s="598"/>
      <c r="L13" s="598"/>
      <c r="M13" s="598"/>
      <c r="N13" s="598"/>
      <c r="O13" s="598"/>
      <c r="P13" s="598"/>
      <c r="Q13" s="598"/>
      <c r="R13" s="598"/>
      <c r="S13" s="598"/>
      <c r="T13" s="598"/>
      <c r="U13" s="598"/>
      <c r="V13" s="598"/>
      <c r="W13" s="598"/>
      <c r="X13" s="598"/>
      <c r="Y13" s="598"/>
      <c r="Z13" s="598"/>
      <c r="AA13" s="598"/>
      <c r="AB13" s="599"/>
      <c r="AC13" s="598"/>
      <c r="AD13" s="598"/>
      <c r="AE13" s="598"/>
      <c r="AF13" s="598"/>
      <c r="AG13" s="598"/>
      <c r="AH13" s="598"/>
      <c r="AI13" s="598"/>
      <c r="AJ13" s="598"/>
      <c r="AK13" s="598"/>
      <c r="AL13" s="598"/>
      <c r="AM13" s="598"/>
      <c r="AN13" s="598"/>
      <c r="AO13" s="598"/>
      <c r="AP13" s="810"/>
      <c r="AR13" s="899" t="s">
        <v>47</v>
      </c>
      <c r="AS13" s="908">
        <f ca="1">RANDBETWEEN(AS8/5,AS7/5)*5</f>
        <v>55</v>
      </c>
      <c r="AT13" s="669"/>
      <c r="AU13" s="894"/>
    </row>
    <row r="14" ht="16.5" customHeight="1" spans="2:47">
      <c r="B14" s="600" t="s">
        <v>48</v>
      </c>
      <c r="C14" s="601" t="s">
        <v>49</v>
      </c>
      <c r="D14" s="602"/>
      <c r="E14" s="602"/>
      <c r="F14" s="602"/>
      <c r="G14" s="602"/>
      <c r="H14" s="603" t="s">
        <v>50</v>
      </c>
      <c r="I14" s="710" t="s">
        <v>51</v>
      </c>
      <c r="J14" s="711"/>
      <c r="K14" s="712" t="s">
        <v>52</v>
      </c>
      <c r="L14" s="712"/>
      <c r="M14" s="712" t="s">
        <v>15</v>
      </c>
      <c r="N14" s="712"/>
      <c r="O14" s="712" t="s">
        <v>53</v>
      </c>
      <c r="P14" s="712"/>
      <c r="Q14" s="712" t="s">
        <v>54</v>
      </c>
      <c r="R14" s="712"/>
      <c r="S14" s="712"/>
      <c r="T14" s="712"/>
      <c r="U14" s="712"/>
      <c r="V14" s="794"/>
      <c r="W14" s="600" t="s">
        <v>48</v>
      </c>
      <c r="X14" s="601" t="s">
        <v>49</v>
      </c>
      <c r="Y14" s="602"/>
      <c r="Z14" s="602"/>
      <c r="AA14" s="602"/>
      <c r="AB14" s="603" t="s">
        <v>50</v>
      </c>
      <c r="AC14" s="836" t="s">
        <v>51</v>
      </c>
      <c r="AD14" s="712"/>
      <c r="AE14" s="712" t="s">
        <v>52</v>
      </c>
      <c r="AF14" s="712"/>
      <c r="AG14" s="712" t="s">
        <v>15</v>
      </c>
      <c r="AH14" s="712"/>
      <c r="AI14" s="712" t="s">
        <v>53</v>
      </c>
      <c r="AJ14" s="712"/>
      <c r="AK14" s="712" t="s">
        <v>54</v>
      </c>
      <c r="AL14" s="712"/>
      <c r="AM14" s="712"/>
      <c r="AN14" s="712"/>
      <c r="AO14" s="712"/>
      <c r="AP14" s="913"/>
      <c r="AR14" s="910" t="s">
        <v>55</v>
      </c>
      <c r="AS14" s="911">
        <f ca="1">RANDBETWEEN(IF(AS8&lt;40,8,AS8/5),AS7/5)*5</f>
        <v>45</v>
      </c>
      <c r="AT14" s="669"/>
      <c r="AU14" s="894"/>
    </row>
    <row r="15" ht="16.5" customHeight="1" spans="2:49">
      <c r="B15" s="604" t="s">
        <v>56</v>
      </c>
      <c r="C15" s="605" t="s">
        <v>57</v>
      </c>
      <c r="D15" s="605"/>
      <c r="E15" s="605"/>
      <c r="F15" s="605"/>
      <c r="G15" s="605"/>
      <c r="H15" s="606" t="str">
        <f>INDEX(本职技能!$A$2:$GW$66,MATCH(人物卡!C15,本职技能!$A$2:$A$66,0),MATCH(人物卡!$N$5,本职技能!$A$1:$GW$1,0))</f>
        <v> </v>
      </c>
      <c r="I15" s="713">
        <v>5</v>
      </c>
      <c r="J15" s="713"/>
      <c r="K15" s="714"/>
      <c r="L15" s="715"/>
      <c r="M15" s="715"/>
      <c r="N15" s="715"/>
      <c r="O15" s="715"/>
      <c r="P15" s="715"/>
      <c r="Q15" s="720">
        <f>SUM(I15:P15)</f>
        <v>5</v>
      </c>
      <c r="R15" s="720"/>
      <c r="S15" s="720">
        <f>INT(Q15/2)</f>
        <v>2</v>
      </c>
      <c r="T15" s="720"/>
      <c r="U15" s="720">
        <f>INT(Q15/5)</f>
        <v>1</v>
      </c>
      <c r="V15" s="795"/>
      <c r="W15" s="604" t="s">
        <v>56</v>
      </c>
      <c r="X15" s="796" t="s">
        <v>58</v>
      </c>
      <c r="Y15" s="837"/>
      <c r="Z15" s="837"/>
      <c r="AA15" s="837"/>
      <c r="AB15" s="606" t="str">
        <f>INDEX(本职技能!$A$2:$GW$66,MATCH(X15,本职技能!$A$2:$A$66,0),MATCH(人物卡!$N$5,本职技能!$A$1:$GW$1,0))</f>
        <v> </v>
      </c>
      <c r="AC15" s="719">
        <v>5</v>
      </c>
      <c r="AD15" s="720"/>
      <c r="AE15" s="715"/>
      <c r="AF15" s="715"/>
      <c r="AG15" s="715"/>
      <c r="AH15" s="715"/>
      <c r="AI15" s="715"/>
      <c r="AJ15" s="715"/>
      <c r="AK15" s="720">
        <f>SUM(AC15:AJ15)</f>
        <v>5</v>
      </c>
      <c r="AL15" s="720"/>
      <c r="AM15" s="720">
        <f>INT(AK15/2)</f>
        <v>2</v>
      </c>
      <c r="AN15" s="720"/>
      <c r="AO15" s="720">
        <f>INT(AK15/5)</f>
        <v>1</v>
      </c>
      <c r="AP15" s="914"/>
      <c r="AR15" s="899" t="s">
        <v>59</v>
      </c>
      <c r="AS15" s="908">
        <f ca="1">RANDBETWEEN(AS8/5,AS7/5)*5</f>
        <v>50</v>
      </c>
      <c r="AT15" s="669"/>
      <c r="AU15" s="894"/>
      <c r="AW15" s="252" t="s">
        <v>60</v>
      </c>
    </row>
    <row r="16" ht="16.5" customHeight="1" spans="2:47">
      <c r="B16" s="607" t="s">
        <v>56</v>
      </c>
      <c r="C16" s="608" t="s">
        <v>61</v>
      </c>
      <c r="D16" s="608"/>
      <c r="E16" s="608"/>
      <c r="F16" s="608"/>
      <c r="G16" s="608"/>
      <c r="H16" s="609"/>
      <c r="I16" s="716">
        <v>1</v>
      </c>
      <c r="J16" s="717"/>
      <c r="K16" s="718"/>
      <c r="L16" s="718"/>
      <c r="M16" s="718"/>
      <c r="N16" s="718"/>
      <c r="O16" s="718"/>
      <c r="P16" s="718"/>
      <c r="Q16" s="722">
        <f>SUM(I16:P16)</f>
        <v>1</v>
      </c>
      <c r="R16" s="722"/>
      <c r="S16" s="722">
        <f>INT(Q16/2)</f>
        <v>0</v>
      </c>
      <c r="T16" s="722"/>
      <c r="U16" s="722">
        <f>INT(Q16/5)</f>
        <v>0</v>
      </c>
      <c r="V16" s="797"/>
      <c r="W16" s="607" t="s">
        <v>56</v>
      </c>
      <c r="X16" s="798" t="s">
        <v>62</v>
      </c>
      <c r="Y16" s="838"/>
      <c r="Z16" s="838"/>
      <c r="AA16" s="838"/>
      <c r="AB16" s="839" t="str">
        <f>INDEX(本职技能!$A$2:$GW$66,MATCH(X16,本职技能!$A$2:$A$66,0),MATCH(人物卡!$N$5,本职技能!$A$1:$GW$1,0))</f>
        <v> </v>
      </c>
      <c r="AC16" s="721">
        <v>20</v>
      </c>
      <c r="AD16" s="722"/>
      <c r="AE16" s="718"/>
      <c r="AF16" s="718"/>
      <c r="AG16" s="718"/>
      <c r="AH16" s="718"/>
      <c r="AI16" s="718"/>
      <c r="AJ16" s="718"/>
      <c r="AK16" s="722">
        <f>SUM(AC16:AJ16)</f>
        <v>20</v>
      </c>
      <c r="AL16" s="722"/>
      <c r="AM16" s="722">
        <f>INT(AK16/2)</f>
        <v>10</v>
      </c>
      <c r="AN16" s="722"/>
      <c r="AO16" s="722">
        <f>INT(AK16/5)</f>
        <v>4</v>
      </c>
      <c r="AP16" s="915"/>
      <c r="AR16" s="910" t="s">
        <v>63</v>
      </c>
      <c r="AS16" s="911">
        <f ca="1">RANDBETWEEN(IF(AS8&lt;40,8,AS8/5),AS7/5)*5</f>
        <v>45</v>
      </c>
      <c r="AT16" s="669"/>
      <c r="AU16" s="894" t="s">
        <v>64</v>
      </c>
    </row>
    <row r="17" ht="16.5" customHeight="1" spans="2:47">
      <c r="B17" s="604" t="s">
        <v>56</v>
      </c>
      <c r="C17" s="605" t="s">
        <v>65</v>
      </c>
      <c r="D17" s="605"/>
      <c r="E17" s="605"/>
      <c r="F17" s="605"/>
      <c r="G17" s="605"/>
      <c r="H17" s="610" t="str">
        <f>INDEX(本职技能!$A$2:$GW$66,MATCH(人物卡!C17,本职技能!$A$2:$A$66,0),MATCH(人物卡!$N$5,本职技能!$A$1:$GW$1,0))</f>
        <v> </v>
      </c>
      <c r="I17" s="719">
        <v>5</v>
      </c>
      <c r="J17" s="720"/>
      <c r="K17" s="715"/>
      <c r="L17" s="715"/>
      <c r="M17" s="715"/>
      <c r="N17" s="715"/>
      <c r="O17" s="715"/>
      <c r="P17" s="715"/>
      <c r="Q17" s="720">
        <f t="shared" ref="Q17:Q46" si="4">SUM(I17:P17)</f>
        <v>5</v>
      </c>
      <c r="R17" s="720"/>
      <c r="S17" s="720">
        <f t="shared" ref="S17:S46" si="5">INT(Q17/2)</f>
        <v>2</v>
      </c>
      <c r="T17" s="720"/>
      <c r="U17" s="720">
        <f t="shared" ref="U17:U46" si="6">INT(Q17/5)</f>
        <v>1</v>
      </c>
      <c r="V17" s="795"/>
      <c r="W17" s="799" t="s">
        <v>56</v>
      </c>
      <c r="X17" s="796" t="s">
        <v>66</v>
      </c>
      <c r="Y17" s="837"/>
      <c r="Z17" s="837"/>
      <c r="AA17" s="837"/>
      <c r="AB17" s="606" t="str">
        <f>INDEX(本职技能!$A$2:$GW$66,MATCH(X17,本职技能!$A$2:$A$66,0),MATCH(人物卡!$N$5,本职技能!$A$1:$GW$1,0))</f>
        <v> </v>
      </c>
      <c r="AC17" s="719">
        <v>20</v>
      </c>
      <c r="AD17" s="720"/>
      <c r="AE17" s="725"/>
      <c r="AF17" s="714"/>
      <c r="AG17" s="715"/>
      <c r="AH17" s="715"/>
      <c r="AI17" s="715">
        <v>30</v>
      </c>
      <c r="AJ17" s="715"/>
      <c r="AK17" s="720">
        <f t="shared" ref="AK17:AK46" si="7">SUM(AC17:AJ17)</f>
        <v>50</v>
      </c>
      <c r="AL17" s="720"/>
      <c r="AM17" s="720">
        <f t="shared" ref="AM17:AM46" si="8">INT(AK17/2)</f>
        <v>25</v>
      </c>
      <c r="AN17" s="720"/>
      <c r="AO17" s="720">
        <f t="shared" ref="AO17:AO46" si="9">INT(AK17/5)</f>
        <v>10</v>
      </c>
      <c r="AP17" s="914"/>
      <c r="AR17" s="899" t="s">
        <v>67</v>
      </c>
      <c r="AS17" s="908">
        <f ca="1">RANDBETWEEN(AS8/5,AS7/5)*5</f>
        <v>45</v>
      </c>
      <c r="AT17" s="669"/>
      <c r="AU17" s="894"/>
    </row>
    <row r="18" ht="16.5" customHeight="1" spans="2:47">
      <c r="B18" s="607" t="s">
        <v>56</v>
      </c>
      <c r="C18" s="608" t="s">
        <v>68</v>
      </c>
      <c r="D18" s="608"/>
      <c r="E18" s="608"/>
      <c r="F18" s="608"/>
      <c r="G18" s="608"/>
      <c r="H18" s="609" t="str">
        <f>INDEX(本职技能!$A$2:$GW$66,MATCH(人物卡!C18,本职技能!$A$2:$A$66,0),MATCH(人物卡!$N$5,本职技能!$A$1:$GW$1,0))</f>
        <v> </v>
      </c>
      <c r="I18" s="721">
        <v>1</v>
      </c>
      <c r="J18" s="722"/>
      <c r="K18" s="723"/>
      <c r="L18" s="724"/>
      <c r="M18" s="718"/>
      <c r="N18" s="718"/>
      <c r="O18" s="718"/>
      <c r="P18" s="718"/>
      <c r="Q18" s="722">
        <f t="shared" si="4"/>
        <v>1</v>
      </c>
      <c r="R18" s="722"/>
      <c r="S18" s="722">
        <f t="shared" si="5"/>
        <v>0</v>
      </c>
      <c r="T18" s="722"/>
      <c r="U18" s="722">
        <f t="shared" si="6"/>
        <v>0</v>
      </c>
      <c r="V18" s="797"/>
      <c r="W18" s="800" t="s">
        <v>56</v>
      </c>
      <c r="X18" s="798" t="s">
        <v>69</v>
      </c>
      <c r="Y18" s="838"/>
      <c r="Z18" s="838"/>
      <c r="AA18" s="838"/>
      <c r="AB18" s="839" t="str">
        <f>INDEX(本职技能!$A$2:$GW$66,MATCH(X18,本职技能!$A$2:$A$66,0),MATCH(人物卡!$N$5,本职技能!$A$1:$GW$1,0))</f>
        <v> </v>
      </c>
      <c r="AC18" s="721">
        <v>1</v>
      </c>
      <c r="AD18" s="722"/>
      <c r="AE18" s="723"/>
      <c r="AF18" s="724"/>
      <c r="AG18" s="718"/>
      <c r="AH18" s="718"/>
      <c r="AI18" s="718"/>
      <c r="AJ18" s="718"/>
      <c r="AK18" s="722">
        <f t="shared" si="7"/>
        <v>1</v>
      </c>
      <c r="AL18" s="722"/>
      <c r="AM18" s="722">
        <f t="shared" si="8"/>
        <v>0</v>
      </c>
      <c r="AN18" s="722"/>
      <c r="AO18" s="722">
        <f t="shared" si="9"/>
        <v>0</v>
      </c>
      <c r="AP18" s="915"/>
      <c r="AR18" s="916" t="s">
        <v>70</v>
      </c>
      <c r="AS18" s="901">
        <f ca="1">SUM(AS9:AS17)</f>
        <v>455</v>
      </c>
      <c r="AT18" s="669"/>
      <c r="AU18" s="894"/>
    </row>
    <row r="19" ht="16.5" customHeight="1" spans="2:47">
      <c r="B19" s="604" t="s">
        <v>56</v>
      </c>
      <c r="C19" s="611" t="s">
        <v>71</v>
      </c>
      <c r="D19" s="612"/>
      <c r="E19" s="613" t="s">
        <v>72</v>
      </c>
      <c r="F19" s="613"/>
      <c r="G19" s="613"/>
      <c r="H19" s="610" t="str">
        <f>INDEX(本职技能!$A$2:$GW$66,MATCH(人物卡!C19,本职技能!$A$2:$A$66,0),MATCH(人物卡!$N$5,本职技能!$A$1:$GW$1,0))</f>
        <v> </v>
      </c>
      <c r="I19" s="719">
        <v>5</v>
      </c>
      <c r="J19" s="720"/>
      <c r="K19" s="715"/>
      <c r="L19" s="715"/>
      <c r="M19" s="715"/>
      <c r="N19" s="715"/>
      <c r="O19" s="715"/>
      <c r="P19" s="715"/>
      <c r="Q19" s="720">
        <f t="shared" si="4"/>
        <v>5</v>
      </c>
      <c r="R19" s="720"/>
      <c r="S19" s="720">
        <f t="shared" si="5"/>
        <v>2</v>
      </c>
      <c r="T19" s="720"/>
      <c r="U19" s="720">
        <f t="shared" si="6"/>
        <v>1</v>
      </c>
      <c r="V19" s="795"/>
      <c r="W19" s="799" t="s">
        <v>56</v>
      </c>
      <c r="X19" s="796" t="s">
        <v>73</v>
      </c>
      <c r="Y19" s="837"/>
      <c r="Z19" s="837"/>
      <c r="AA19" s="837"/>
      <c r="AB19" s="606" t="str">
        <f>INDEX(本职技能!$A$2:$GW$66,MATCH(X19,本职技能!$A$2:$A$66,0),MATCH(人物卡!$N$5,本职技能!$A$1:$GW$1,0))</f>
        <v> </v>
      </c>
      <c r="AC19" s="719">
        <v>10</v>
      </c>
      <c r="AD19" s="720"/>
      <c r="AE19" s="725"/>
      <c r="AF19" s="714"/>
      <c r="AG19" s="715"/>
      <c r="AH19" s="715"/>
      <c r="AI19" s="715"/>
      <c r="AJ19" s="715"/>
      <c r="AK19" s="720">
        <f t="shared" si="7"/>
        <v>10</v>
      </c>
      <c r="AL19" s="720"/>
      <c r="AM19" s="720">
        <f t="shared" si="8"/>
        <v>5</v>
      </c>
      <c r="AN19" s="720"/>
      <c r="AO19" s="720">
        <f t="shared" si="9"/>
        <v>2</v>
      </c>
      <c r="AP19" s="914"/>
      <c r="AR19" s="917" t="s">
        <v>74</v>
      </c>
      <c r="AS19" s="23"/>
      <c r="AT19" s="669"/>
      <c r="AU19" s="894"/>
    </row>
    <row r="20" ht="16.5" customHeight="1" spans="2:47">
      <c r="B20" s="607" t="s">
        <v>56</v>
      </c>
      <c r="C20" s="614" t="s">
        <v>71</v>
      </c>
      <c r="D20" s="615"/>
      <c r="E20" s="616"/>
      <c r="F20" s="616"/>
      <c r="G20" s="616"/>
      <c r="H20" s="609" t="str">
        <f>INDEX(本职技能!$A$2:$GW$66,MATCH(人物卡!C19,本职技能!$A$2:$A$66,0)+1,MATCH(人物卡!$N$5,本职技能!$A$1:$GW$1,0))</f>
        <v> </v>
      </c>
      <c r="I20" s="721">
        <v>5</v>
      </c>
      <c r="J20" s="722"/>
      <c r="K20" s="718"/>
      <c r="L20" s="718"/>
      <c r="M20" s="718"/>
      <c r="N20" s="718"/>
      <c r="O20" s="718"/>
      <c r="P20" s="718"/>
      <c r="Q20" s="722">
        <f t="shared" si="4"/>
        <v>5</v>
      </c>
      <c r="R20" s="722"/>
      <c r="S20" s="722">
        <f t="shared" si="5"/>
        <v>2</v>
      </c>
      <c r="T20" s="722"/>
      <c r="U20" s="722">
        <f t="shared" si="6"/>
        <v>1</v>
      </c>
      <c r="V20" s="797"/>
      <c r="W20" s="800" t="s">
        <v>56</v>
      </c>
      <c r="X20" s="798" t="s">
        <v>75</v>
      </c>
      <c r="Y20" s="838"/>
      <c r="Z20" s="838"/>
      <c r="AA20" s="838"/>
      <c r="AB20" s="839" t="str">
        <f>INDEX(本职技能!$A$2:$GW$66,MATCH(X20,本职技能!$A$2:$A$66,0),MATCH(人物卡!$N$5,本职技能!$A$1:$GW$1,0))</f>
        <v> </v>
      </c>
      <c r="AC20" s="721">
        <v>1</v>
      </c>
      <c r="AD20" s="722"/>
      <c r="AE20" s="723"/>
      <c r="AF20" s="724"/>
      <c r="AG20" s="718"/>
      <c r="AH20" s="718"/>
      <c r="AI20" s="718"/>
      <c r="AJ20" s="718"/>
      <c r="AK20" s="722">
        <f t="shared" si="7"/>
        <v>1</v>
      </c>
      <c r="AL20" s="722"/>
      <c r="AM20" s="722">
        <f t="shared" si="8"/>
        <v>0</v>
      </c>
      <c r="AN20" s="722"/>
      <c r="AO20" s="722">
        <f t="shared" si="9"/>
        <v>0</v>
      </c>
      <c r="AP20" s="915"/>
      <c r="AR20" s="918" t="s">
        <v>76</v>
      </c>
      <c r="AS20" s="919"/>
      <c r="AT20" s="669"/>
      <c r="AU20" s="894"/>
    </row>
    <row r="21" ht="16.5" customHeight="1" spans="2:47">
      <c r="B21" s="604" t="s">
        <v>56</v>
      </c>
      <c r="C21" s="611" t="s">
        <v>71</v>
      </c>
      <c r="D21" s="612"/>
      <c r="E21" s="613"/>
      <c r="F21" s="613"/>
      <c r="G21" s="613"/>
      <c r="H21" s="610" t="str">
        <f>INDEX(本职技能!$A$2:$GW$66,MATCH(人物卡!C19,本职技能!$A$2:$A$66,0)+2,MATCH(人物卡!$N$5,本职技能!$A$1:$GW$1,0))</f>
        <v> </v>
      </c>
      <c r="I21" s="719">
        <v>5</v>
      </c>
      <c r="J21" s="720"/>
      <c r="K21" s="715"/>
      <c r="L21" s="715"/>
      <c r="M21" s="715"/>
      <c r="N21" s="715"/>
      <c r="O21" s="715"/>
      <c r="P21" s="715"/>
      <c r="Q21" s="720">
        <f t="shared" si="4"/>
        <v>5</v>
      </c>
      <c r="R21" s="720"/>
      <c r="S21" s="720">
        <f t="shared" si="5"/>
        <v>2</v>
      </c>
      <c r="T21" s="720"/>
      <c r="U21" s="720">
        <f t="shared" si="6"/>
        <v>1</v>
      </c>
      <c r="V21" s="795"/>
      <c r="W21" s="799" t="s">
        <v>56</v>
      </c>
      <c r="X21" s="796" t="s">
        <v>77</v>
      </c>
      <c r="Y21" s="837"/>
      <c r="Z21" s="837"/>
      <c r="AA21" s="837"/>
      <c r="AB21" s="606" t="str">
        <f>INDEX(本职技能!$A$2:$GW$66,MATCH(X21,本职技能!$A$2:$A$66,0),MATCH(人物卡!$N$5,本职技能!$A$1:$GW$1,0))</f>
        <v> </v>
      </c>
      <c r="AC21" s="719">
        <v>10</v>
      </c>
      <c r="AD21" s="720"/>
      <c r="AE21" s="725"/>
      <c r="AF21" s="714"/>
      <c r="AG21" s="715"/>
      <c r="AH21" s="715"/>
      <c r="AI21" s="715"/>
      <c r="AJ21" s="715"/>
      <c r="AK21" s="720">
        <f t="shared" si="7"/>
        <v>10</v>
      </c>
      <c r="AL21" s="720"/>
      <c r="AM21" s="720">
        <f t="shared" si="8"/>
        <v>5</v>
      </c>
      <c r="AN21" s="720"/>
      <c r="AO21" s="720">
        <f t="shared" si="9"/>
        <v>2</v>
      </c>
      <c r="AP21" s="914"/>
      <c r="AR21" s="920" t="str">
        <f>IF(N5=0," ","["&amp;LOOKUP(N5,职业列表!A2:A206,职业列表!B2:B206)&amp;"]："&amp;LOOKUP(N5,职业列表!A2:A206,职业列表!H2:H206))</f>
        <v>[除魅师（现代）]：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v>
      </c>
      <c r="AS21" s="921"/>
      <c r="AT21" s="669"/>
      <c r="AU21" s="894"/>
    </row>
    <row r="22" ht="16.5" customHeight="1" spans="2:47">
      <c r="B22" s="607" t="s">
        <v>56</v>
      </c>
      <c r="C22" s="608" t="s">
        <v>78</v>
      </c>
      <c r="D22" s="608"/>
      <c r="E22" s="608"/>
      <c r="F22" s="608"/>
      <c r="G22" s="608"/>
      <c r="H22" s="609" t="str">
        <f>INDEX(本职技能!$A$2:$GW$66,MATCH(人物卡!C22,本职技能!$A$2:$A$66,0),MATCH(人物卡!$N$5,本职技能!$A$1:$GW$1,0))</f>
        <v>☆</v>
      </c>
      <c r="I22" s="721">
        <v>15</v>
      </c>
      <c r="J22" s="722"/>
      <c r="K22" s="718"/>
      <c r="L22" s="718"/>
      <c r="M22" s="718"/>
      <c r="N22" s="718"/>
      <c r="O22" s="718"/>
      <c r="P22" s="718"/>
      <c r="Q22" s="722">
        <f t="shared" si="4"/>
        <v>15</v>
      </c>
      <c r="R22" s="722"/>
      <c r="S22" s="722">
        <f t="shared" si="5"/>
        <v>7</v>
      </c>
      <c r="T22" s="722"/>
      <c r="U22" s="722">
        <f t="shared" si="6"/>
        <v>3</v>
      </c>
      <c r="V22" s="797"/>
      <c r="W22" s="800" t="s">
        <v>56</v>
      </c>
      <c r="X22" s="798" t="s">
        <v>79</v>
      </c>
      <c r="Y22" s="838"/>
      <c r="Z22" s="838"/>
      <c r="AA22" s="838"/>
      <c r="AB22" s="839" t="str">
        <f>INDEX(本职技能!$A$2:$GW$66,MATCH(X22,本职技能!$A$2:$A$66,0),MATCH(人物卡!$N$5,本职技能!$A$1:$GW$1,0))</f>
        <v> </v>
      </c>
      <c r="AC22" s="721">
        <v>10</v>
      </c>
      <c r="AD22" s="722"/>
      <c r="AE22" s="723"/>
      <c r="AF22" s="724"/>
      <c r="AG22" s="718"/>
      <c r="AH22" s="718"/>
      <c r="AI22" s="718"/>
      <c r="AJ22" s="718"/>
      <c r="AK22" s="722">
        <f t="shared" si="7"/>
        <v>10</v>
      </c>
      <c r="AL22" s="722"/>
      <c r="AM22" s="722">
        <f t="shared" si="8"/>
        <v>5</v>
      </c>
      <c r="AN22" s="722"/>
      <c r="AO22" s="722">
        <f t="shared" si="9"/>
        <v>2</v>
      </c>
      <c r="AP22" s="915"/>
      <c r="AR22" s="920"/>
      <c r="AS22" s="921"/>
      <c r="AT22" s="669"/>
      <c r="AU22" s="922"/>
    </row>
    <row r="23" ht="16.5" customHeight="1" spans="2:47">
      <c r="B23" s="604" t="s">
        <v>56</v>
      </c>
      <c r="C23" s="605" t="s">
        <v>80</v>
      </c>
      <c r="D23" s="605"/>
      <c r="E23" s="605"/>
      <c r="F23" s="605"/>
      <c r="G23" s="605"/>
      <c r="H23" s="610" t="str">
        <f>INDEX(本职技能!$A$2:$GW$66,MATCH(人物卡!C23,本职技能!$A$2:$A$66,0),MATCH(人物卡!$N$5,本职技能!$A$1:$GW$1,0))</f>
        <v> </v>
      </c>
      <c r="I23" s="719">
        <v>20</v>
      </c>
      <c r="J23" s="720"/>
      <c r="K23" s="725"/>
      <c r="L23" s="714"/>
      <c r="M23" s="715"/>
      <c r="N23" s="715"/>
      <c r="O23" s="715"/>
      <c r="P23" s="715"/>
      <c r="Q23" s="720">
        <f t="shared" si="4"/>
        <v>20</v>
      </c>
      <c r="R23" s="720"/>
      <c r="S23" s="720">
        <f t="shared" si="5"/>
        <v>10</v>
      </c>
      <c r="T23" s="720"/>
      <c r="U23" s="720">
        <f t="shared" si="6"/>
        <v>4</v>
      </c>
      <c r="V23" s="795"/>
      <c r="W23" s="799" t="s">
        <v>56</v>
      </c>
      <c r="X23" s="796" t="s">
        <v>81</v>
      </c>
      <c r="Y23" s="837"/>
      <c r="Z23" s="837"/>
      <c r="AA23" s="837"/>
      <c r="AB23" s="606" t="str">
        <f>INDEX(本职技能!$A$2:$GW$66,MATCH(X23,本职技能!$A$2:$A$66,0),MATCH(人物卡!$N$5,本职技能!$A$1:$GW$1,0))</f>
        <v>★</v>
      </c>
      <c r="AC23" s="719">
        <v>5</v>
      </c>
      <c r="AD23" s="720"/>
      <c r="AE23" s="725"/>
      <c r="AF23" s="714"/>
      <c r="AG23" s="715">
        <v>50</v>
      </c>
      <c r="AH23" s="715"/>
      <c r="AI23" s="715"/>
      <c r="AJ23" s="715"/>
      <c r="AK23" s="720">
        <f t="shared" si="7"/>
        <v>55</v>
      </c>
      <c r="AL23" s="720"/>
      <c r="AM23" s="720">
        <f t="shared" si="8"/>
        <v>27</v>
      </c>
      <c r="AN23" s="720"/>
      <c r="AO23" s="720">
        <f t="shared" si="9"/>
        <v>11</v>
      </c>
      <c r="AP23" s="914"/>
      <c r="AR23" s="920"/>
      <c r="AS23" s="921"/>
      <c r="AT23" s="669"/>
      <c r="AU23" s="922"/>
    </row>
    <row r="24" ht="16.5" customHeight="1" spans="2:47">
      <c r="B24" s="607" t="s">
        <v>56</v>
      </c>
      <c r="C24" s="608" t="s">
        <v>82</v>
      </c>
      <c r="D24" s="608"/>
      <c r="E24" s="608"/>
      <c r="F24" s="608"/>
      <c r="G24" s="608"/>
      <c r="H24" s="609" t="str">
        <f>INDEX(本职技能!$A$2:$GW$66,MATCH(人物卡!C24,本职技能!$A$2:$A$66,0),MATCH(人物卡!$N$5,本职技能!$A$1:$GW$1,0))</f>
        <v> </v>
      </c>
      <c r="I24" s="721">
        <v>5</v>
      </c>
      <c r="J24" s="722"/>
      <c r="K24" s="723"/>
      <c r="L24" s="724"/>
      <c r="M24" s="718"/>
      <c r="N24" s="718"/>
      <c r="O24" s="718"/>
      <c r="P24" s="718"/>
      <c r="Q24" s="722">
        <f t="shared" si="4"/>
        <v>5</v>
      </c>
      <c r="R24" s="722"/>
      <c r="S24" s="722">
        <f t="shared" si="5"/>
        <v>2</v>
      </c>
      <c r="T24" s="722"/>
      <c r="U24" s="722">
        <f t="shared" si="6"/>
        <v>1</v>
      </c>
      <c r="V24" s="797"/>
      <c r="W24" s="800" t="s">
        <v>56</v>
      </c>
      <c r="X24" s="798" t="s">
        <v>83</v>
      </c>
      <c r="Y24" s="838"/>
      <c r="Z24" s="838"/>
      <c r="AA24" s="838"/>
      <c r="AB24" s="839" t="str">
        <f>INDEX(本职技能!$A$2:$GW$66,MATCH(X24,本职技能!$A$2:$A$66,0),MATCH(人物卡!$N$5,本职技能!$A$1:$GW$1,0))</f>
        <v> </v>
      </c>
      <c r="AC24" s="721">
        <v>1</v>
      </c>
      <c r="AD24" s="722"/>
      <c r="AE24" s="723"/>
      <c r="AF24" s="724"/>
      <c r="AG24" s="718"/>
      <c r="AH24" s="718"/>
      <c r="AI24" s="718"/>
      <c r="AJ24" s="718"/>
      <c r="AK24" s="722">
        <f t="shared" si="7"/>
        <v>1</v>
      </c>
      <c r="AL24" s="722"/>
      <c r="AM24" s="722">
        <f t="shared" si="8"/>
        <v>0</v>
      </c>
      <c r="AN24" s="722"/>
      <c r="AO24" s="722">
        <f t="shared" si="9"/>
        <v>0</v>
      </c>
      <c r="AP24" s="915"/>
      <c r="AR24" s="920"/>
      <c r="AS24" s="921"/>
      <c r="AT24" s="669"/>
      <c r="AU24" s="922"/>
    </row>
    <row r="25" ht="16.5" customHeight="1" spans="2:47">
      <c r="B25" s="604"/>
      <c r="C25" s="605" t="s">
        <v>84</v>
      </c>
      <c r="D25" s="605"/>
      <c r="E25" s="605"/>
      <c r="F25" s="605"/>
      <c r="G25" s="605"/>
      <c r="H25" s="610" t="str">
        <f>INDEX(本职技能!$A$2:$GW$66,MATCH(人物卡!C25,本职技能!$A$2:$A$66,0),MATCH(人物卡!$N$5,本职技能!$A$1:$GW$1,0))</f>
        <v> </v>
      </c>
      <c r="I25" s="719">
        <v>0</v>
      </c>
      <c r="J25" s="720"/>
      <c r="K25" s="725"/>
      <c r="L25" s="714"/>
      <c r="M25" s="715">
        <v>40</v>
      </c>
      <c r="N25" s="715"/>
      <c r="O25" s="725"/>
      <c r="P25" s="714"/>
      <c r="Q25" s="720">
        <f t="shared" si="4"/>
        <v>40</v>
      </c>
      <c r="R25" s="720"/>
      <c r="S25" s="720">
        <f t="shared" si="5"/>
        <v>20</v>
      </c>
      <c r="T25" s="720"/>
      <c r="U25" s="720">
        <f t="shared" si="6"/>
        <v>8</v>
      </c>
      <c r="V25" s="795"/>
      <c r="W25" s="799" t="s">
        <v>56</v>
      </c>
      <c r="X25" s="796" t="s">
        <v>85</v>
      </c>
      <c r="Y25" s="837"/>
      <c r="Z25" s="837"/>
      <c r="AA25" s="837"/>
      <c r="AB25" s="606" t="str">
        <f>INDEX(本职技能!$A$2:$GW$66,MATCH(X25,本职技能!$A$2:$A$66,0),MATCH(人物卡!$N$5,本职技能!$A$1:$GW$1,0))</f>
        <v>☆</v>
      </c>
      <c r="AC25" s="719">
        <v>10</v>
      </c>
      <c r="AD25" s="720"/>
      <c r="AE25" s="725"/>
      <c r="AF25" s="714"/>
      <c r="AG25" s="715"/>
      <c r="AH25" s="715"/>
      <c r="AI25" s="715"/>
      <c r="AJ25" s="715"/>
      <c r="AK25" s="720">
        <f t="shared" si="7"/>
        <v>10</v>
      </c>
      <c r="AL25" s="720"/>
      <c r="AM25" s="720">
        <f t="shared" si="8"/>
        <v>5</v>
      </c>
      <c r="AN25" s="720"/>
      <c r="AO25" s="720">
        <f t="shared" si="9"/>
        <v>2</v>
      </c>
      <c r="AP25" s="914"/>
      <c r="AR25" s="920"/>
      <c r="AS25" s="921"/>
      <c r="AT25" s="669"/>
      <c r="AU25" s="923"/>
    </row>
    <row r="26" ht="16.5" customHeight="1" spans="2:47">
      <c r="B26" s="607"/>
      <c r="C26" s="608" t="s">
        <v>86</v>
      </c>
      <c r="D26" s="608"/>
      <c r="E26" s="608"/>
      <c r="F26" s="608"/>
      <c r="G26" s="608"/>
      <c r="H26" s="609" t="str">
        <f>INDEX(本职技能!$A$2:$GW$66,MATCH(人物卡!C26,本职技能!$A$2:$A$66,0),MATCH(人物卡!$N$5,本职技能!$A$1:$GW$1,0))</f>
        <v> </v>
      </c>
      <c r="I26" s="721">
        <v>0</v>
      </c>
      <c r="J26" s="722"/>
      <c r="K26" s="723"/>
      <c r="L26" s="724"/>
      <c r="M26" s="722" t="s">
        <v>87</v>
      </c>
      <c r="N26" s="722"/>
      <c r="O26" s="722" t="s">
        <v>87</v>
      </c>
      <c r="P26" s="722" t="s">
        <v>87</v>
      </c>
      <c r="Q26" s="722">
        <f t="shared" si="4"/>
        <v>0</v>
      </c>
      <c r="R26" s="722"/>
      <c r="S26" s="722">
        <f t="shared" si="5"/>
        <v>0</v>
      </c>
      <c r="T26" s="722"/>
      <c r="U26" s="722">
        <f t="shared" si="6"/>
        <v>0</v>
      </c>
      <c r="V26" s="797"/>
      <c r="W26" s="800" t="s">
        <v>56</v>
      </c>
      <c r="X26" s="798" t="s">
        <v>88</v>
      </c>
      <c r="Y26" s="838"/>
      <c r="Z26" s="616"/>
      <c r="AA26" s="840"/>
      <c r="AB26" s="839" t="str">
        <f>INDEX(本职技能!$A$2:$GW$66,MATCH(X26,本职技能!$A$2:$A$66,0),MATCH(人物卡!$N$5,本职技能!$A$1:$GW$1,0))</f>
        <v> </v>
      </c>
      <c r="AC26" s="721">
        <v>1</v>
      </c>
      <c r="AD26" s="722"/>
      <c r="AE26" s="723"/>
      <c r="AF26" s="724"/>
      <c r="AG26" s="718"/>
      <c r="AH26" s="718"/>
      <c r="AI26" s="718"/>
      <c r="AJ26" s="718"/>
      <c r="AK26" s="722">
        <f t="shared" si="7"/>
        <v>1</v>
      </c>
      <c r="AL26" s="722"/>
      <c r="AM26" s="722">
        <f t="shared" si="8"/>
        <v>0</v>
      </c>
      <c r="AN26" s="722"/>
      <c r="AO26" s="722">
        <f t="shared" si="9"/>
        <v>0</v>
      </c>
      <c r="AP26" s="915"/>
      <c r="AR26" s="920"/>
      <c r="AS26" s="921"/>
      <c r="AT26" s="669"/>
      <c r="AU26" s="894"/>
    </row>
    <row r="27" ht="16.5" customHeight="1" spans="2:47">
      <c r="B27" s="604" t="s">
        <v>56</v>
      </c>
      <c r="C27" s="605" t="s">
        <v>89</v>
      </c>
      <c r="D27" s="605"/>
      <c r="E27" s="605"/>
      <c r="F27" s="605"/>
      <c r="G27" s="605"/>
      <c r="H27" s="610" t="str">
        <f>INDEX(本职技能!$A$2:$GW$66,MATCH(人物卡!C27,本职技能!$A$2:$A$66,0),MATCH(人物卡!$N$5,本职技能!$A$1:$GW$1,0))</f>
        <v> </v>
      </c>
      <c r="I27" s="719">
        <v>5</v>
      </c>
      <c r="J27" s="720"/>
      <c r="K27" s="725"/>
      <c r="L27" s="714"/>
      <c r="M27" s="715"/>
      <c r="N27" s="715"/>
      <c r="O27" s="715"/>
      <c r="P27" s="715"/>
      <c r="Q27" s="720">
        <f t="shared" si="4"/>
        <v>5</v>
      </c>
      <c r="R27" s="720"/>
      <c r="S27" s="720">
        <f t="shared" si="5"/>
        <v>2</v>
      </c>
      <c r="T27" s="720"/>
      <c r="U27" s="720">
        <f t="shared" si="6"/>
        <v>1</v>
      </c>
      <c r="V27" s="795"/>
      <c r="W27" s="799" t="s">
        <v>56</v>
      </c>
      <c r="X27" s="796" t="s">
        <v>90</v>
      </c>
      <c r="Y27" s="837"/>
      <c r="Z27" s="837"/>
      <c r="AA27" s="837"/>
      <c r="AB27" s="606" t="str">
        <f>INDEX(本职技能!$A$2:$GW$66,MATCH(X27,本职技能!$A$2:$A$66,0),MATCH(人物卡!$N$5,本职技能!$A$1:$GW$1,0))</f>
        <v> </v>
      </c>
      <c r="AC27" s="719">
        <v>1</v>
      </c>
      <c r="AD27" s="720"/>
      <c r="AE27" s="725"/>
      <c r="AF27" s="714"/>
      <c r="AG27" s="715"/>
      <c r="AH27" s="715"/>
      <c r="AI27" s="715"/>
      <c r="AJ27" s="715"/>
      <c r="AK27" s="720">
        <f t="shared" si="7"/>
        <v>1</v>
      </c>
      <c r="AL27" s="720"/>
      <c r="AM27" s="720">
        <f t="shared" si="8"/>
        <v>0</v>
      </c>
      <c r="AN27" s="720"/>
      <c r="AO27" s="720">
        <f t="shared" si="9"/>
        <v>0</v>
      </c>
      <c r="AP27" s="914"/>
      <c r="AR27" s="920"/>
      <c r="AS27" s="921"/>
      <c r="AT27" s="669"/>
      <c r="AU27" s="894"/>
    </row>
    <row r="28" ht="16.5" customHeight="1" spans="2:47">
      <c r="B28" s="607" t="s">
        <v>56</v>
      </c>
      <c r="C28" s="608" t="s">
        <v>91</v>
      </c>
      <c r="D28" s="608"/>
      <c r="E28" s="608"/>
      <c r="F28" s="608"/>
      <c r="G28" s="608"/>
      <c r="H28" s="609" t="str">
        <f>INDEX(本职技能!$A$2:$GW$66,MATCH(人物卡!C28,本职技能!$A$2:$A$66,0),MATCH(人物卡!$N$5,本职技能!$A$1:$GW$1,0))</f>
        <v> </v>
      </c>
      <c r="I28" s="721">
        <f>INT(Z3/2)</f>
        <v>35</v>
      </c>
      <c r="J28" s="722"/>
      <c r="K28" s="723"/>
      <c r="L28" s="724"/>
      <c r="M28" s="718"/>
      <c r="N28" s="718"/>
      <c r="O28" s="718">
        <v>30</v>
      </c>
      <c r="P28" s="718"/>
      <c r="Q28" s="722">
        <f t="shared" si="4"/>
        <v>65</v>
      </c>
      <c r="R28" s="722"/>
      <c r="S28" s="722">
        <f t="shared" si="5"/>
        <v>32</v>
      </c>
      <c r="T28" s="722"/>
      <c r="U28" s="722">
        <f t="shared" si="6"/>
        <v>13</v>
      </c>
      <c r="V28" s="797"/>
      <c r="W28" s="800" t="s">
        <v>56</v>
      </c>
      <c r="X28" s="798" t="s">
        <v>92</v>
      </c>
      <c r="Y28" s="838"/>
      <c r="Z28" s="838"/>
      <c r="AA28" s="838"/>
      <c r="AB28" s="839" t="str">
        <f>INDEX(本职技能!$A$2:$GW$66,MATCH(X28,本职技能!$A$2:$A$66,0),MATCH(人物卡!$N$5,本职技能!$A$1:$GW$1,0))</f>
        <v>★</v>
      </c>
      <c r="AC28" s="721">
        <v>10</v>
      </c>
      <c r="AD28" s="722"/>
      <c r="AE28" s="723"/>
      <c r="AF28" s="724"/>
      <c r="AG28" s="718">
        <v>50</v>
      </c>
      <c r="AH28" s="718"/>
      <c r="AI28" s="718"/>
      <c r="AJ28" s="718"/>
      <c r="AK28" s="722">
        <f t="shared" si="7"/>
        <v>60</v>
      </c>
      <c r="AL28" s="722"/>
      <c r="AM28" s="722">
        <f t="shared" si="8"/>
        <v>30</v>
      </c>
      <c r="AN28" s="722"/>
      <c r="AO28" s="722">
        <f t="shared" si="9"/>
        <v>12</v>
      </c>
      <c r="AP28" s="915"/>
      <c r="AR28" s="920"/>
      <c r="AS28" s="921"/>
      <c r="AT28" s="669"/>
      <c r="AU28" s="894"/>
    </row>
    <row r="29" ht="16.5" customHeight="1" spans="2:47">
      <c r="B29" s="604" t="s">
        <v>56</v>
      </c>
      <c r="C29" s="605" t="s">
        <v>93</v>
      </c>
      <c r="D29" s="605"/>
      <c r="E29" s="605"/>
      <c r="F29" s="605"/>
      <c r="G29" s="605"/>
      <c r="H29" s="610" t="str">
        <f>INDEX(本职技能!$A$2:$GW$66,MATCH(人物卡!C29,本职技能!$A$2:$A$66,0),MATCH(人物卡!$N$5,本职技能!$A$1:$GW$1,0))</f>
        <v>★</v>
      </c>
      <c r="I29" s="719">
        <v>20</v>
      </c>
      <c r="J29" s="720"/>
      <c r="K29" s="725"/>
      <c r="L29" s="714"/>
      <c r="M29" s="715">
        <v>40</v>
      </c>
      <c r="N29" s="715"/>
      <c r="O29" s="715"/>
      <c r="P29" s="715"/>
      <c r="Q29" s="720">
        <f t="shared" si="4"/>
        <v>60</v>
      </c>
      <c r="R29" s="720"/>
      <c r="S29" s="720">
        <f t="shared" si="5"/>
        <v>30</v>
      </c>
      <c r="T29" s="720"/>
      <c r="U29" s="720">
        <f t="shared" si="6"/>
        <v>12</v>
      </c>
      <c r="V29" s="795"/>
      <c r="W29" s="799" t="s">
        <v>56</v>
      </c>
      <c r="X29" s="796" t="s">
        <v>94</v>
      </c>
      <c r="Y29" s="837"/>
      <c r="Z29" s="837"/>
      <c r="AA29" s="837"/>
      <c r="AB29" s="606" t="str">
        <f>INDEX(本职技能!$A$2:$GW$66,MATCH(X29,本职技能!$A$2:$A$66,0),MATCH(人物卡!$N$5,本职技能!$A$1:$GW$1,0))</f>
        <v> </v>
      </c>
      <c r="AC29" s="719">
        <v>5</v>
      </c>
      <c r="AD29" s="720"/>
      <c r="AE29" s="725"/>
      <c r="AF29" s="714"/>
      <c r="AG29" s="715"/>
      <c r="AH29" s="715"/>
      <c r="AI29" s="715"/>
      <c r="AJ29" s="715"/>
      <c r="AK29" s="720">
        <f t="shared" si="7"/>
        <v>5</v>
      </c>
      <c r="AL29" s="720"/>
      <c r="AM29" s="720">
        <f t="shared" si="8"/>
        <v>2</v>
      </c>
      <c r="AN29" s="720"/>
      <c r="AO29" s="720">
        <f t="shared" si="9"/>
        <v>1</v>
      </c>
      <c r="AP29" s="914"/>
      <c r="AR29" s="920"/>
      <c r="AS29" s="921"/>
      <c r="AT29" s="669"/>
      <c r="AU29" s="894"/>
    </row>
    <row r="30" ht="16.5" customHeight="1" spans="2:47">
      <c r="B30" s="607" t="s">
        <v>56</v>
      </c>
      <c r="C30" s="608" t="s">
        <v>95</v>
      </c>
      <c r="D30" s="608"/>
      <c r="E30" s="608"/>
      <c r="F30" s="608"/>
      <c r="G30" s="608"/>
      <c r="H30" s="609" t="str">
        <f>INDEX(本职技能!$A$2:$GW$66,MATCH(人物卡!C30,本职技能!$A$2:$A$66,0),MATCH(人物卡!$N$5,本职技能!$A$1:$GW$1,0))</f>
        <v> </v>
      </c>
      <c r="I30" s="721">
        <v>10</v>
      </c>
      <c r="J30" s="722"/>
      <c r="K30" s="723"/>
      <c r="L30" s="724"/>
      <c r="M30" s="718"/>
      <c r="N30" s="718"/>
      <c r="O30" s="726"/>
      <c r="P30" s="727"/>
      <c r="Q30" s="722">
        <f t="shared" si="4"/>
        <v>10</v>
      </c>
      <c r="R30" s="722"/>
      <c r="S30" s="722">
        <f t="shared" si="5"/>
        <v>5</v>
      </c>
      <c r="T30" s="722"/>
      <c r="U30" s="722">
        <f t="shared" si="6"/>
        <v>2</v>
      </c>
      <c r="V30" s="797"/>
      <c r="W30" s="800" t="s">
        <v>56</v>
      </c>
      <c r="X30" s="798" t="s">
        <v>96</v>
      </c>
      <c r="Y30" s="838"/>
      <c r="Z30" s="616" t="s">
        <v>97</v>
      </c>
      <c r="AA30" s="616"/>
      <c r="AB30" s="839" t="str">
        <f>INDEX(本职技能!$A$2:$GW$66,MATCH(X30,本职技能!$A$2:$A$66,0),MATCH(人物卡!$N$5,本职技能!$A$1:$GW$1,0))</f>
        <v> </v>
      </c>
      <c r="AC30" s="721">
        <f>IF(Z30="",1,LOOKUP(Z30,分支技能!E4:E16,分支技能!F4:F16))</f>
        <v>1</v>
      </c>
      <c r="AD30" s="722"/>
      <c r="AE30" s="723"/>
      <c r="AF30" s="724"/>
      <c r="AG30" s="718"/>
      <c r="AH30" s="718"/>
      <c r="AI30" s="718"/>
      <c r="AJ30" s="718"/>
      <c r="AK30" s="722">
        <f t="shared" si="7"/>
        <v>1</v>
      </c>
      <c r="AL30" s="722"/>
      <c r="AM30" s="722">
        <f t="shared" si="8"/>
        <v>0</v>
      </c>
      <c r="AN30" s="722"/>
      <c r="AO30" s="722">
        <f t="shared" si="9"/>
        <v>0</v>
      </c>
      <c r="AP30" s="915"/>
      <c r="AR30" s="920"/>
      <c r="AS30" s="921"/>
      <c r="AT30" s="669"/>
      <c r="AU30" s="894"/>
    </row>
    <row r="31" ht="16.5" customHeight="1" spans="2:47">
      <c r="B31" s="604" t="s">
        <v>56</v>
      </c>
      <c r="C31" s="605" t="s">
        <v>98</v>
      </c>
      <c r="D31" s="605"/>
      <c r="E31" s="605"/>
      <c r="F31" s="605"/>
      <c r="G31" s="605"/>
      <c r="H31" s="610" t="str">
        <f>INDEX(本职技能!$A$2:$GW$66,MATCH(人物卡!C31,本职技能!$A$2:$A$66,0),MATCH(人物卡!$N$5,本职技能!$A$1:$GW$1,0))</f>
        <v> </v>
      </c>
      <c r="I31" s="719">
        <v>1</v>
      </c>
      <c r="J31" s="720"/>
      <c r="K31" s="725"/>
      <c r="L31" s="714"/>
      <c r="M31" s="715"/>
      <c r="N31" s="715"/>
      <c r="O31" s="715"/>
      <c r="P31" s="715"/>
      <c r="Q31" s="720">
        <f t="shared" si="4"/>
        <v>1</v>
      </c>
      <c r="R31" s="720"/>
      <c r="S31" s="720">
        <f t="shared" si="5"/>
        <v>0</v>
      </c>
      <c r="T31" s="720"/>
      <c r="U31" s="720">
        <f t="shared" si="6"/>
        <v>0</v>
      </c>
      <c r="V31" s="795"/>
      <c r="W31" s="799" t="s">
        <v>56</v>
      </c>
      <c r="X31" s="801" t="s">
        <v>96</v>
      </c>
      <c r="Y31" s="841"/>
      <c r="Z31" s="842"/>
      <c r="AA31" s="842"/>
      <c r="AB31" s="606" t="str">
        <f>INDEX(本职技能!$A$2:$GW$66,MATCH(X30,本职技能!$A$2:$A$66,0)+1,MATCH(人物卡!$N$5,本职技能!$A$1:$GW$1,0))</f>
        <v> </v>
      </c>
      <c r="AC31" s="843">
        <f>IF(Z31="",1,LOOKUP(Z31,分支技能!E4:E16,分支技能!F4:F16))</f>
        <v>1</v>
      </c>
      <c r="AD31" s="719"/>
      <c r="AE31" s="725"/>
      <c r="AF31" s="714"/>
      <c r="AG31" s="715"/>
      <c r="AH31" s="715"/>
      <c r="AI31" s="715"/>
      <c r="AJ31" s="715"/>
      <c r="AK31" s="720">
        <f t="shared" si="7"/>
        <v>1</v>
      </c>
      <c r="AL31" s="720"/>
      <c r="AM31" s="720">
        <f t="shared" si="8"/>
        <v>0</v>
      </c>
      <c r="AN31" s="720"/>
      <c r="AO31" s="720">
        <f t="shared" si="9"/>
        <v>0</v>
      </c>
      <c r="AP31" s="914"/>
      <c r="AR31" s="920"/>
      <c r="AS31" s="921"/>
      <c r="AT31" s="669"/>
      <c r="AU31" s="894"/>
    </row>
    <row r="32" ht="16.5" customHeight="1" spans="2:47">
      <c r="B32" s="607" t="s">
        <v>56</v>
      </c>
      <c r="C32" s="608" t="s">
        <v>99</v>
      </c>
      <c r="D32" s="608"/>
      <c r="E32" s="608"/>
      <c r="F32" s="608"/>
      <c r="G32" s="608"/>
      <c r="H32" s="609" t="str">
        <f>INDEX(本职技能!$A$2:$GW$66,MATCH(人物卡!C32,本职技能!$A$2:$A$66,0),MATCH(人物卡!$N$5,本职技能!$A$1:$GW$1,0))</f>
        <v>☆</v>
      </c>
      <c r="I32" s="728">
        <v>5</v>
      </c>
      <c r="J32" s="729"/>
      <c r="K32" s="723"/>
      <c r="L32" s="724"/>
      <c r="M32" s="718"/>
      <c r="N32" s="718"/>
      <c r="O32" s="718"/>
      <c r="P32" s="718"/>
      <c r="Q32" s="722">
        <f t="shared" si="4"/>
        <v>5</v>
      </c>
      <c r="R32" s="722"/>
      <c r="S32" s="722">
        <f t="shared" si="5"/>
        <v>2</v>
      </c>
      <c r="T32" s="722"/>
      <c r="U32" s="722">
        <f t="shared" si="6"/>
        <v>1</v>
      </c>
      <c r="V32" s="797"/>
      <c r="W32" s="800" t="s">
        <v>56</v>
      </c>
      <c r="X32" s="798" t="s">
        <v>96</v>
      </c>
      <c r="Y32" s="838"/>
      <c r="Z32" s="616"/>
      <c r="AA32" s="616"/>
      <c r="AB32" s="839" t="str">
        <f>INDEX(本职技能!$A$2:$GW$66,MATCH(X30,本职技能!$A$2:$A$66,0)+2,MATCH(人物卡!$N$5,本职技能!$A$1:$GW$1,0))</f>
        <v> </v>
      </c>
      <c r="AC32" s="844">
        <f>IF(Z32="",1,LOOKUP(Z32,分支技能!E4:E16,分支技能!F4:F16))</f>
        <v>1</v>
      </c>
      <c r="AD32" s="721"/>
      <c r="AE32" s="723"/>
      <c r="AF32" s="724"/>
      <c r="AG32" s="718"/>
      <c r="AH32" s="718"/>
      <c r="AI32" s="718"/>
      <c r="AJ32" s="718"/>
      <c r="AK32" s="722">
        <f t="shared" si="7"/>
        <v>1</v>
      </c>
      <c r="AL32" s="722"/>
      <c r="AM32" s="722">
        <f t="shared" si="8"/>
        <v>0</v>
      </c>
      <c r="AN32" s="722"/>
      <c r="AO32" s="722">
        <f t="shared" si="9"/>
        <v>0</v>
      </c>
      <c r="AP32" s="915"/>
      <c r="AR32" s="920"/>
      <c r="AS32" s="921"/>
      <c r="AT32" s="669"/>
      <c r="AU32" s="894"/>
    </row>
    <row r="33" ht="16.5" customHeight="1" spans="1:47">
      <c r="A33" s="617"/>
      <c r="B33" s="604" t="s">
        <v>56</v>
      </c>
      <c r="C33" s="618" t="s">
        <v>100</v>
      </c>
      <c r="D33" s="619"/>
      <c r="E33" s="620" t="s">
        <v>101</v>
      </c>
      <c r="F33" s="620"/>
      <c r="G33" s="620"/>
      <c r="H33" s="610" t="str">
        <f>INDEX(本职技能!$A$2:$GW$66,MATCH(人物卡!C33,本职技能!$A$2:$A$66,0),MATCH(人物卡!$N$5,本职技能!$A$1:$GW$1,0))</f>
        <v>★</v>
      </c>
      <c r="I33" s="730">
        <f>IF(ISNA(LOOKUP(E33,分支技能!$H$4:$H$11,分支技能!$I$4:$I$11)),"0",LOOKUP(E33,分支技能!$H$4:$H$11,分支技能!$I$4:$I$11))</f>
        <v>25</v>
      </c>
      <c r="J33" s="731"/>
      <c r="K33" s="725"/>
      <c r="L33" s="714"/>
      <c r="M33" s="715">
        <v>45</v>
      </c>
      <c r="N33" s="715"/>
      <c r="O33" s="715"/>
      <c r="P33" s="715"/>
      <c r="Q33" s="720">
        <f t="shared" si="4"/>
        <v>70</v>
      </c>
      <c r="R33" s="720"/>
      <c r="S33" s="720">
        <f t="shared" si="5"/>
        <v>35</v>
      </c>
      <c r="T33" s="720"/>
      <c r="U33" s="720">
        <f t="shared" si="6"/>
        <v>14</v>
      </c>
      <c r="V33" s="795"/>
      <c r="W33" s="799" t="s">
        <v>56</v>
      </c>
      <c r="X33" s="796" t="s">
        <v>102</v>
      </c>
      <c r="Y33" s="837"/>
      <c r="Z33" s="837"/>
      <c r="AA33" s="837"/>
      <c r="AB33" s="606" t="str">
        <f>INDEX(本职技能!$A$2:$GW$66,MATCH(X33,本职技能!$A$2:$A$66,0),MATCH(人物卡!$N$5,本职技能!$A$1:$GW$1,0))</f>
        <v> </v>
      </c>
      <c r="AC33" s="719">
        <v>10</v>
      </c>
      <c r="AD33" s="720"/>
      <c r="AE33" s="725"/>
      <c r="AF33" s="714"/>
      <c r="AG33" s="715"/>
      <c r="AH33" s="715"/>
      <c r="AI33" s="715"/>
      <c r="AJ33" s="715"/>
      <c r="AK33" s="720">
        <f t="shared" si="7"/>
        <v>10</v>
      </c>
      <c r="AL33" s="720"/>
      <c r="AM33" s="720">
        <f t="shared" si="8"/>
        <v>5</v>
      </c>
      <c r="AN33" s="720"/>
      <c r="AO33" s="720">
        <f t="shared" si="9"/>
        <v>2</v>
      </c>
      <c r="AP33" s="914"/>
      <c r="AR33" s="920"/>
      <c r="AS33" s="921"/>
      <c r="AT33" s="669"/>
      <c r="AU33" s="894"/>
    </row>
    <row r="34" ht="16.5" customHeight="1" spans="1:47">
      <c r="A34" s="617"/>
      <c r="B34" s="607" t="s">
        <v>56</v>
      </c>
      <c r="C34" s="621" t="s">
        <v>100</v>
      </c>
      <c r="D34" s="622"/>
      <c r="E34" s="616"/>
      <c r="F34" s="616"/>
      <c r="G34" s="616"/>
      <c r="H34" s="609" t="str">
        <f>INDEX(本职技能!$A$2:$GW$66,MATCH(人物卡!C33,本职技能!$A$2:$A$66,0)+1,MATCH(人物卡!$N$5,本职技能!$A$1:$GW$1,0))</f>
        <v> </v>
      </c>
      <c r="I34" s="732" t="str">
        <f>IF(ISNA(LOOKUP(E34,分支技能!$H$4:$H$11,分支技能!$I$4:$I$11)),"0",LOOKUP(E34,分支技能!$H$4:$H$11,分支技能!$I$4:$I$11))</f>
        <v>0</v>
      </c>
      <c r="J34" s="721"/>
      <c r="K34" s="723"/>
      <c r="L34" s="724"/>
      <c r="M34" s="718"/>
      <c r="N34" s="718"/>
      <c r="O34" s="718"/>
      <c r="P34" s="718"/>
      <c r="Q34" s="722">
        <f t="shared" si="4"/>
        <v>0</v>
      </c>
      <c r="R34" s="722"/>
      <c r="S34" s="722">
        <f t="shared" si="5"/>
        <v>0</v>
      </c>
      <c r="T34" s="722"/>
      <c r="U34" s="722">
        <f t="shared" si="6"/>
        <v>0</v>
      </c>
      <c r="V34" s="797"/>
      <c r="W34" s="800" t="s">
        <v>56</v>
      </c>
      <c r="X34" s="798" t="s">
        <v>103</v>
      </c>
      <c r="Y34" s="838"/>
      <c r="Z34" s="838"/>
      <c r="AA34" s="838"/>
      <c r="AB34" s="839" t="str">
        <f>INDEX(本职技能!$A$2:$GW$66,MATCH(X34,本职技能!$A$2:$A$66,0),MATCH(人物卡!$N$5,本职技能!$A$1:$GW$1,0))</f>
        <v> </v>
      </c>
      <c r="AC34" s="721">
        <v>25</v>
      </c>
      <c r="AD34" s="722"/>
      <c r="AE34" s="723"/>
      <c r="AF34" s="724"/>
      <c r="AG34" s="718"/>
      <c r="AH34" s="718"/>
      <c r="AI34" s="718">
        <v>40</v>
      </c>
      <c r="AJ34" s="718"/>
      <c r="AK34" s="722">
        <f t="shared" si="7"/>
        <v>65</v>
      </c>
      <c r="AL34" s="722"/>
      <c r="AM34" s="722">
        <f t="shared" si="8"/>
        <v>32</v>
      </c>
      <c r="AN34" s="722"/>
      <c r="AO34" s="722">
        <f t="shared" si="9"/>
        <v>13</v>
      </c>
      <c r="AP34" s="915"/>
      <c r="AR34" s="920"/>
      <c r="AS34" s="921"/>
      <c r="AT34" s="669"/>
      <c r="AU34" s="894"/>
    </row>
    <row r="35" ht="16.5" customHeight="1" spans="1:47">
      <c r="A35" s="617"/>
      <c r="B35" s="604" t="s">
        <v>56</v>
      </c>
      <c r="C35" s="623" t="s">
        <v>100</v>
      </c>
      <c r="D35" s="624"/>
      <c r="E35" s="620"/>
      <c r="F35" s="620"/>
      <c r="G35" s="620"/>
      <c r="H35" s="610" t="str">
        <f>INDEX(本职技能!$A$2:$GW$66,MATCH(人物卡!C33,本职技能!$A$2:$A$66,0)+2,MATCH(人物卡!$N$5,本职技能!$A$1:$GW$1,0))</f>
        <v> </v>
      </c>
      <c r="I35" s="733" t="str">
        <f>IF(ISNA(LOOKUP(E35,分支技能!$H$4:$H$11,分支技能!$I$4:$I$11)),"0",LOOKUP(E35,分支技能!$H$4:$H$11,分支技能!$I$4:$I$11))</f>
        <v>0</v>
      </c>
      <c r="J35" s="734"/>
      <c r="K35" s="725"/>
      <c r="L35" s="714"/>
      <c r="M35" s="715"/>
      <c r="N35" s="715"/>
      <c r="O35" s="715"/>
      <c r="P35" s="715"/>
      <c r="Q35" s="720">
        <f t="shared" si="4"/>
        <v>0</v>
      </c>
      <c r="R35" s="720"/>
      <c r="S35" s="720">
        <f t="shared" si="5"/>
        <v>0</v>
      </c>
      <c r="T35" s="720"/>
      <c r="U35" s="720">
        <f t="shared" si="6"/>
        <v>0</v>
      </c>
      <c r="V35" s="795"/>
      <c r="W35" s="799" t="s">
        <v>56</v>
      </c>
      <c r="X35" s="796" t="s">
        <v>104</v>
      </c>
      <c r="Y35" s="837"/>
      <c r="Z35" s="837"/>
      <c r="AA35" s="837"/>
      <c r="AB35" s="606" t="str">
        <f>INDEX(本职技能!$A$2:$GW$66,MATCH(X35,本职技能!$A$2:$A$66,0),MATCH(人物卡!$N$5,本职技能!$A$1:$GW$1,0))</f>
        <v>★</v>
      </c>
      <c r="AC35" s="719">
        <v>20</v>
      </c>
      <c r="AD35" s="720"/>
      <c r="AE35" s="725"/>
      <c r="AF35" s="714"/>
      <c r="AG35" s="715">
        <v>40</v>
      </c>
      <c r="AH35" s="715"/>
      <c r="AI35" s="715"/>
      <c r="AJ35" s="715"/>
      <c r="AK35" s="720">
        <f t="shared" si="7"/>
        <v>60</v>
      </c>
      <c r="AL35" s="720"/>
      <c r="AM35" s="720">
        <f t="shared" si="8"/>
        <v>30</v>
      </c>
      <c r="AN35" s="720"/>
      <c r="AO35" s="720">
        <f t="shared" si="9"/>
        <v>12</v>
      </c>
      <c r="AP35" s="914"/>
      <c r="AR35" s="920"/>
      <c r="AS35" s="921"/>
      <c r="AT35" s="669"/>
      <c r="AU35" s="894"/>
    </row>
    <row r="36" ht="16.5" customHeight="1" spans="1:47">
      <c r="A36" s="617"/>
      <c r="B36" s="607" t="s">
        <v>56</v>
      </c>
      <c r="C36" s="625" t="s">
        <v>105</v>
      </c>
      <c r="D36" s="626"/>
      <c r="E36" s="627" t="s">
        <v>106</v>
      </c>
      <c r="F36" s="627"/>
      <c r="G36" s="627"/>
      <c r="H36" s="609" t="str">
        <f>INDEX(本职技能!$A$2:$GW$66,MATCH(人物卡!C36,本职技能!$A$2:$A$66,0),MATCH(人物卡!$N$5,本职技能!$A$1:$GW$1,0))</f>
        <v>○</v>
      </c>
      <c r="I36" s="732">
        <f>IF(ISNA(LOOKUP(E36,分支技能!K3:K9,分支技能!L3:L9)),"0",LOOKUP(E36,分支技能!K3:K9,分支技能!L3:L9))</f>
        <v>20</v>
      </c>
      <c r="J36" s="721"/>
      <c r="K36" s="723"/>
      <c r="L36" s="724"/>
      <c r="M36" s="718"/>
      <c r="N36" s="718"/>
      <c r="O36" s="718"/>
      <c r="P36" s="718"/>
      <c r="Q36" s="722">
        <f t="shared" si="4"/>
        <v>20</v>
      </c>
      <c r="R36" s="722"/>
      <c r="S36" s="722">
        <f t="shared" si="5"/>
        <v>10</v>
      </c>
      <c r="T36" s="722"/>
      <c r="U36" s="722">
        <f t="shared" si="6"/>
        <v>4</v>
      </c>
      <c r="V36" s="797"/>
      <c r="W36" s="800" t="s">
        <v>56</v>
      </c>
      <c r="X36" s="798" t="s">
        <v>107</v>
      </c>
      <c r="Y36" s="838"/>
      <c r="Z36" s="616"/>
      <c r="AA36" s="840"/>
      <c r="AB36" s="839" t="str">
        <f>INDEX(本职技能!$A$2:$GW$66,MATCH(X36,本职技能!$A$2:$A$66,0),MATCH(人物卡!$N$5,本职技能!$A$1:$GW$1,0))</f>
        <v> </v>
      </c>
      <c r="AC36" s="721">
        <v>10</v>
      </c>
      <c r="AD36" s="722"/>
      <c r="AE36" s="723"/>
      <c r="AF36" s="724"/>
      <c r="AG36" s="718"/>
      <c r="AH36" s="718"/>
      <c r="AI36" s="718"/>
      <c r="AJ36" s="718"/>
      <c r="AK36" s="722">
        <f t="shared" si="7"/>
        <v>10</v>
      </c>
      <c r="AL36" s="722"/>
      <c r="AM36" s="722">
        <f t="shared" si="8"/>
        <v>5</v>
      </c>
      <c r="AN36" s="722"/>
      <c r="AO36" s="722">
        <f t="shared" si="9"/>
        <v>2</v>
      </c>
      <c r="AP36" s="915"/>
      <c r="AR36" s="920"/>
      <c r="AS36" s="921"/>
      <c r="AT36" s="669"/>
      <c r="AU36" s="894"/>
    </row>
    <row r="37" ht="16.5" customHeight="1" spans="1:47">
      <c r="A37" s="617"/>
      <c r="B37" s="604" t="s">
        <v>56</v>
      </c>
      <c r="C37" s="628" t="s">
        <v>105</v>
      </c>
      <c r="D37" s="629"/>
      <c r="E37" s="630"/>
      <c r="F37" s="630"/>
      <c r="G37" s="630"/>
      <c r="H37" s="610" t="str">
        <f>INDEX(本职技能!$A$2:$GW$66,MATCH(人物卡!C36,本职技能!$A$2:$A$66,0)+1,MATCH(人物卡!$N$5,本职技能!$A$1:$GW$1,0))</f>
        <v>○</v>
      </c>
      <c r="I37" s="735" t="str">
        <f>IF(ISNA(LOOKUP(E37,分支技能!K4:K10,分支技能!L4:L10)),"0",LOOKUP(E37,分支技能!K4:K10,分支技能!L4:L10))</f>
        <v>0</v>
      </c>
      <c r="J37" s="719"/>
      <c r="K37" s="725"/>
      <c r="L37" s="714"/>
      <c r="M37" s="715"/>
      <c r="N37" s="715"/>
      <c r="O37" s="715"/>
      <c r="P37" s="715"/>
      <c r="Q37" s="720">
        <f t="shared" si="4"/>
        <v>0</v>
      </c>
      <c r="R37" s="720"/>
      <c r="S37" s="720">
        <f t="shared" si="5"/>
        <v>0</v>
      </c>
      <c r="T37" s="720"/>
      <c r="U37" s="720">
        <f t="shared" si="6"/>
        <v>0</v>
      </c>
      <c r="V37" s="795"/>
      <c r="W37" s="799" t="s">
        <v>56</v>
      </c>
      <c r="X37" s="796" t="s">
        <v>107</v>
      </c>
      <c r="Y37" s="837"/>
      <c r="Z37" s="620"/>
      <c r="AA37" s="845"/>
      <c r="AB37" s="846" t="str">
        <f>INDEX(本职技能!$A$2:$GW$66,MATCH(X36,本职技能!$A$2:$A$66,0)+1,MATCH(人物卡!$N$5,本职技能!$A$1:$GW$1,0))</f>
        <v> </v>
      </c>
      <c r="AC37" s="733">
        <v>10</v>
      </c>
      <c r="AD37" s="734"/>
      <c r="AE37" s="847"/>
      <c r="AF37" s="848"/>
      <c r="AG37" s="880"/>
      <c r="AH37" s="880"/>
      <c r="AI37" s="880"/>
      <c r="AJ37" s="880"/>
      <c r="AK37" s="734">
        <f t="shared" ref="AK37" si="10">SUM(AC37:AJ37)</f>
        <v>10</v>
      </c>
      <c r="AL37" s="734"/>
      <c r="AM37" s="734">
        <f t="shared" ref="AM37" si="11">INT(AK37/2)</f>
        <v>5</v>
      </c>
      <c r="AN37" s="734"/>
      <c r="AO37" s="734">
        <f t="shared" ref="AO37" si="12">INT(AK37/5)</f>
        <v>2</v>
      </c>
      <c r="AP37" s="924"/>
      <c r="AR37" s="920"/>
      <c r="AS37" s="921"/>
      <c r="AT37" s="669"/>
      <c r="AU37" s="894"/>
    </row>
    <row r="38" ht="16.5" customHeight="1" spans="1:47">
      <c r="A38" s="617"/>
      <c r="B38" s="607" t="s">
        <v>56</v>
      </c>
      <c r="C38" s="625" t="s">
        <v>105</v>
      </c>
      <c r="D38" s="626"/>
      <c r="E38" s="627"/>
      <c r="F38" s="627"/>
      <c r="G38" s="627"/>
      <c r="H38" s="609" t="str">
        <f>INDEX(本职技能!$A$2:$GW$66,MATCH(人物卡!C36,本职技能!$A$2:$A$66,0)+2,MATCH(人物卡!$N$5,本职技能!$A$1:$GW$1,0))</f>
        <v>○</v>
      </c>
      <c r="I38" s="736" t="str">
        <f>IF(ISNA(LOOKUP(E38,分支技能!K4:K10,分支技能!L4:L10)),"0",LOOKUP(E38,分支技能!K4:K10,分支技能!L4:L10))</f>
        <v>0</v>
      </c>
      <c r="J38" s="737"/>
      <c r="K38" s="723"/>
      <c r="L38" s="724"/>
      <c r="M38" s="718"/>
      <c r="N38" s="718"/>
      <c r="O38" s="718"/>
      <c r="P38" s="718"/>
      <c r="Q38" s="722">
        <f t="shared" si="4"/>
        <v>0</v>
      </c>
      <c r="R38" s="722"/>
      <c r="S38" s="722">
        <f t="shared" si="5"/>
        <v>0</v>
      </c>
      <c r="T38" s="722"/>
      <c r="U38" s="722">
        <f t="shared" si="6"/>
        <v>0</v>
      </c>
      <c r="V38" s="797"/>
      <c r="W38" s="800" t="s">
        <v>56</v>
      </c>
      <c r="X38" s="798" t="s">
        <v>108</v>
      </c>
      <c r="Y38" s="838"/>
      <c r="Z38" s="838"/>
      <c r="AA38" s="838"/>
      <c r="AB38" s="839" t="str">
        <f>INDEX(本职技能!$A$2:$GW$66,MATCH(X38,本职技能!$A$2:$A$66,0),MATCH(人物卡!$N$5,本职技能!$A$1:$GW$1,0))</f>
        <v> </v>
      </c>
      <c r="AC38" s="721">
        <v>20</v>
      </c>
      <c r="AD38" s="722"/>
      <c r="AE38" s="723"/>
      <c r="AF38" s="724"/>
      <c r="AG38" s="718"/>
      <c r="AH38" s="718"/>
      <c r="AI38" s="718"/>
      <c r="AJ38" s="718"/>
      <c r="AK38" s="722">
        <f t="shared" ref="AK38" si="13">SUM(AC38:AJ38)</f>
        <v>20</v>
      </c>
      <c r="AL38" s="722"/>
      <c r="AM38" s="722">
        <f t="shared" ref="AM38" si="14">INT(AK38/2)</f>
        <v>10</v>
      </c>
      <c r="AN38" s="722"/>
      <c r="AO38" s="722">
        <f t="shared" ref="AO38" si="15">INT(AK38/5)</f>
        <v>4</v>
      </c>
      <c r="AP38" s="915"/>
      <c r="AR38" s="920"/>
      <c r="AS38" s="921"/>
      <c r="AT38" s="669"/>
      <c r="AU38" s="894"/>
    </row>
    <row r="39" ht="16.5" customHeight="1" spans="2:47">
      <c r="B39" s="604" t="s">
        <v>56</v>
      </c>
      <c r="C39" s="605" t="s">
        <v>109</v>
      </c>
      <c r="D39" s="605"/>
      <c r="E39" s="605"/>
      <c r="F39" s="605"/>
      <c r="G39" s="605"/>
      <c r="H39" s="610" t="str">
        <f>INDEX(本职技能!$A$2:$GW$66,MATCH(人物卡!C39,本职技能!$A$2:$A$66,0),MATCH(人物卡!$N$5,本职技能!$A$1:$GW$1,0))</f>
        <v> </v>
      </c>
      <c r="I39" s="738">
        <v>30</v>
      </c>
      <c r="J39" s="739"/>
      <c r="K39" s="725"/>
      <c r="L39" s="714"/>
      <c r="M39" s="715"/>
      <c r="N39" s="715"/>
      <c r="O39" s="715">
        <v>40</v>
      </c>
      <c r="P39" s="715"/>
      <c r="Q39" s="720">
        <f t="shared" si="4"/>
        <v>70</v>
      </c>
      <c r="R39" s="720"/>
      <c r="S39" s="720">
        <f t="shared" si="5"/>
        <v>35</v>
      </c>
      <c r="T39" s="720"/>
      <c r="U39" s="720">
        <f t="shared" si="6"/>
        <v>14</v>
      </c>
      <c r="V39" s="795"/>
      <c r="W39" s="799" t="s">
        <v>56</v>
      </c>
      <c r="X39" s="796" t="s">
        <v>110</v>
      </c>
      <c r="Y39" s="837"/>
      <c r="Z39" s="837"/>
      <c r="AA39" s="837"/>
      <c r="AB39" s="846" t="str">
        <f>INDEX(本职技能!$A$2:$GW$66,MATCH(X39,本职技能!$A$2:$A$66,0),MATCH(人物卡!$N$5,本职技能!$A$1:$GW$1,0))</f>
        <v> </v>
      </c>
      <c r="AC39" s="733">
        <v>20</v>
      </c>
      <c r="AD39" s="734"/>
      <c r="AE39" s="847"/>
      <c r="AF39" s="848"/>
      <c r="AG39" s="880"/>
      <c r="AH39" s="880"/>
      <c r="AI39" s="880"/>
      <c r="AJ39" s="880"/>
      <c r="AK39" s="734">
        <f t="shared" ref="AK39" si="16">SUM(AC39:AJ39)</f>
        <v>20</v>
      </c>
      <c r="AL39" s="734"/>
      <c r="AM39" s="734">
        <f t="shared" ref="AM39" si="17">INT(AK39/2)</f>
        <v>10</v>
      </c>
      <c r="AN39" s="734"/>
      <c r="AO39" s="734">
        <f t="shared" ref="AO39" si="18">INT(AK39/5)</f>
        <v>4</v>
      </c>
      <c r="AP39" s="924"/>
      <c r="AR39" s="920"/>
      <c r="AS39" s="921"/>
      <c r="AT39" s="669"/>
      <c r="AU39" s="894"/>
    </row>
    <row r="40" ht="16.5" customHeight="1" spans="2:47">
      <c r="B40" s="607" t="s">
        <v>56</v>
      </c>
      <c r="C40" s="608" t="s">
        <v>111</v>
      </c>
      <c r="D40" s="608"/>
      <c r="E40" s="608"/>
      <c r="F40" s="608"/>
      <c r="G40" s="608"/>
      <c r="H40" s="609" t="str">
        <f>INDEX(本职技能!$A$2:$GW$66,MATCH(人物卡!C40,本职技能!$A$2:$A$66,0),MATCH(人物卡!$N$5,本职技能!$A$1:$GW$1,0))</f>
        <v>★</v>
      </c>
      <c r="I40" s="721">
        <v>5</v>
      </c>
      <c r="J40" s="722"/>
      <c r="K40" s="723"/>
      <c r="L40" s="724"/>
      <c r="M40" s="718">
        <v>55</v>
      </c>
      <c r="N40" s="718"/>
      <c r="O40" s="718"/>
      <c r="P40" s="718"/>
      <c r="Q40" s="722">
        <f t="shared" si="4"/>
        <v>60</v>
      </c>
      <c r="R40" s="722"/>
      <c r="S40" s="722">
        <f t="shared" si="5"/>
        <v>30</v>
      </c>
      <c r="T40" s="722"/>
      <c r="U40" s="722">
        <f t="shared" si="6"/>
        <v>12</v>
      </c>
      <c r="V40" s="797"/>
      <c r="W40" s="800" t="s">
        <v>56</v>
      </c>
      <c r="X40" s="798" t="s">
        <v>112</v>
      </c>
      <c r="Y40" s="838"/>
      <c r="Z40" s="838"/>
      <c r="AA40" s="838"/>
      <c r="AB40" s="839" t="str">
        <f>INDEX(本职技能!$A$2:$GW$66,MATCH(X40,本职技能!$A$2:$A$66,0),MATCH(人物卡!$N$5,本职技能!$A$1:$GW$1,0))</f>
        <v> </v>
      </c>
      <c r="AC40" s="721">
        <v>10</v>
      </c>
      <c r="AD40" s="722"/>
      <c r="AE40" s="723"/>
      <c r="AF40" s="724"/>
      <c r="AG40" s="718"/>
      <c r="AH40" s="718"/>
      <c r="AI40" s="718"/>
      <c r="AJ40" s="718"/>
      <c r="AK40" s="722">
        <f t="shared" ref="AK40" si="19">SUM(AC40:AJ40)</f>
        <v>10</v>
      </c>
      <c r="AL40" s="722"/>
      <c r="AM40" s="722">
        <f t="shared" ref="AM40" si="20">INT(AK40/2)</f>
        <v>5</v>
      </c>
      <c r="AN40" s="722"/>
      <c r="AO40" s="722">
        <f t="shared" ref="AO40" si="21">INT(AK40/5)</f>
        <v>2</v>
      </c>
      <c r="AP40" s="915"/>
      <c r="AR40" s="920"/>
      <c r="AS40" s="921"/>
      <c r="AT40" s="669"/>
      <c r="AU40" s="894"/>
    </row>
    <row r="41" ht="16.5" customHeight="1" spans="2:47">
      <c r="B41" s="604" t="s">
        <v>56</v>
      </c>
      <c r="C41" s="605" t="s">
        <v>113</v>
      </c>
      <c r="D41" s="605"/>
      <c r="E41" s="605"/>
      <c r="F41" s="605"/>
      <c r="G41" s="605"/>
      <c r="H41" s="610" t="str">
        <f>INDEX(本职技能!$A$2:$GW$66,MATCH(人物卡!C41,本职技能!$A$2:$A$66,0),MATCH(人物卡!$N$5,本职技能!$A$1:$GW$1,0))</f>
        <v>☆</v>
      </c>
      <c r="I41" s="740">
        <v>15</v>
      </c>
      <c r="J41" s="741"/>
      <c r="K41" s="725"/>
      <c r="L41" s="714"/>
      <c r="M41" s="715">
        <v>40</v>
      </c>
      <c r="N41" s="715"/>
      <c r="O41" s="715"/>
      <c r="P41" s="715"/>
      <c r="Q41" s="720">
        <f t="shared" si="4"/>
        <v>55</v>
      </c>
      <c r="R41" s="720"/>
      <c r="S41" s="720">
        <f t="shared" si="5"/>
        <v>27</v>
      </c>
      <c r="T41" s="720"/>
      <c r="U41" s="720">
        <f t="shared" si="6"/>
        <v>11</v>
      </c>
      <c r="V41" s="795"/>
      <c r="W41" s="799" t="s">
        <v>56</v>
      </c>
      <c r="X41" s="796" t="s">
        <v>114</v>
      </c>
      <c r="Y41" s="837"/>
      <c r="Z41" s="620" t="s">
        <v>115</v>
      </c>
      <c r="AA41" s="620"/>
      <c r="AB41" s="846" t="str">
        <f>INDEX(本职技能!$A$2:$GW$66,MATCH(X41,本职技能!$A$2:$A$66,0),MATCH(人物卡!$N$5,本职技能!$A$1:$GW$1,0))</f>
        <v>催眠</v>
      </c>
      <c r="AC41" s="733">
        <f>LOOKUP(Z41,分支技能!N4:N9,分支技能!O4:O9)</f>
        <v>5</v>
      </c>
      <c r="AD41" s="734"/>
      <c r="AE41" s="847"/>
      <c r="AF41" s="848"/>
      <c r="AG41" s="880"/>
      <c r="AH41" s="880"/>
      <c r="AI41" s="880"/>
      <c r="AJ41" s="880"/>
      <c r="AK41" s="734">
        <f t="shared" ref="AK41" si="22">SUM(AC41:AJ41)</f>
        <v>5</v>
      </c>
      <c r="AL41" s="734"/>
      <c r="AM41" s="734">
        <f t="shared" ref="AM41" si="23">INT(AK41/2)</f>
        <v>2</v>
      </c>
      <c r="AN41" s="734"/>
      <c r="AO41" s="734">
        <f t="shared" ref="AO41" si="24">INT(AK41/5)</f>
        <v>1</v>
      </c>
      <c r="AP41" s="924"/>
      <c r="AR41" s="920"/>
      <c r="AS41" s="921"/>
      <c r="AT41" s="669"/>
      <c r="AU41" s="894"/>
    </row>
    <row r="42" ht="16.5" customHeight="1" spans="2:47">
      <c r="B42" s="607" t="s">
        <v>56</v>
      </c>
      <c r="C42" s="608" t="s">
        <v>116</v>
      </c>
      <c r="D42" s="608"/>
      <c r="E42" s="608"/>
      <c r="F42" s="608"/>
      <c r="G42" s="608"/>
      <c r="H42" s="609" t="str">
        <f>INDEX(本职技能!$A$2:$GW$66,MATCH(人物卡!C42,本职技能!$A$2:$A$66,0),MATCH(人物卡!$N$5,本职技能!$A$1:$GW$1,0))</f>
        <v> </v>
      </c>
      <c r="I42" s="742">
        <v>20</v>
      </c>
      <c r="J42" s="743"/>
      <c r="K42" s="723"/>
      <c r="L42" s="724"/>
      <c r="M42" s="718"/>
      <c r="N42" s="718"/>
      <c r="O42" s="718"/>
      <c r="P42" s="718"/>
      <c r="Q42" s="722">
        <f t="shared" si="4"/>
        <v>20</v>
      </c>
      <c r="R42" s="722"/>
      <c r="S42" s="722">
        <f t="shared" si="5"/>
        <v>10</v>
      </c>
      <c r="T42" s="722"/>
      <c r="U42" s="722">
        <f t="shared" si="6"/>
        <v>4</v>
      </c>
      <c r="V42" s="797"/>
      <c r="W42" s="800" t="s">
        <v>56</v>
      </c>
      <c r="X42" s="798" t="s">
        <v>117</v>
      </c>
      <c r="Y42" s="838"/>
      <c r="Z42" s="616"/>
      <c r="AA42" s="840"/>
      <c r="AB42" s="839" t="str">
        <f>INDEX(本职技能!$A$2:$GW$66,MATCH(X42,本职技能!$A$2:$A$66,0),MATCH(人物卡!$N$5,本职技能!$A$1:$GW$1,0))</f>
        <v> </v>
      </c>
      <c r="AC42" s="724">
        <v>1</v>
      </c>
      <c r="AD42" s="718"/>
      <c r="AE42" s="723"/>
      <c r="AF42" s="724"/>
      <c r="AG42" s="718"/>
      <c r="AH42" s="718"/>
      <c r="AI42" s="718"/>
      <c r="AJ42" s="718"/>
      <c r="AK42" s="722">
        <f t="shared" ref="AK42" si="25">SUM(AC42:AJ42)</f>
        <v>1</v>
      </c>
      <c r="AL42" s="722"/>
      <c r="AM42" s="722">
        <f t="shared" ref="AM42" si="26">INT(AK42/2)</f>
        <v>0</v>
      </c>
      <c r="AN42" s="722"/>
      <c r="AO42" s="722">
        <f t="shared" ref="AO42" si="27">INT(AK42/5)</f>
        <v>0</v>
      </c>
      <c r="AP42" s="915"/>
      <c r="AR42" s="920"/>
      <c r="AS42" s="921"/>
      <c r="AT42" s="669"/>
      <c r="AU42" s="894"/>
    </row>
    <row r="43" ht="16.5" customHeight="1" spans="2:47">
      <c r="B43" s="604" t="s">
        <v>56</v>
      </c>
      <c r="C43" s="631" t="s">
        <v>118</v>
      </c>
      <c r="D43" s="632"/>
      <c r="E43" s="620"/>
      <c r="F43" s="620"/>
      <c r="G43" s="620"/>
      <c r="H43" s="610" t="str">
        <f>INDEX(本职技能!$A$2:$GW$66,MATCH(人物卡!C43,本职技能!$A$2:$A$66,0),MATCH(人物卡!$N$5,本职技能!$A$1:$GW$1,0))</f>
        <v> </v>
      </c>
      <c r="I43" s="738">
        <v>1</v>
      </c>
      <c r="J43" s="739"/>
      <c r="K43" s="725"/>
      <c r="L43" s="714"/>
      <c r="M43" s="715"/>
      <c r="N43" s="715"/>
      <c r="O43" s="715"/>
      <c r="P43" s="715"/>
      <c r="Q43" s="720">
        <f t="shared" si="4"/>
        <v>1</v>
      </c>
      <c r="R43" s="720"/>
      <c r="S43" s="720">
        <f t="shared" si="5"/>
        <v>0</v>
      </c>
      <c r="T43" s="720"/>
      <c r="U43" s="720">
        <f t="shared" si="6"/>
        <v>0</v>
      </c>
      <c r="V43" s="795"/>
      <c r="W43" s="799" t="s">
        <v>56</v>
      </c>
      <c r="X43" s="796"/>
      <c r="Y43" s="837"/>
      <c r="Z43" s="837"/>
      <c r="AA43" s="849"/>
      <c r="AB43" s="850"/>
      <c r="AC43" s="714"/>
      <c r="AD43" s="715"/>
      <c r="AE43" s="725"/>
      <c r="AF43" s="714"/>
      <c r="AG43" s="715"/>
      <c r="AH43" s="715"/>
      <c r="AI43" s="715"/>
      <c r="AJ43" s="715"/>
      <c r="AK43" s="720">
        <f t="shared" si="7"/>
        <v>0</v>
      </c>
      <c r="AL43" s="720"/>
      <c r="AM43" s="720">
        <f t="shared" si="8"/>
        <v>0</v>
      </c>
      <c r="AN43" s="720"/>
      <c r="AO43" s="720">
        <f t="shared" si="9"/>
        <v>0</v>
      </c>
      <c r="AP43" s="914"/>
      <c r="AR43" s="920"/>
      <c r="AS43" s="921"/>
      <c r="AT43" s="669"/>
      <c r="AU43" s="894"/>
    </row>
    <row r="44" ht="16.5" customHeight="1" spans="2:47">
      <c r="B44" s="607" t="s">
        <v>56</v>
      </c>
      <c r="C44" s="621" t="s">
        <v>118</v>
      </c>
      <c r="D44" s="622"/>
      <c r="E44" s="616"/>
      <c r="F44" s="616"/>
      <c r="G44" s="616"/>
      <c r="H44" s="609" t="str">
        <f>INDEX(本职技能!$A$2:$GW$66,MATCH(人物卡!C44,本职技能!$A$2:$A$66,0),MATCH(人物卡!$N$5,本职技能!$A$1:$GW$1,0))</f>
        <v> </v>
      </c>
      <c r="I44" s="721">
        <v>1</v>
      </c>
      <c r="J44" s="722"/>
      <c r="K44" s="723"/>
      <c r="L44" s="724"/>
      <c r="M44" s="718"/>
      <c r="N44" s="718"/>
      <c r="O44" s="718"/>
      <c r="P44" s="718"/>
      <c r="Q44" s="722">
        <f t="shared" si="4"/>
        <v>1</v>
      </c>
      <c r="R44" s="722"/>
      <c r="S44" s="722">
        <f t="shared" si="5"/>
        <v>0</v>
      </c>
      <c r="T44" s="722"/>
      <c r="U44" s="722">
        <f t="shared" si="6"/>
        <v>0</v>
      </c>
      <c r="V44" s="797"/>
      <c r="W44" s="800" t="s">
        <v>56</v>
      </c>
      <c r="X44" s="798"/>
      <c r="Y44" s="838"/>
      <c r="Z44" s="838"/>
      <c r="AA44" s="851"/>
      <c r="AB44" s="852"/>
      <c r="AC44" s="724"/>
      <c r="AD44" s="718"/>
      <c r="AE44" s="723"/>
      <c r="AF44" s="724"/>
      <c r="AG44" s="718"/>
      <c r="AH44" s="718"/>
      <c r="AI44" s="718"/>
      <c r="AJ44" s="718"/>
      <c r="AK44" s="722">
        <f t="shared" si="7"/>
        <v>0</v>
      </c>
      <c r="AL44" s="722"/>
      <c r="AM44" s="722">
        <f t="shared" si="8"/>
        <v>0</v>
      </c>
      <c r="AN44" s="722"/>
      <c r="AO44" s="722">
        <f t="shared" si="9"/>
        <v>0</v>
      </c>
      <c r="AP44" s="915"/>
      <c r="AR44" s="920"/>
      <c r="AS44" s="921"/>
      <c r="AT44" s="669"/>
      <c r="AU44" s="894"/>
    </row>
    <row r="45" ht="16.5" customHeight="1" spans="2:47">
      <c r="B45" s="604" t="s">
        <v>56</v>
      </c>
      <c r="C45" s="631" t="s">
        <v>118</v>
      </c>
      <c r="D45" s="632"/>
      <c r="E45" s="620"/>
      <c r="F45" s="620"/>
      <c r="G45" s="620"/>
      <c r="H45" s="610" t="str">
        <f>INDEX(本职技能!$A$2:$GW$66,MATCH(人物卡!C45,本职技能!$A$2:$A$66,0),MATCH(人物卡!$N$5,本职技能!$A$1:$GW$1,0))</f>
        <v> </v>
      </c>
      <c r="I45" s="719">
        <v>1</v>
      </c>
      <c r="J45" s="720"/>
      <c r="K45" s="725"/>
      <c r="L45" s="714"/>
      <c r="M45" s="715"/>
      <c r="N45" s="715"/>
      <c r="O45" s="715"/>
      <c r="P45" s="715"/>
      <c r="Q45" s="720">
        <f t="shared" si="4"/>
        <v>1</v>
      </c>
      <c r="R45" s="720"/>
      <c r="S45" s="720">
        <f t="shared" si="5"/>
        <v>0</v>
      </c>
      <c r="T45" s="720"/>
      <c r="U45" s="720">
        <f t="shared" si="6"/>
        <v>0</v>
      </c>
      <c r="V45" s="795"/>
      <c r="W45" s="799" t="s">
        <v>56</v>
      </c>
      <c r="X45" s="796"/>
      <c r="Y45" s="837"/>
      <c r="Z45" s="837"/>
      <c r="AA45" s="849"/>
      <c r="AB45" s="850"/>
      <c r="AC45" s="714"/>
      <c r="AD45" s="715"/>
      <c r="AE45" s="725"/>
      <c r="AF45" s="714"/>
      <c r="AG45" s="715"/>
      <c r="AH45" s="715"/>
      <c r="AI45" s="715"/>
      <c r="AJ45" s="715"/>
      <c r="AK45" s="720">
        <f t="shared" si="7"/>
        <v>0</v>
      </c>
      <c r="AL45" s="720"/>
      <c r="AM45" s="720">
        <f t="shared" si="8"/>
        <v>0</v>
      </c>
      <c r="AN45" s="720"/>
      <c r="AO45" s="720">
        <f t="shared" si="9"/>
        <v>0</v>
      </c>
      <c r="AP45" s="914"/>
      <c r="AR45" s="920"/>
      <c r="AS45" s="921"/>
      <c r="AT45" s="669"/>
      <c r="AU45" s="894"/>
    </row>
    <row r="46" ht="16.5" customHeight="1" spans="2:47">
      <c r="B46" s="607" t="s">
        <v>56</v>
      </c>
      <c r="C46" s="633" t="s">
        <v>119</v>
      </c>
      <c r="D46" s="634"/>
      <c r="E46" s="635" t="s">
        <v>120</v>
      </c>
      <c r="F46" s="635"/>
      <c r="G46" s="635"/>
      <c r="H46" s="636" t="str">
        <f>INDEX(本职技能!$A$2:$GW$66,MATCH(人物卡!C46,本职技能!$A$2:$A$66,0),MATCH(人物卡!$N$5,本职技能!$A$1:$GW$1,0))</f>
        <v> </v>
      </c>
      <c r="I46" s="744">
        <f>AF5</f>
        <v>90</v>
      </c>
      <c r="J46" s="745"/>
      <c r="K46" s="746"/>
      <c r="L46" s="747"/>
      <c r="M46" s="748"/>
      <c r="N46" s="748"/>
      <c r="O46" s="748"/>
      <c r="P46" s="748"/>
      <c r="Q46" s="745">
        <f t="shared" si="4"/>
        <v>90</v>
      </c>
      <c r="R46" s="745"/>
      <c r="S46" s="745">
        <f t="shared" si="5"/>
        <v>45</v>
      </c>
      <c r="T46" s="745"/>
      <c r="U46" s="745">
        <f t="shared" si="6"/>
        <v>18</v>
      </c>
      <c r="V46" s="802"/>
      <c r="W46" s="803" t="s">
        <v>56</v>
      </c>
      <c r="X46" s="804"/>
      <c r="Y46" s="853"/>
      <c r="Z46" s="853"/>
      <c r="AA46" s="854"/>
      <c r="AB46" s="855"/>
      <c r="AC46" s="747"/>
      <c r="AD46" s="748"/>
      <c r="AE46" s="746"/>
      <c r="AF46" s="747"/>
      <c r="AG46" s="748"/>
      <c r="AH46" s="748"/>
      <c r="AI46" s="748"/>
      <c r="AJ46" s="748"/>
      <c r="AK46" s="745">
        <f t="shared" si="7"/>
        <v>0</v>
      </c>
      <c r="AL46" s="745"/>
      <c r="AM46" s="745">
        <f t="shared" si="8"/>
        <v>0</v>
      </c>
      <c r="AN46" s="745"/>
      <c r="AO46" s="745">
        <f t="shared" si="9"/>
        <v>0</v>
      </c>
      <c r="AP46" s="925"/>
      <c r="AR46" s="920"/>
      <c r="AS46" s="921"/>
      <c r="AT46" s="669"/>
      <c r="AU46" s="894"/>
    </row>
    <row r="47" ht="16.5" customHeight="1" spans="2:47">
      <c r="B47" s="637" t="str">
        <f>IF(N5=0," ","职业信用范围："&amp;LOOKUP(N5,职业列表!A2:A206,职业列表!C2:C206))</f>
        <v>职业信用范围：20-50</v>
      </c>
      <c r="C47" s="637"/>
      <c r="D47" s="637"/>
      <c r="E47" s="637"/>
      <c r="F47" s="637"/>
      <c r="G47" s="637"/>
      <c r="H47" s="638"/>
      <c r="I47" s="637"/>
      <c r="J47" s="637"/>
      <c r="K47" s="394" t="str">
        <f>IF(N5=0," ","剩余职业点="&amp;LOOKUP(N5,职业列表!A2:A206,职业列表!E2:E206)-SUM(人物卡!M15:N46,人物卡!AG15:AH46)&amp;"   剩余兴趣点="&amp;Z7*2-SUM(O15:P46,AI15:AJ46))</f>
        <v>剩余职业点=0   剩余兴趣点=0</v>
      </c>
      <c r="L47" s="394"/>
      <c r="M47" s="394"/>
      <c r="N47" s="394"/>
      <c r="O47" s="394"/>
      <c r="P47" s="394"/>
      <c r="Q47" s="394"/>
      <c r="R47" s="394"/>
      <c r="S47" s="394"/>
      <c r="T47" s="805"/>
      <c r="U47" s="806"/>
      <c r="V47" s="806"/>
      <c r="W47" s="669"/>
      <c r="X47" s="669"/>
      <c r="Y47" s="669"/>
      <c r="Z47" s="669"/>
      <c r="AA47" s="669"/>
      <c r="AB47" s="669"/>
      <c r="AC47" s="669"/>
      <c r="AD47" s="669"/>
      <c r="AE47" s="856"/>
      <c r="AF47" s="856"/>
      <c r="AG47" s="856"/>
      <c r="AH47" s="856"/>
      <c r="AI47" s="856"/>
      <c r="AJ47" s="856"/>
      <c r="AK47" s="856"/>
      <c r="AL47" s="856"/>
      <c r="AM47" s="856"/>
      <c r="AN47" s="856"/>
      <c r="AO47" s="669"/>
      <c r="AP47" s="669"/>
      <c r="AR47" s="920"/>
      <c r="AS47" s="921"/>
      <c r="AT47" s="669"/>
      <c r="AU47" s="894"/>
    </row>
    <row r="48" ht="16.5" customHeight="1" spans="2:47">
      <c r="B48" s="25" t="s">
        <v>121</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46"/>
      <c r="AH48" s="669"/>
      <c r="AI48" s="597" t="s">
        <v>122</v>
      </c>
      <c r="AJ48" s="598"/>
      <c r="AK48" s="598"/>
      <c r="AL48" s="598"/>
      <c r="AM48" s="598"/>
      <c r="AN48" s="598"/>
      <c r="AO48" s="598"/>
      <c r="AP48" s="810"/>
      <c r="AR48" s="920"/>
      <c r="AS48" s="921"/>
      <c r="AT48" s="669"/>
      <c r="AU48" s="894"/>
    </row>
    <row r="49" ht="16.5" customHeight="1" spans="2:47">
      <c r="B49" s="639" t="s">
        <v>123</v>
      </c>
      <c r="C49" s="640"/>
      <c r="D49" s="641"/>
      <c r="E49" s="642" t="s">
        <v>124</v>
      </c>
      <c r="F49" s="640"/>
      <c r="G49" s="641"/>
      <c r="H49" s="643" t="s">
        <v>125</v>
      </c>
      <c r="I49" s="643"/>
      <c r="J49" s="643"/>
      <c r="K49" s="643" t="s">
        <v>54</v>
      </c>
      <c r="L49" s="643"/>
      <c r="M49" s="643"/>
      <c r="N49" s="643" t="s">
        <v>126</v>
      </c>
      <c r="O49" s="643"/>
      <c r="P49" s="643"/>
      <c r="Q49" s="643"/>
      <c r="R49" s="643"/>
      <c r="S49" s="807" t="s">
        <v>127</v>
      </c>
      <c r="T49" s="807"/>
      <c r="U49" s="807"/>
      <c r="V49" s="807" t="s">
        <v>128</v>
      </c>
      <c r="W49" s="807"/>
      <c r="X49" s="807"/>
      <c r="Y49" s="807" t="s">
        <v>129</v>
      </c>
      <c r="Z49" s="807"/>
      <c r="AA49" s="807"/>
      <c r="AB49" s="807" t="s">
        <v>130</v>
      </c>
      <c r="AC49" s="807"/>
      <c r="AD49" s="807"/>
      <c r="AE49" s="807" t="s">
        <v>131</v>
      </c>
      <c r="AF49" s="807"/>
      <c r="AG49" s="881"/>
      <c r="AH49" s="669"/>
      <c r="AI49" s="882" t="s">
        <v>132</v>
      </c>
      <c r="AJ49" s="883"/>
      <c r="AK49" s="883"/>
      <c r="AL49" s="883"/>
      <c r="AM49" s="884" t="str">
        <f>LOOKUP(T3+T7,附表!A2:A32,附表!B2:B32)</f>
        <v>+1D4</v>
      </c>
      <c r="AN49" s="884"/>
      <c r="AO49" s="884"/>
      <c r="AP49" s="926"/>
      <c r="AR49" s="920"/>
      <c r="AS49" s="921"/>
      <c r="AT49" s="669"/>
      <c r="AU49" s="894"/>
    </row>
    <row r="50" ht="16.5" customHeight="1" spans="2:47">
      <c r="B50" s="644" t="s">
        <v>133</v>
      </c>
      <c r="C50" s="645"/>
      <c r="D50" s="645"/>
      <c r="E50" s="646" t="s">
        <v>134</v>
      </c>
      <c r="F50" s="647"/>
      <c r="G50" s="648"/>
      <c r="H50" s="649" t="s">
        <v>101</v>
      </c>
      <c r="I50" s="649"/>
      <c r="J50" s="649"/>
      <c r="K50" s="749">
        <f>Q33</f>
        <v>70</v>
      </c>
      <c r="L50" s="750">
        <f t="shared" ref="L50:L55" si="28">INT(K50/2)</f>
        <v>35</v>
      </c>
      <c r="M50" s="750">
        <f>INT(K50/5)</f>
        <v>14</v>
      </c>
      <c r="N50" s="649" t="s">
        <v>135</v>
      </c>
      <c r="O50" s="649"/>
      <c r="P50" s="649"/>
      <c r="Q50" s="649"/>
      <c r="R50" s="649"/>
      <c r="S50" s="649" t="s">
        <v>136</v>
      </c>
      <c r="T50" s="649"/>
      <c r="U50" s="649"/>
      <c r="V50" s="649" t="s">
        <v>137</v>
      </c>
      <c r="W50" s="649"/>
      <c r="X50" s="649"/>
      <c r="Y50" s="649">
        <v>1</v>
      </c>
      <c r="Z50" s="649"/>
      <c r="AA50" s="649"/>
      <c r="AB50" s="649" t="s">
        <v>136</v>
      </c>
      <c r="AC50" s="649"/>
      <c r="AD50" s="649"/>
      <c r="AE50" s="649" t="s">
        <v>136</v>
      </c>
      <c r="AF50" s="649"/>
      <c r="AG50" s="885"/>
      <c r="AH50" s="669"/>
      <c r="AI50" s="882"/>
      <c r="AJ50" s="883"/>
      <c r="AK50" s="883"/>
      <c r="AL50" s="883"/>
      <c r="AM50" s="884"/>
      <c r="AN50" s="884"/>
      <c r="AO50" s="884"/>
      <c r="AP50" s="926"/>
      <c r="AR50" s="920"/>
      <c r="AS50" s="921"/>
      <c r="AT50" s="669"/>
      <c r="AU50" s="894"/>
    </row>
    <row r="51" ht="16.5" customHeight="1" spans="2:47">
      <c r="B51" s="650"/>
      <c r="C51" s="651"/>
      <c r="D51" s="652"/>
      <c r="E51" s="653" t="s">
        <v>138</v>
      </c>
      <c r="F51" s="651"/>
      <c r="G51" s="652"/>
      <c r="H51" s="654" t="str">
        <f>IF(E51=0,"←选择武器",VLOOKUP(E51,武器列表!$A$2:$H$105,2,FALSE))</f>
        <v>斗殴</v>
      </c>
      <c r="I51" s="671"/>
      <c r="J51" s="751"/>
      <c r="K51" s="752">
        <f>IF(E51=0," ",LOOKUP(H51,E33:E38,Q33:Q38))</f>
        <v>70</v>
      </c>
      <c r="L51" s="753">
        <f>IF(K51=" ","0",INT(K51/2))</f>
        <v>35</v>
      </c>
      <c r="M51" s="753">
        <f>IF(K51=" ","0",INT(K51/5))</f>
        <v>14</v>
      </c>
      <c r="N51" s="754" t="str">
        <f>IF(E51=0," ",VLOOKUP(E51,武器列表!$A$2:$H$105,3,FALSE))</f>
        <v>1D4+DB</v>
      </c>
      <c r="O51" s="754"/>
      <c r="P51" s="754"/>
      <c r="Q51" s="754"/>
      <c r="R51" s="754"/>
      <c r="S51" s="568" t="str">
        <f>IF(E51=0," ",VLOOKUP(E51,武器列表!$A$2:$H$105,4,FALSE))</f>
        <v>接触</v>
      </c>
      <c r="T51" s="568"/>
      <c r="U51" s="568"/>
      <c r="V51" s="808" t="str">
        <f>IF(E51=0," ",VLOOKUP(E51,武器列表!$A$2:$H$105,5,FALSE))</f>
        <v>√</v>
      </c>
      <c r="W51" s="808"/>
      <c r="X51" s="808"/>
      <c r="Y51" s="568" t="str">
        <f>IF(E51=0," ",VLOOKUP(E51,武器列表!$A$2:$H$105,6,FALSE))</f>
        <v>1</v>
      </c>
      <c r="Z51" s="568"/>
      <c r="AA51" s="568"/>
      <c r="AB51" s="808" t="str">
        <f>IF(E51=0," ",VLOOKUP(E51,武器列表!$A$2:$H$105,7,FALSE))</f>
        <v>-</v>
      </c>
      <c r="AC51" s="808"/>
      <c r="AD51" s="808"/>
      <c r="AE51" s="808" t="str">
        <f>IF(E51=0," ",VLOOKUP(E51,武器列表!$A$2:$H$105,8,FALSE))</f>
        <v>-</v>
      </c>
      <c r="AF51" s="808"/>
      <c r="AG51" s="886"/>
      <c r="AH51" s="669"/>
      <c r="AI51" s="773" t="s">
        <v>139</v>
      </c>
      <c r="AJ51" s="774"/>
      <c r="AK51" s="774"/>
      <c r="AL51" s="774"/>
      <c r="AM51" s="572">
        <f>LOOKUP(T3+T7,附表!A2:A32,附表!C2:C32)</f>
        <v>1</v>
      </c>
      <c r="AN51" s="572"/>
      <c r="AO51" s="572"/>
      <c r="AP51" s="927"/>
      <c r="AR51" s="920"/>
      <c r="AS51" s="921"/>
      <c r="AT51" s="669"/>
      <c r="AU51" s="894"/>
    </row>
    <row r="52" ht="16.5" customHeight="1" spans="2:47">
      <c r="B52" s="655"/>
      <c r="C52" s="656"/>
      <c r="D52" s="656"/>
      <c r="E52" s="657" t="s">
        <v>140</v>
      </c>
      <c r="F52" s="658"/>
      <c r="G52" s="659"/>
      <c r="H52" s="660" t="str">
        <f>IF(E52=0,"←选择武器",VLOOKUP(E52,武器列表!$A$2:$H$105,2,FALSE))</f>
        <v>斗殴</v>
      </c>
      <c r="I52" s="755"/>
      <c r="J52" s="756"/>
      <c r="K52" s="757">
        <f>IF(E52=0," ",LOOKUP(H52,E33:E38,Q33:Q38))</f>
        <v>70</v>
      </c>
      <c r="L52" s="758">
        <f t="shared" ref="L52:L53" si="29">IF(K52=" ","0",INT(K52/2))</f>
        <v>35</v>
      </c>
      <c r="M52" s="758">
        <f t="shared" ref="M52:M53" si="30">IF(K52=" ","0",INT(K52/5))</f>
        <v>14</v>
      </c>
      <c r="N52" s="759" t="str">
        <f>IF(E52=0," ",VLOOKUP(E52,武器列表!$A$2:$H$105,3,FALSE))</f>
        <v>1D8+DB</v>
      </c>
      <c r="O52" s="760"/>
      <c r="P52" s="760"/>
      <c r="Q52" s="760"/>
      <c r="R52" s="809"/>
      <c r="S52" s="646" t="str">
        <f>IF(E52=0," ",VLOOKUP(E52,武器列表!$A$2:$H$105,4,FALSE))</f>
        <v>接触</v>
      </c>
      <c r="T52" s="647"/>
      <c r="U52" s="648"/>
      <c r="V52" s="646" t="str">
        <f>IF(E52=0," ",VLOOKUP(E52,武器列表!$A$2:$H$105,5,FALSE))</f>
        <v>×</v>
      </c>
      <c r="W52" s="647"/>
      <c r="X52" s="648"/>
      <c r="Y52" s="646" t="str">
        <f>IF(E52=0," ",VLOOKUP(E52,武器列表!$A$2:$H$105,6,FALSE))</f>
        <v>1</v>
      </c>
      <c r="Z52" s="647"/>
      <c r="AA52" s="648"/>
      <c r="AB52" s="646" t="str">
        <f>IF(E52=0," ",VLOOKUP(E52,武器列表!$A$2:$H$105,7,FALSE))</f>
        <v>-</v>
      </c>
      <c r="AC52" s="647"/>
      <c r="AD52" s="648"/>
      <c r="AE52" s="649" t="str">
        <f>IF(E52=0," ",VLOOKUP(E52,武器列表!$A$2:$H$105,8,FALSE))</f>
        <v>-</v>
      </c>
      <c r="AF52" s="649"/>
      <c r="AG52" s="885"/>
      <c r="AH52" s="669"/>
      <c r="AI52" s="773"/>
      <c r="AJ52" s="774"/>
      <c r="AK52" s="774"/>
      <c r="AL52" s="774"/>
      <c r="AM52" s="572"/>
      <c r="AN52" s="572"/>
      <c r="AO52" s="572"/>
      <c r="AP52" s="927"/>
      <c r="AR52" s="920"/>
      <c r="AS52" s="921"/>
      <c r="AT52" s="669"/>
      <c r="AU52" s="894"/>
    </row>
    <row r="53" ht="16.5" customHeight="1" spans="2:47">
      <c r="B53" s="650"/>
      <c r="C53" s="651"/>
      <c r="D53" s="652"/>
      <c r="E53" s="653"/>
      <c r="F53" s="651"/>
      <c r="G53" s="652"/>
      <c r="H53" s="654" t="str">
        <f>IF(E53=0,"←选择武器",VLOOKUP(E53,武器列表!$A$2:$H$105,2,FALSE))</f>
        <v>←选择武器</v>
      </c>
      <c r="I53" s="671"/>
      <c r="J53" s="751"/>
      <c r="K53" s="752" t="str">
        <f>IF(E53=0," ",LOOKUP(H53,E33:E38,Q33:Q38))</f>
        <v> </v>
      </c>
      <c r="L53" s="753" t="str">
        <f t="shared" si="29"/>
        <v>0</v>
      </c>
      <c r="M53" s="753" t="str">
        <f t="shared" si="30"/>
        <v>0</v>
      </c>
      <c r="N53" s="754" t="str">
        <f>IF(E53=0," ",VLOOKUP(E53,武器列表!$A$2:$H$105,3,FALSE))</f>
        <v> </v>
      </c>
      <c r="O53" s="754"/>
      <c r="P53" s="754"/>
      <c r="Q53" s="754"/>
      <c r="R53" s="754"/>
      <c r="S53" s="568" t="str">
        <f>IF(E53=0," ",VLOOKUP(E53,武器列表!$A$2:$H$105,4,FALSE))</f>
        <v> </v>
      </c>
      <c r="T53" s="568"/>
      <c r="U53" s="568"/>
      <c r="V53" s="808" t="str">
        <f>IF(E53=0," ",VLOOKUP(E53,武器列表!$A$2:$H$105,5,FALSE))</f>
        <v> </v>
      </c>
      <c r="W53" s="808"/>
      <c r="X53" s="808"/>
      <c r="Y53" s="568" t="str">
        <f>IF(E53=0," ",VLOOKUP(E53,武器列表!$A$2:$H$105,6,FALSE))</f>
        <v> </v>
      </c>
      <c r="Z53" s="568"/>
      <c r="AA53" s="568"/>
      <c r="AB53" s="808" t="str">
        <f>IF(E53=0," ",VLOOKUP(E53,武器列表!$A$2:$H$105,7,FALSE))</f>
        <v> </v>
      </c>
      <c r="AC53" s="808"/>
      <c r="AD53" s="808"/>
      <c r="AE53" s="808" t="str">
        <f>IF(E53=0," ",VLOOKUP(E53,武器列表!$A$2:$H$105,8,FALSE))</f>
        <v> </v>
      </c>
      <c r="AF53" s="808"/>
      <c r="AG53" s="886"/>
      <c r="AH53" s="669"/>
      <c r="AI53" s="887" t="s">
        <v>141</v>
      </c>
      <c r="AJ53" s="888"/>
      <c r="AK53" s="888"/>
      <c r="AL53" s="888"/>
      <c r="AM53" s="889">
        <f>Q28</f>
        <v>65</v>
      </c>
      <c r="AN53" s="884"/>
      <c r="AO53" s="889">
        <f>S28</f>
        <v>32</v>
      </c>
      <c r="AP53" s="926"/>
      <c r="AR53" s="920"/>
      <c r="AS53" s="921"/>
      <c r="AT53" s="669"/>
      <c r="AU53" s="894"/>
    </row>
    <row r="54" ht="16.5" customHeight="1" spans="2:47">
      <c r="B54" s="661"/>
      <c r="C54" s="658"/>
      <c r="D54" s="659"/>
      <c r="E54" s="657"/>
      <c r="F54" s="658"/>
      <c r="G54" s="659"/>
      <c r="H54" s="662"/>
      <c r="I54" s="761"/>
      <c r="J54" s="762"/>
      <c r="K54" s="757"/>
      <c r="L54" s="750">
        <f t="shared" si="28"/>
        <v>0</v>
      </c>
      <c r="M54" s="750">
        <f>INT(K54/5)</f>
        <v>0</v>
      </c>
      <c r="N54" s="645"/>
      <c r="O54" s="645"/>
      <c r="P54" s="645"/>
      <c r="Q54" s="645"/>
      <c r="R54" s="645"/>
      <c r="S54" s="645"/>
      <c r="T54" s="645"/>
      <c r="U54" s="645"/>
      <c r="V54" s="645"/>
      <c r="W54" s="645"/>
      <c r="X54" s="645"/>
      <c r="Y54" s="645"/>
      <c r="Z54" s="645"/>
      <c r="AA54" s="645"/>
      <c r="AB54" s="645"/>
      <c r="AC54" s="645"/>
      <c r="AD54" s="645"/>
      <c r="AE54" s="645"/>
      <c r="AF54" s="645"/>
      <c r="AG54" s="890"/>
      <c r="AH54" s="669"/>
      <c r="AI54" s="887"/>
      <c r="AJ54" s="888"/>
      <c r="AK54" s="888"/>
      <c r="AL54" s="888"/>
      <c r="AM54" s="884"/>
      <c r="AN54" s="884"/>
      <c r="AO54" s="889">
        <f>U28</f>
        <v>13</v>
      </c>
      <c r="AP54" s="926"/>
      <c r="AR54" s="920"/>
      <c r="AS54" s="921"/>
      <c r="AT54" s="669"/>
      <c r="AU54" s="894"/>
    </row>
    <row r="55" ht="16.5" customHeight="1" spans="2:47">
      <c r="B55" s="663"/>
      <c r="C55" s="664"/>
      <c r="D55" s="664"/>
      <c r="E55" s="665"/>
      <c r="F55" s="666"/>
      <c r="G55" s="667"/>
      <c r="H55" s="668"/>
      <c r="I55" s="668"/>
      <c r="J55" s="668"/>
      <c r="K55" s="763"/>
      <c r="L55" s="764">
        <f t="shared" si="28"/>
        <v>0</v>
      </c>
      <c r="M55" s="764">
        <f>INT(L55/5)</f>
        <v>0</v>
      </c>
      <c r="N55" s="668"/>
      <c r="O55" s="668"/>
      <c r="P55" s="668"/>
      <c r="Q55" s="668"/>
      <c r="R55" s="668"/>
      <c r="S55" s="668"/>
      <c r="T55" s="668"/>
      <c r="U55" s="668"/>
      <c r="V55" s="668"/>
      <c r="W55" s="668"/>
      <c r="X55" s="668"/>
      <c r="Y55" s="668"/>
      <c r="Z55" s="668"/>
      <c r="AA55" s="668"/>
      <c r="AB55" s="668"/>
      <c r="AC55" s="668"/>
      <c r="AD55" s="668"/>
      <c r="AE55" s="668"/>
      <c r="AF55" s="668"/>
      <c r="AG55" s="891"/>
      <c r="AH55" s="669"/>
      <c r="AI55" s="892" t="s">
        <v>142</v>
      </c>
      <c r="AJ55" s="893"/>
      <c r="AK55" s="893"/>
      <c r="AL55" s="893"/>
      <c r="AM55" s="785"/>
      <c r="AN55" s="785"/>
      <c r="AO55" s="785"/>
      <c r="AP55" s="912"/>
      <c r="AR55" s="928"/>
      <c r="AS55" s="929"/>
      <c r="AT55" s="669"/>
      <c r="AU55" s="894"/>
    </row>
    <row r="56" ht="16.5" customHeight="1" spans="2:47">
      <c r="B56" s="22" t="s">
        <v>143</v>
      </c>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S56" s="669"/>
      <c r="AT56" s="669"/>
      <c r="AU56" s="894"/>
    </row>
    <row r="57" ht="16.5" customHeight="1" spans="2:47">
      <c r="B57" s="669"/>
      <c r="C57" s="669"/>
      <c r="D57" s="669"/>
      <c r="E57" s="669"/>
      <c r="F57" s="669"/>
      <c r="G57" s="669"/>
      <c r="H57" s="669"/>
      <c r="I57" s="669"/>
      <c r="J57" s="669"/>
      <c r="K57" s="669"/>
      <c r="L57" s="669"/>
      <c r="M57" s="669"/>
      <c r="N57" s="669"/>
      <c r="O57" s="669"/>
      <c r="P57" s="669"/>
      <c r="Q57" s="669"/>
      <c r="R57" s="669"/>
      <c r="S57" s="669"/>
      <c r="T57" s="669"/>
      <c r="U57" s="23"/>
      <c r="V57" s="669"/>
      <c r="W57" s="669"/>
      <c r="X57" s="669"/>
      <c r="Y57" s="669"/>
      <c r="Z57" s="669"/>
      <c r="AA57" s="669"/>
      <c r="AB57" s="669"/>
      <c r="AC57" s="669"/>
      <c r="AD57" s="669"/>
      <c r="AE57" s="669"/>
      <c r="AF57" s="669"/>
      <c r="AG57" s="669"/>
      <c r="AH57" s="669"/>
      <c r="AI57" s="669"/>
      <c r="AJ57" s="669"/>
      <c r="AK57" s="669"/>
      <c r="AL57" s="669"/>
      <c r="AM57" s="669"/>
      <c r="AN57" s="669"/>
      <c r="AO57" s="669"/>
      <c r="AP57" s="669"/>
      <c r="AQ57" s="345"/>
      <c r="AR57" s="917" t="s">
        <v>74</v>
      </c>
      <c r="AS57" s="23"/>
      <c r="AT57" s="23"/>
      <c r="AU57" s="894"/>
    </row>
    <row r="58" ht="16.5" customHeight="1" spans="2:52">
      <c r="B58" s="597" t="s">
        <v>144</v>
      </c>
      <c r="C58" s="598"/>
      <c r="D58" s="598"/>
      <c r="E58" s="598"/>
      <c r="F58" s="598"/>
      <c r="G58" s="598"/>
      <c r="H58" s="598"/>
      <c r="I58" s="598"/>
      <c r="J58" s="598"/>
      <c r="K58" s="598"/>
      <c r="L58" s="598"/>
      <c r="M58" s="598"/>
      <c r="N58" s="598"/>
      <c r="O58" s="598"/>
      <c r="P58" s="598"/>
      <c r="Q58" s="598"/>
      <c r="R58" s="810"/>
      <c r="S58" s="669"/>
      <c r="T58" s="597" t="s">
        <v>145</v>
      </c>
      <c r="U58" s="598"/>
      <c r="V58" s="598"/>
      <c r="W58" s="598"/>
      <c r="X58" s="598"/>
      <c r="Y58" s="598"/>
      <c r="Z58" s="598"/>
      <c r="AA58" s="598"/>
      <c r="AB58" s="598"/>
      <c r="AC58" s="598"/>
      <c r="AD58" s="598"/>
      <c r="AE58" s="598"/>
      <c r="AF58" s="598"/>
      <c r="AG58" s="598"/>
      <c r="AH58" s="598"/>
      <c r="AI58" s="598"/>
      <c r="AJ58" s="598"/>
      <c r="AK58" s="598"/>
      <c r="AL58" s="598"/>
      <c r="AM58" s="598"/>
      <c r="AN58" s="598"/>
      <c r="AO58" s="598"/>
      <c r="AP58" s="810"/>
      <c r="AQ58" s="345"/>
      <c r="AR58" s="565" t="s">
        <v>146</v>
      </c>
      <c r="AS58" s="566"/>
      <c r="AT58" s="566"/>
      <c r="AU58" s="566"/>
      <c r="AV58" s="566"/>
      <c r="AW58" s="566"/>
      <c r="AX58" s="566"/>
      <c r="AY58" s="566"/>
      <c r="AZ58" s="684"/>
    </row>
    <row r="59" ht="16.5" customHeight="1" spans="2:52">
      <c r="B59" s="670" t="str">
        <f>"信用评级："&amp;Q25&amp;"% / "&amp;S25&amp;"% / "&amp;U25&amp;"%"</f>
        <v>信用评级：40% / 20% / 8%</v>
      </c>
      <c r="C59" s="671"/>
      <c r="D59" s="671"/>
      <c r="E59" s="671"/>
      <c r="F59" s="671"/>
      <c r="G59" s="671"/>
      <c r="H59" s="671"/>
      <c r="I59" s="671"/>
      <c r="J59" s="765" t="str">
        <f>"生活水平："&amp;LOOKUP(Q25,{0,1,10,50,90,99},{"身无分文","贫穷","标准","小康","富裕","富豪"})</f>
        <v>生活水平：标准</v>
      </c>
      <c r="K59" s="766"/>
      <c r="L59" s="766"/>
      <c r="M59" s="766"/>
      <c r="N59" s="767"/>
      <c r="O59" s="768" t="s">
        <v>147</v>
      </c>
      <c r="P59" s="769"/>
      <c r="Q59" s="811" t="s">
        <v>148</v>
      </c>
      <c r="R59" s="812"/>
      <c r="S59" s="669"/>
      <c r="T59" s="567" t="s">
        <v>149</v>
      </c>
      <c r="U59" s="568"/>
      <c r="V59" s="568"/>
      <c r="W59" s="568"/>
      <c r="X59" s="813" t="s">
        <v>150</v>
      </c>
      <c r="Y59" s="857"/>
      <c r="Z59" s="857"/>
      <c r="AA59" s="857"/>
      <c r="AB59" s="857"/>
      <c r="AC59" s="857"/>
      <c r="AD59" s="857"/>
      <c r="AE59" s="857"/>
      <c r="AF59" s="857"/>
      <c r="AG59" s="857"/>
      <c r="AH59" s="857"/>
      <c r="AI59" s="857"/>
      <c r="AJ59" s="857"/>
      <c r="AK59" s="857"/>
      <c r="AL59" s="857"/>
      <c r="AM59" s="857"/>
      <c r="AN59" s="857"/>
      <c r="AO59" s="857"/>
      <c r="AP59" s="930"/>
      <c r="AQ59" s="345"/>
      <c r="AR59" s="931" t="s">
        <v>149</v>
      </c>
      <c r="AS59" s="932"/>
      <c r="AT59" s="933" t="str">
        <f ca="1">INDEX(属性和掷骰!Z13:Z48,属性和掷骰!W13,1)&amp;"、"&amp;INDEX(属性和掷骰!Z13:Z48,属性和掷骰!W14,1)&amp;"、"&amp;INDEX(属性和掷骰!Z13:Z48,属性和掷骰!W15,1)&amp;N6&amp;"人"</f>
        <v>肮脏的、优雅的、死人脸的女人</v>
      </c>
      <c r="AU59" s="934"/>
      <c r="AV59" s="934"/>
      <c r="AW59" s="934"/>
      <c r="AX59" s="934"/>
      <c r="AY59" s="934"/>
      <c r="AZ59" s="958"/>
    </row>
    <row r="60" ht="16.5" customHeight="1" spans="2:52">
      <c r="B60" s="672" t="s">
        <v>151</v>
      </c>
      <c r="C60" s="614"/>
      <c r="D60" s="673">
        <f>IF(Q59="日元",IF(N4="1920s",IF(Q25=0,1,IF(Q25&lt;10,Q25*2,IF(Q25&lt;50,Q25*4,IF(Q25&lt;90,Q25*12,IF(Q25&lt;99,Q25*75,30000))))),IF(Q25=0,1000,IF(Q25&lt;10,Q25*0.2&amp;"万",IF(Q25&lt;50,Q25*4000,IF(Q25&lt;90,Q25*1.2&amp;"万",IF(Q25&lt;99,Q25*7.5&amp;"万","3000万")))))),IF(Q59="人民币",IF(N4="1920s","1920年",IF(Q25=0,100,IF(Q25&lt;10,Q25*100,IF(Q25&lt;50,Q25*200,IF(Q25&lt;90,Q25*500,IF(Q25&lt;99,Q25*0.3&amp;"万","100万")))))),IF(N4="1920s",IF(Q25=0,0.5,IF(Q25&lt;10,Q25,IF(Q25&lt;50,Q25*2,IF(Q25&lt;90,Q25*5,IF(Q25&lt;99,Q25*20,50000))))),IF(Q25=0,10,IF(Q25&lt;10,Q25*20,IF(Q25&lt;50,Q25*40,IF(Q25&lt;90,Q25*100,IF(Q25&lt;99,Q25*400,"100万"))))))))</f>
        <v>8000</v>
      </c>
      <c r="E60" s="673"/>
      <c r="F60" s="674"/>
      <c r="G60" s="675" t="s">
        <v>152</v>
      </c>
      <c r="H60" s="676"/>
      <c r="I60" s="676"/>
      <c r="J60" s="688" t="str">
        <f>IF(Q59="日元",IF(N4="1920s",IF(Q25=0,"没有",IF(Q25&lt;10,Q25*20,IF(Q25&lt;50,Q25*150,IF(Q25&lt;90,Q25*0.1&amp;"万",IF(Q25&lt;99,Q25*0.6&amp;"万","300万"))))),IF(Q25=0,"没有",IF(Q25&lt;10,Q25*2&amp;"万",IF(Q25&lt;50,15&amp;"万",IF(Q25&lt;90,Q25*100&amp;"万",IF(Q25&lt;99,Q25*600&amp;"万","300亿")))))),IF(Q59="人民币",IF(N4="1920s","哪来的",IF(Q25=0,"没有",IF(Q25&lt;10,Q25*1000,IF(Q25&lt;50,Q25*0.5&amp;"万",IF(Q25&lt;90,Q25*4&amp;"万",IF(Q25&lt;99,Q25*25&amp;"万","10亿")))))),IF(N4="1920s",IF(Q25=0,"没有",IF(Q25&lt;10,Q25*10,IF(Q25&lt;50,Q25*50,IF(Q25&lt;90,Q25*500,IF(Q25&lt;99,Q25*0.2&amp;"万","500万+"))))),IF(Q25=0,"没有",IF(Q25&lt;10,Q25*200,IF(Q25&lt;50,Q25*1000,IF(Q25&lt;90,Q25&amp;"万",IF(Q25&lt;99,Q25*4&amp;"万","1亿+"))))))))</f>
        <v>20万</v>
      </c>
      <c r="K60" s="688"/>
      <c r="L60" s="770"/>
      <c r="M60" s="771" t="s">
        <v>153</v>
      </c>
      <c r="N60" s="771"/>
      <c r="O60" s="771"/>
      <c r="P60" s="688">
        <f>IF(Q59="日元",IF(N4="1920s",IF(Q25=0,0.05,IF(Q25&lt;10,2,IF(Q25&lt;50,25,IF(Q25&lt;90,100,IF(Q25&lt;99,500,2000))))),IF(Q25=0,500,IF(Q25&lt;10,2000,IF(Q25&lt;50,25000,IF(Q25&lt;90,"10万",IF(Q25&lt;99,"50万","200万")))))),IF(Q59="人民币",IF(N4="1920s","人民币",IF(Q25=0,50,IF(Q25&lt;10,100,IF(Q25&lt;50,1000,IF(Q25&lt;90,5000,IF(Q25&lt;99,"2万","10万")))))),IF(N4="1920s",IF(Q25=0,0.5,IF(Q25&lt;10,2,IF(Q25&lt;50,10,IF(Q25&lt;90,50,IF(Q25&lt;99,250,5000))))),IF(Q25=0,10,IF(Q25&lt;10,40,IF(Q25&lt;50,200,IF(Q25&lt;90,1000,IF(Q25&lt;99,5000,"10万"))))))))</f>
        <v>1000</v>
      </c>
      <c r="Q60" s="688"/>
      <c r="R60" s="689"/>
      <c r="S60" s="669"/>
      <c r="T60" s="567"/>
      <c r="U60" s="568"/>
      <c r="V60" s="568"/>
      <c r="W60" s="568"/>
      <c r="X60" s="814"/>
      <c r="Y60" s="858"/>
      <c r="Z60" s="858"/>
      <c r="AA60" s="858"/>
      <c r="AB60" s="858"/>
      <c r="AC60" s="858"/>
      <c r="AD60" s="858"/>
      <c r="AE60" s="858"/>
      <c r="AF60" s="858"/>
      <c r="AG60" s="858"/>
      <c r="AH60" s="858"/>
      <c r="AI60" s="858"/>
      <c r="AJ60" s="858"/>
      <c r="AK60" s="858"/>
      <c r="AL60" s="858"/>
      <c r="AM60" s="858"/>
      <c r="AN60" s="858"/>
      <c r="AO60" s="858"/>
      <c r="AP60" s="935"/>
      <c r="AQ60" s="345"/>
      <c r="AR60" s="936"/>
      <c r="AS60" s="937"/>
      <c r="AT60" s="938"/>
      <c r="AU60" s="939"/>
      <c r="AV60" s="939"/>
      <c r="AW60" s="939"/>
      <c r="AX60" s="939"/>
      <c r="AY60" s="939"/>
      <c r="AZ60" s="959"/>
    </row>
    <row r="61" ht="16.5" customHeight="1" spans="2:52">
      <c r="B61" s="677"/>
      <c r="C61" s="678"/>
      <c r="D61" s="678"/>
      <c r="E61" s="678"/>
      <c r="F61" s="678"/>
      <c r="G61" s="679"/>
      <c r="H61" s="679"/>
      <c r="I61" s="679"/>
      <c r="J61" s="678"/>
      <c r="K61" s="678"/>
      <c r="L61" s="678"/>
      <c r="M61" s="678"/>
      <c r="N61" s="678"/>
      <c r="O61" s="678"/>
      <c r="P61" s="678"/>
      <c r="Q61" s="678"/>
      <c r="R61" s="815"/>
      <c r="S61" s="669"/>
      <c r="T61" s="816" t="s">
        <v>154</v>
      </c>
      <c r="U61" s="817"/>
      <c r="V61" s="817"/>
      <c r="W61" s="817"/>
      <c r="X61" s="818" t="s">
        <v>155</v>
      </c>
      <c r="Y61" s="859"/>
      <c r="Z61" s="859"/>
      <c r="AA61" s="859"/>
      <c r="AB61" s="859"/>
      <c r="AC61" s="859"/>
      <c r="AD61" s="859"/>
      <c r="AE61" s="859"/>
      <c r="AF61" s="859"/>
      <c r="AG61" s="859"/>
      <c r="AH61" s="859"/>
      <c r="AI61" s="859"/>
      <c r="AJ61" s="859"/>
      <c r="AK61" s="859"/>
      <c r="AL61" s="859"/>
      <c r="AM61" s="859"/>
      <c r="AN61" s="859"/>
      <c r="AO61" s="859"/>
      <c r="AP61" s="940"/>
      <c r="AQ61" s="345">
        <f ca="1" t="shared" ref="AQ61:AQ65" si="31">RANDBETWEEN(1,10)</f>
        <v>1</v>
      </c>
      <c r="AR61" s="941" t="s">
        <v>154</v>
      </c>
      <c r="AS61" s="942"/>
      <c r="AT61" s="943" t="str">
        <f ca="1">INDEX(属性和掷骰!AA13:AA22,人物卡!AQ61,1)</f>
        <v>你信仰并祈并一位神或伟人</v>
      </c>
      <c r="AU61" s="944"/>
      <c r="AV61" s="944"/>
      <c r="AW61" s="944"/>
      <c r="AX61" s="944"/>
      <c r="AY61" s="944"/>
      <c r="AZ61" s="960"/>
    </row>
    <row r="62" ht="16.5" customHeight="1" spans="2:52">
      <c r="B62" s="680"/>
      <c r="C62" s="679"/>
      <c r="D62" s="679"/>
      <c r="E62" s="679"/>
      <c r="F62" s="679"/>
      <c r="G62" s="679"/>
      <c r="H62" s="679"/>
      <c r="I62" s="679"/>
      <c r="J62" s="679"/>
      <c r="K62" s="679"/>
      <c r="L62" s="679"/>
      <c r="M62" s="679"/>
      <c r="N62" s="679"/>
      <c r="O62" s="679"/>
      <c r="P62" s="679"/>
      <c r="Q62" s="679"/>
      <c r="R62" s="819"/>
      <c r="S62" s="669"/>
      <c r="T62" s="816"/>
      <c r="U62" s="817"/>
      <c r="V62" s="817"/>
      <c r="W62" s="817"/>
      <c r="X62" s="820"/>
      <c r="Y62" s="860"/>
      <c r="Z62" s="860"/>
      <c r="AA62" s="860"/>
      <c r="AB62" s="860"/>
      <c r="AC62" s="860"/>
      <c r="AD62" s="860"/>
      <c r="AE62" s="860"/>
      <c r="AF62" s="860"/>
      <c r="AG62" s="860"/>
      <c r="AH62" s="860"/>
      <c r="AI62" s="860"/>
      <c r="AJ62" s="860"/>
      <c r="AK62" s="860"/>
      <c r="AL62" s="860"/>
      <c r="AM62" s="860"/>
      <c r="AN62" s="860"/>
      <c r="AO62" s="860"/>
      <c r="AP62" s="945"/>
      <c r="AQ62" s="345"/>
      <c r="AR62" s="946"/>
      <c r="AS62" s="947"/>
      <c r="AT62" s="948"/>
      <c r="AU62" s="949"/>
      <c r="AV62" s="949"/>
      <c r="AW62" s="949"/>
      <c r="AX62" s="949"/>
      <c r="AY62" s="949"/>
      <c r="AZ62" s="961"/>
    </row>
    <row r="63" ht="16.5" customHeight="1" spans="2:52">
      <c r="B63" s="680"/>
      <c r="C63" s="679"/>
      <c r="D63" s="679"/>
      <c r="E63" s="679"/>
      <c r="F63" s="679"/>
      <c r="G63" s="679"/>
      <c r="H63" s="679"/>
      <c r="I63" s="679"/>
      <c r="J63" s="679"/>
      <c r="K63" s="679"/>
      <c r="L63" s="679"/>
      <c r="M63" s="679"/>
      <c r="N63" s="679"/>
      <c r="O63" s="679"/>
      <c r="P63" s="679"/>
      <c r="Q63" s="679"/>
      <c r="R63" s="819"/>
      <c r="S63" s="669"/>
      <c r="T63" s="821" t="s">
        <v>156</v>
      </c>
      <c r="U63" s="822"/>
      <c r="V63" s="822"/>
      <c r="W63" s="822"/>
      <c r="X63" s="813" t="s">
        <v>157</v>
      </c>
      <c r="Y63" s="857"/>
      <c r="Z63" s="857"/>
      <c r="AA63" s="857"/>
      <c r="AB63" s="857"/>
      <c r="AC63" s="857"/>
      <c r="AD63" s="857"/>
      <c r="AE63" s="857"/>
      <c r="AF63" s="857"/>
      <c r="AG63" s="857"/>
      <c r="AH63" s="857"/>
      <c r="AI63" s="857"/>
      <c r="AJ63" s="857"/>
      <c r="AK63" s="857"/>
      <c r="AL63" s="857"/>
      <c r="AM63" s="857"/>
      <c r="AN63" s="857"/>
      <c r="AO63" s="857"/>
      <c r="AP63" s="930"/>
      <c r="AQ63" s="345">
        <f ca="1" t="shared" si="31"/>
        <v>9</v>
      </c>
      <c r="AR63" s="950" t="s">
        <v>156</v>
      </c>
      <c r="AS63" s="951"/>
      <c r="AT63" s="952" t="str">
        <f ca="1">INDEX(属性和掷骰!AB13:AB22,AQ63,1)</f>
        <v>游戏中另一位调查员伙伴.</v>
      </c>
      <c r="AU63" s="953"/>
      <c r="AV63" s="953"/>
      <c r="AW63" s="953"/>
      <c r="AX63" s="953"/>
      <c r="AY63" s="953"/>
      <c r="AZ63" s="962"/>
    </row>
    <row r="64" ht="16.5" customHeight="1" spans="2:52">
      <c r="B64" s="681"/>
      <c r="C64" s="682"/>
      <c r="D64" s="682"/>
      <c r="E64" s="682"/>
      <c r="F64" s="682"/>
      <c r="G64" s="682"/>
      <c r="H64" s="682"/>
      <c r="I64" s="682"/>
      <c r="J64" s="682"/>
      <c r="K64" s="682"/>
      <c r="L64" s="682"/>
      <c r="M64" s="682"/>
      <c r="N64" s="682"/>
      <c r="O64" s="682"/>
      <c r="P64" s="682"/>
      <c r="Q64" s="682"/>
      <c r="R64" s="823"/>
      <c r="S64" s="669"/>
      <c r="T64" s="821"/>
      <c r="U64" s="822"/>
      <c r="V64" s="822"/>
      <c r="W64" s="822"/>
      <c r="X64" s="814"/>
      <c r="Y64" s="858"/>
      <c r="Z64" s="858"/>
      <c r="AA64" s="858"/>
      <c r="AB64" s="858"/>
      <c r="AC64" s="858"/>
      <c r="AD64" s="858"/>
      <c r="AE64" s="858"/>
      <c r="AF64" s="858"/>
      <c r="AG64" s="858"/>
      <c r="AH64" s="858"/>
      <c r="AI64" s="858"/>
      <c r="AJ64" s="858"/>
      <c r="AK64" s="858"/>
      <c r="AL64" s="858"/>
      <c r="AM64" s="858"/>
      <c r="AN64" s="858"/>
      <c r="AO64" s="858"/>
      <c r="AP64" s="935"/>
      <c r="AQ64" s="345">
        <f ca="1" t="shared" si="31"/>
        <v>5</v>
      </c>
      <c r="AR64" s="954"/>
      <c r="AS64" s="955"/>
      <c r="AT64" s="956" t="str">
        <f ca="1">INDEX(属性和掷骰!AC13:AC22,AQ64,1)</f>
        <v>同甘共苦(共同创业,携手成长,革命战友)</v>
      </c>
      <c r="AU64" s="957"/>
      <c r="AV64" s="957"/>
      <c r="AW64" s="957"/>
      <c r="AX64" s="957"/>
      <c r="AY64" s="957"/>
      <c r="AZ64" s="963"/>
    </row>
    <row r="65" ht="16.5" customHeight="1" spans="2:52">
      <c r="B65" s="964"/>
      <c r="C65" s="964"/>
      <c r="D65" s="964"/>
      <c r="E65" s="964"/>
      <c r="F65" s="964"/>
      <c r="G65" s="964"/>
      <c r="H65" s="964"/>
      <c r="I65" s="964"/>
      <c r="J65" s="964"/>
      <c r="K65" s="964"/>
      <c r="L65" s="964"/>
      <c r="M65" s="964"/>
      <c r="N65" s="964"/>
      <c r="O65" s="964"/>
      <c r="P65" s="964"/>
      <c r="Q65" s="964"/>
      <c r="R65" s="964"/>
      <c r="S65" s="669"/>
      <c r="T65" s="571" t="s">
        <v>158</v>
      </c>
      <c r="U65" s="572"/>
      <c r="V65" s="572"/>
      <c r="W65" s="572"/>
      <c r="X65" s="818" t="s">
        <v>159</v>
      </c>
      <c r="Y65" s="859"/>
      <c r="Z65" s="859"/>
      <c r="AA65" s="859"/>
      <c r="AB65" s="859"/>
      <c r="AC65" s="859"/>
      <c r="AD65" s="859"/>
      <c r="AE65" s="859"/>
      <c r="AF65" s="859"/>
      <c r="AG65" s="859"/>
      <c r="AH65" s="859"/>
      <c r="AI65" s="859"/>
      <c r="AJ65" s="859"/>
      <c r="AK65" s="859"/>
      <c r="AL65" s="859"/>
      <c r="AM65" s="859"/>
      <c r="AN65" s="859"/>
      <c r="AO65" s="859"/>
      <c r="AP65" s="940"/>
      <c r="AQ65" s="345">
        <f ca="1" t="shared" si="31"/>
        <v>1</v>
      </c>
      <c r="AR65" s="1021" t="s">
        <v>158</v>
      </c>
      <c r="AS65" s="1022"/>
      <c r="AT65" s="943" t="str">
        <f ca="1">INDEX(属性和掷骰!AD13:AD22,AQ65,1)</f>
        <v>你最爱的学府(小学,中学,大学)</v>
      </c>
      <c r="AU65" s="944"/>
      <c r="AV65" s="944"/>
      <c r="AW65" s="944"/>
      <c r="AX65" s="944"/>
      <c r="AY65" s="944"/>
      <c r="AZ65" s="960"/>
    </row>
    <row r="66" ht="16.5" customHeight="1" spans="2:52">
      <c r="B66" s="25" t="s">
        <v>160</v>
      </c>
      <c r="C66" s="26"/>
      <c r="D66" s="26"/>
      <c r="E66" s="26"/>
      <c r="F66" s="26"/>
      <c r="G66" s="26"/>
      <c r="H66" s="26"/>
      <c r="I66" s="26"/>
      <c r="J66" s="26"/>
      <c r="K66" s="26"/>
      <c r="L66" s="26"/>
      <c r="M66" s="26"/>
      <c r="N66" s="26"/>
      <c r="O66" s="26"/>
      <c r="P66" s="26"/>
      <c r="Q66" s="26"/>
      <c r="R66" s="46"/>
      <c r="S66" s="669"/>
      <c r="T66" s="571"/>
      <c r="U66" s="572"/>
      <c r="V66" s="572"/>
      <c r="W66" s="572"/>
      <c r="X66" s="820"/>
      <c r="Y66" s="860"/>
      <c r="Z66" s="860"/>
      <c r="AA66" s="860"/>
      <c r="AB66" s="860"/>
      <c r="AC66" s="860"/>
      <c r="AD66" s="860"/>
      <c r="AE66" s="860"/>
      <c r="AF66" s="860"/>
      <c r="AG66" s="860"/>
      <c r="AH66" s="860"/>
      <c r="AI66" s="860"/>
      <c r="AJ66" s="860"/>
      <c r="AK66" s="860"/>
      <c r="AL66" s="860"/>
      <c r="AM66" s="860"/>
      <c r="AN66" s="860"/>
      <c r="AO66" s="860"/>
      <c r="AP66" s="945"/>
      <c r="AQ66" s="345"/>
      <c r="AR66" s="1023"/>
      <c r="AS66" s="1024"/>
      <c r="AT66" s="948"/>
      <c r="AU66" s="949"/>
      <c r="AV66" s="949"/>
      <c r="AW66" s="949"/>
      <c r="AX66" s="949"/>
      <c r="AY66" s="949"/>
      <c r="AZ66" s="961"/>
    </row>
    <row r="67" ht="16.5" customHeight="1" spans="2:52">
      <c r="B67" s="965" t="s">
        <v>161</v>
      </c>
      <c r="C67" s="966"/>
      <c r="D67" s="966"/>
      <c r="E67" s="966"/>
      <c r="F67" s="966"/>
      <c r="G67" s="966"/>
      <c r="H67" s="966"/>
      <c r="I67" s="966"/>
      <c r="J67" s="966"/>
      <c r="K67" s="966"/>
      <c r="L67" s="966"/>
      <c r="M67" s="966"/>
      <c r="N67" s="966"/>
      <c r="O67" s="966"/>
      <c r="P67" s="966"/>
      <c r="Q67" s="966"/>
      <c r="R67" s="978"/>
      <c r="S67" s="669"/>
      <c r="T67" s="567" t="s">
        <v>162</v>
      </c>
      <c r="U67" s="568"/>
      <c r="V67" s="568"/>
      <c r="W67" s="568"/>
      <c r="X67" s="813" t="s">
        <v>163</v>
      </c>
      <c r="Y67" s="857"/>
      <c r="Z67" s="857"/>
      <c r="AA67" s="857"/>
      <c r="AB67" s="857"/>
      <c r="AC67" s="857"/>
      <c r="AD67" s="857"/>
      <c r="AE67" s="857"/>
      <c r="AF67" s="857"/>
      <c r="AG67" s="857"/>
      <c r="AH67" s="857"/>
      <c r="AI67" s="857"/>
      <c r="AJ67" s="857"/>
      <c r="AK67" s="857"/>
      <c r="AL67" s="857"/>
      <c r="AM67" s="857"/>
      <c r="AN67" s="857"/>
      <c r="AO67" s="857"/>
      <c r="AP67" s="930"/>
      <c r="AQ67" s="345">
        <f ca="1">RANDBETWEEN(1,10)</f>
        <v>1</v>
      </c>
      <c r="AR67" s="931" t="s">
        <v>162</v>
      </c>
      <c r="AS67" s="932"/>
      <c r="AT67" s="933" t="str">
        <f ca="1">INDEX(属性和掷骰!AE13:AE22,AQ67,1)</f>
        <v>与你得意技能相关之物(例如华福;假ID卡;青铜指虎)</v>
      </c>
      <c r="AU67" s="934"/>
      <c r="AV67" s="934"/>
      <c r="AW67" s="934"/>
      <c r="AX67" s="934"/>
      <c r="AY67" s="934"/>
      <c r="AZ67" s="958"/>
    </row>
    <row r="68" ht="16.5" customHeight="1" spans="2:52">
      <c r="B68" s="967" t="s">
        <v>164</v>
      </c>
      <c r="C68" s="968"/>
      <c r="D68" s="968"/>
      <c r="E68" s="968"/>
      <c r="F68" s="968"/>
      <c r="G68" s="968"/>
      <c r="H68" s="968"/>
      <c r="I68" s="968"/>
      <c r="J68" s="968"/>
      <c r="K68" s="968"/>
      <c r="L68" s="968"/>
      <c r="M68" s="968"/>
      <c r="N68" s="968"/>
      <c r="O68" s="968"/>
      <c r="P68" s="968"/>
      <c r="Q68" s="968"/>
      <c r="R68" s="979"/>
      <c r="S68" s="669"/>
      <c r="T68" s="567"/>
      <c r="U68" s="568"/>
      <c r="V68" s="568"/>
      <c r="W68" s="568"/>
      <c r="X68" s="814"/>
      <c r="Y68" s="858"/>
      <c r="Z68" s="858"/>
      <c r="AA68" s="858"/>
      <c r="AB68" s="858"/>
      <c r="AC68" s="858"/>
      <c r="AD68" s="858"/>
      <c r="AE68" s="858"/>
      <c r="AF68" s="858"/>
      <c r="AG68" s="858"/>
      <c r="AH68" s="858"/>
      <c r="AI68" s="858"/>
      <c r="AJ68" s="858"/>
      <c r="AK68" s="858"/>
      <c r="AL68" s="858"/>
      <c r="AM68" s="858"/>
      <c r="AN68" s="858"/>
      <c r="AO68" s="858"/>
      <c r="AP68" s="935"/>
      <c r="AQ68" s="345"/>
      <c r="AR68" s="936"/>
      <c r="AS68" s="937"/>
      <c r="AT68" s="938"/>
      <c r="AU68" s="939"/>
      <c r="AV68" s="939"/>
      <c r="AW68" s="939"/>
      <c r="AX68" s="939"/>
      <c r="AY68" s="939"/>
      <c r="AZ68" s="959"/>
    </row>
    <row r="69" ht="16.5" customHeight="1" spans="2:52">
      <c r="B69" s="965" t="s">
        <v>165</v>
      </c>
      <c r="C69" s="966"/>
      <c r="D69" s="966"/>
      <c r="E69" s="966"/>
      <c r="F69" s="966"/>
      <c r="G69" s="966"/>
      <c r="H69" s="966"/>
      <c r="I69" s="966"/>
      <c r="J69" s="966"/>
      <c r="K69" s="966"/>
      <c r="L69" s="966"/>
      <c r="M69" s="966"/>
      <c r="N69" s="966"/>
      <c r="O69" s="966"/>
      <c r="P69" s="966"/>
      <c r="Q69" s="966"/>
      <c r="R69" s="978"/>
      <c r="S69" s="669"/>
      <c r="T69" s="571" t="s">
        <v>166</v>
      </c>
      <c r="U69" s="572"/>
      <c r="V69" s="572"/>
      <c r="W69" s="572"/>
      <c r="X69" s="818" t="s">
        <v>167</v>
      </c>
      <c r="Y69" s="859"/>
      <c r="Z69" s="859"/>
      <c r="AA69" s="859"/>
      <c r="AB69" s="859"/>
      <c r="AC69" s="859"/>
      <c r="AD69" s="859"/>
      <c r="AE69" s="859"/>
      <c r="AF69" s="859"/>
      <c r="AG69" s="859"/>
      <c r="AH69" s="859"/>
      <c r="AI69" s="859"/>
      <c r="AJ69" s="859"/>
      <c r="AK69" s="859"/>
      <c r="AL69" s="859"/>
      <c r="AM69" s="859"/>
      <c r="AN69" s="859"/>
      <c r="AO69" s="859"/>
      <c r="AP69" s="940"/>
      <c r="AQ69" s="345">
        <f ca="1">RANDBETWEEN(1,10)</f>
        <v>5</v>
      </c>
      <c r="AR69" s="1021" t="s">
        <v>166</v>
      </c>
      <c r="AS69" s="1022"/>
      <c r="AT69" s="943" t="str">
        <f ca="1">INDEX(属性和掷骰!AF13:AF22,AQ69,1)</f>
        <v>赌徒;冒险家(任何事都来一遍;活在生死边缘)</v>
      </c>
      <c r="AU69" s="944"/>
      <c r="AV69" s="944"/>
      <c r="AW69" s="944"/>
      <c r="AX69" s="944"/>
      <c r="AY69" s="944"/>
      <c r="AZ69" s="960"/>
    </row>
    <row r="70" ht="16.5" customHeight="1" spans="2:52">
      <c r="B70" s="967" t="s">
        <v>168</v>
      </c>
      <c r="C70" s="968"/>
      <c r="D70" s="968"/>
      <c r="E70" s="968"/>
      <c r="F70" s="968"/>
      <c r="G70" s="968"/>
      <c r="H70" s="968"/>
      <c r="I70" s="968"/>
      <c r="J70" s="968"/>
      <c r="K70" s="968"/>
      <c r="L70" s="968"/>
      <c r="M70" s="968"/>
      <c r="N70" s="968"/>
      <c r="O70" s="968"/>
      <c r="P70" s="968"/>
      <c r="Q70" s="968"/>
      <c r="R70" s="979"/>
      <c r="S70" s="669"/>
      <c r="T70" s="571"/>
      <c r="U70" s="572"/>
      <c r="V70" s="572"/>
      <c r="W70" s="572"/>
      <c r="X70" s="820"/>
      <c r="Y70" s="860"/>
      <c r="Z70" s="860"/>
      <c r="AA70" s="860"/>
      <c r="AB70" s="860"/>
      <c r="AC70" s="860"/>
      <c r="AD70" s="860"/>
      <c r="AE70" s="860"/>
      <c r="AF70" s="860"/>
      <c r="AG70" s="860"/>
      <c r="AH70" s="860"/>
      <c r="AI70" s="860"/>
      <c r="AJ70" s="860"/>
      <c r="AK70" s="860"/>
      <c r="AL70" s="860"/>
      <c r="AM70" s="860"/>
      <c r="AN70" s="860"/>
      <c r="AO70" s="860"/>
      <c r="AP70" s="945"/>
      <c r="AQ70" s="252"/>
      <c r="AR70" s="34"/>
      <c r="AS70" s="1025"/>
      <c r="AT70" s="1026"/>
      <c r="AU70" s="1027"/>
      <c r="AV70" s="1027"/>
      <c r="AW70" s="1027"/>
      <c r="AX70" s="1027"/>
      <c r="AY70" s="1027"/>
      <c r="AZ70" s="1060"/>
    </row>
    <row r="71" ht="16.5" customHeight="1" spans="2:47">
      <c r="B71" s="965" t="s">
        <v>169</v>
      </c>
      <c r="C71" s="966"/>
      <c r="D71" s="966"/>
      <c r="E71" s="966"/>
      <c r="F71" s="966"/>
      <c r="G71" s="966"/>
      <c r="H71" s="966"/>
      <c r="I71" s="966"/>
      <c r="J71" s="966"/>
      <c r="K71" s="966"/>
      <c r="L71" s="966"/>
      <c r="M71" s="966"/>
      <c r="N71" s="966"/>
      <c r="O71" s="966"/>
      <c r="P71" s="966"/>
      <c r="Q71" s="966"/>
      <c r="R71" s="978"/>
      <c r="S71" s="669"/>
      <c r="T71" s="567" t="s">
        <v>170</v>
      </c>
      <c r="U71" s="568"/>
      <c r="V71" s="568"/>
      <c r="W71" s="568"/>
      <c r="X71" s="813" t="s">
        <v>171</v>
      </c>
      <c r="Y71" s="857"/>
      <c r="Z71" s="857"/>
      <c r="AA71" s="857"/>
      <c r="AB71" s="857"/>
      <c r="AC71" s="857"/>
      <c r="AD71" s="857"/>
      <c r="AE71" s="857"/>
      <c r="AF71" s="857"/>
      <c r="AG71" s="857"/>
      <c r="AH71" s="857"/>
      <c r="AI71" s="857"/>
      <c r="AJ71" s="857"/>
      <c r="AK71" s="857"/>
      <c r="AL71" s="857"/>
      <c r="AM71" s="857"/>
      <c r="AN71" s="857"/>
      <c r="AO71" s="857"/>
      <c r="AP71" s="930"/>
      <c r="AQ71" s="252"/>
      <c r="AR71" s="1028"/>
      <c r="AS71" s="1028"/>
      <c r="AT71" s="23"/>
      <c r="AU71" s="23"/>
    </row>
    <row r="72" ht="16.5" customHeight="1" spans="2:52">
      <c r="B72" s="967" t="s">
        <v>172</v>
      </c>
      <c r="C72" s="968"/>
      <c r="D72" s="968"/>
      <c r="E72" s="968"/>
      <c r="F72" s="968"/>
      <c r="G72" s="968"/>
      <c r="H72" s="968"/>
      <c r="I72" s="968"/>
      <c r="J72" s="968"/>
      <c r="K72" s="968"/>
      <c r="L72" s="968"/>
      <c r="M72" s="968"/>
      <c r="N72" s="968"/>
      <c r="O72" s="968"/>
      <c r="P72" s="968"/>
      <c r="Q72" s="968"/>
      <c r="R72" s="979"/>
      <c r="S72" s="669"/>
      <c r="T72" s="567"/>
      <c r="U72" s="568"/>
      <c r="V72" s="568"/>
      <c r="W72" s="568"/>
      <c r="X72" s="814"/>
      <c r="Y72" s="858"/>
      <c r="Z72" s="858"/>
      <c r="AA72" s="858"/>
      <c r="AB72" s="858"/>
      <c r="AC72" s="858"/>
      <c r="AD72" s="858"/>
      <c r="AE72" s="858"/>
      <c r="AF72" s="858"/>
      <c r="AG72" s="858"/>
      <c r="AH72" s="858"/>
      <c r="AI72" s="858"/>
      <c r="AJ72" s="858"/>
      <c r="AK72" s="858"/>
      <c r="AL72" s="858"/>
      <c r="AM72" s="858"/>
      <c r="AN72" s="858"/>
      <c r="AO72" s="858"/>
      <c r="AP72" s="935"/>
      <c r="AQ72" s="252"/>
      <c r="AR72" s="565" t="s">
        <v>173</v>
      </c>
      <c r="AS72" s="566"/>
      <c r="AT72" s="566"/>
      <c r="AU72" s="566"/>
      <c r="AV72" s="566"/>
      <c r="AW72" s="566"/>
      <c r="AX72" s="566"/>
      <c r="AY72" s="566"/>
      <c r="AZ72" s="684"/>
    </row>
    <row r="73" ht="16.5" customHeight="1" spans="2:52">
      <c r="B73" s="965" t="s">
        <v>174</v>
      </c>
      <c r="C73" s="966"/>
      <c r="D73" s="966"/>
      <c r="E73" s="966"/>
      <c r="F73" s="966"/>
      <c r="G73" s="966"/>
      <c r="H73" s="966"/>
      <c r="I73" s="966"/>
      <c r="J73" s="966"/>
      <c r="K73" s="966"/>
      <c r="L73" s="966"/>
      <c r="M73" s="966"/>
      <c r="N73" s="966"/>
      <c r="O73" s="966"/>
      <c r="P73" s="966"/>
      <c r="Q73" s="966"/>
      <c r="R73" s="978"/>
      <c r="S73" s="669"/>
      <c r="T73" s="259" t="s">
        <v>175</v>
      </c>
      <c r="U73" s="260"/>
      <c r="V73" s="260"/>
      <c r="W73" s="260"/>
      <c r="X73" s="818"/>
      <c r="Y73" s="859"/>
      <c r="Z73" s="859"/>
      <c r="AA73" s="859"/>
      <c r="AB73" s="859"/>
      <c r="AC73" s="859"/>
      <c r="AD73" s="859"/>
      <c r="AE73" s="859"/>
      <c r="AF73" s="859"/>
      <c r="AG73" s="859"/>
      <c r="AH73" s="859"/>
      <c r="AI73" s="859"/>
      <c r="AJ73" s="859"/>
      <c r="AK73" s="859"/>
      <c r="AL73" s="859"/>
      <c r="AM73" s="859"/>
      <c r="AN73" s="859"/>
      <c r="AO73" s="859"/>
      <c r="AP73" s="940"/>
      <c r="AQ73" s="252"/>
      <c r="AR73" s="1029"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力量:手无缚鸡之力</v>
      </c>
      <c r="AS73" s="1030"/>
      <c r="AT73" s="1030"/>
      <c r="AU73" s="1031"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敏捷:比常人眼疾手快</v>
      </c>
      <c r="AV73" s="1031"/>
      <c r="AW73" s="1031"/>
      <c r="AX73" s="1033"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意志:有自制力,善于控制自己</v>
      </c>
      <c r="AY73" s="1033"/>
      <c r="AZ73" s="1061"/>
    </row>
    <row r="74" ht="16.5" customHeight="1" spans="2:52">
      <c r="B74" s="967" t="s">
        <v>176</v>
      </c>
      <c r="C74" s="968"/>
      <c r="D74" s="968"/>
      <c r="E74" s="968"/>
      <c r="F74" s="968"/>
      <c r="G74" s="968"/>
      <c r="H74" s="968"/>
      <c r="I74" s="968"/>
      <c r="J74" s="968"/>
      <c r="K74" s="968"/>
      <c r="L74" s="968"/>
      <c r="M74" s="968"/>
      <c r="N74" s="968"/>
      <c r="O74" s="968"/>
      <c r="P74" s="968"/>
      <c r="Q74" s="968"/>
      <c r="R74" s="979"/>
      <c r="S74" s="669"/>
      <c r="T74" s="259"/>
      <c r="U74" s="260"/>
      <c r="V74" s="260"/>
      <c r="W74" s="260"/>
      <c r="X74" s="820"/>
      <c r="Y74" s="860"/>
      <c r="Z74" s="860"/>
      <c r="AA74" s="860"/>
      <c r="AB74" s="860"/>
      <c r="AC74" s="860"/>
      <c r="AD74" s="860"/>
      <c r="AE74" s="860"/>
      <c r="AF74" s="860"/>
      <c r="AG74" s="860"/>
      <c r="AH74" s="860"/>
      <c r="AI74" s="860"/>
      <c r="AJ74" s="860"/>
      <c r="AK74" s="860"/>
      <c r="AL74" s="860"/>
      <c r="AM74" s="860"/>
      <c r="AN74" s="860"/>
      <c r="AO74" s="860"/>
      <c r="AP74" s="945"/>
      <c r="AQ74" s="252"/>
      <c r="AR74" s="1032"/>
      <c r="AS74" s="1033"/>
      <c r="AT74" s="1033"/>
      <c r="AU74" s="1034"/>
      <c r="AV74" s="1034"/>
      <c r="AW74" s="1034"/>
      <c r="AX74" s="1033"/>
      <c r="AY74" s="1033"/>
      <c r="AZ74" s="1061"/>
    </row>
    <row r="75" ht="16.5" customHeight="1" spans="2:52">
      <c r="B75" s="969" t="s">
        <v>177</v>
      </c>
      <c r="C75" s="970"/>
      <c r="D75" s="970"/>
      <c r="E75" s="970"/>
      <c r="F75" s="970"/>
      <c r="G75" s="970"/>
      <c r="H75" s="970"/>
      <c r="I75" s="970"/>
      <c r="J75" s="970"/>
      <c r="K75" s="970"/>
      <c r="L75" s="970"/>
      <c r="M75" s="970"/>
      <c r="N75" s="970"/>
      <c r="O75" s="970"/>
      <c r="P75" s="970"/>
      <c r="Q75" s="970"/>
      <c r="R75" s="980"/>
      <c r="S75" s="669"/>
      <c r="T75" s="981" t="s">
        <v>178</v>
      </c>
      <c r="U75" s="982"/>
      <c r="V75" s="982"/>
      <c r="W75" s="982"/>
      <c r="X75" s="982"/>
      <c r="Y75" s="982"/>
      <c r="Z75" s="982"/>
      <c r="AA75" s="982"/>
      <c r="AB75" s="982"/>
      <c r="AC75" s="982"/>
      <c r="AD75" s="982"/>
      <c r="AE75" s="982"/>
      <c r="AF75" s="982"/>
      <c r="AG75" s="982"/>
      <c r="AH75" s="982"/>
      <c r="AI75" s="982"/>
      <c r="AJ75" s="982"/>
      <c r="AK75" s="982"/>
      <c r="AL75" s="982"/>
      <c r="AM75" s="982"/>
      <c r="AN75" s="982"/>
      <c r="AO75" s="982"/>
      <c r="AP75" s="1035"/>
      <c r="AQ75" s="252"/>
      <c r="AR75" s="1036"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体质:身体健康,很少生病</v>
      </c>
      <c r="AS75" s="1034"/>
      <c r="AT75" s="1034"/>
      <c r="AU75" s="1033"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外貌:其貌不扬,很少人主动搭理你</v>
      </c>
      <c r="AV75" s="1033"/>
      <c r="AW75" s="1033"/>
      <c r="AX75" s="1034"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教育:博士学位-教授</v>
      </c>
      <c r="AY75" s="1034"/>
      <c r="AZ75" s="1062"/>
    </row>
    <row r="76" ht="16.5" customHeight="1" spans="2:52">
      <c r="B76" s="964"/>
      <c r="C76" s="964"/>
      <c r="D76" s="964"/>
      <c r="E76" s="964"/>
      <c r="F76" s="964"/>
      <c r="G76" s="964"/>
      <c r="H76" s="964"/>
      <c r="I76" s="964"/>
      <c r="J76" s="964"/>
      <c r="K76" s="964"/>
      <c r="L76" s="964"/>
      <c r="M76" s="964"/>
      <c r="N76" s="964"/>
      <c r="O76" s="964"/>
      <c r="P76" s="964"/>
      <c r="Q76" s="964"/>
      <c r="R76" s="964"/>
      <c r="S76" s="669"/>
      <c r="T76" s="981"/>
      <c r="U76" s="982"/>
      <c r="V76" s="982"/>
      <c r="W76" s="982"/>
      <c r="X76" s="982"/>
      <c r="Y76" s="982"/>
      <c r="Z76" s="982"/>
      <c r="AA76" s="982"/>
      <c r="AB76" s="982"/>
      <c r="AC76" s="982"/>
      <c r="AD76" s="982"/>
      <c r="AE76" s="982"/>
      <c r="AF76" s="982"/>
      <c r="AG76" s="982"/>
      <c r="AH76" s="982"/>
      <c r="AI76" s="982"/>
      <c r="AJ76" s="982"/>
      <c r="AK76" s="982"/>
      <c r="AL76" s="982"/>
      <c r="AM76" s="982"/>
      <c r="AN76" s="982"/>
      <c r="AO76" s="982"/>
      <c r="AP76" s="1035"/>
      <c r="AQ76" s="252"/>
      <c r="AR76" s="1036"/>
      <c r="AS76" s="1034"/>
      <c r="AT76" s="1034"/>
      <c r="AU76" s="1033"/>
      <c r="AV76" s="1033"/>
      <c r="AW76" s="1033"/>
      <c r="AX76" s="1034"/>
      <c r="AY76" s="1034"/>
      <c r="AZ76" s="1062"/>
    </row>
    <row r="77" ht="16.5" customHeight="1" spans="2:52">
      <c r="B77" s="25" t="s">
        <v>179</v>
      </c>
      <c r="C77" s="26"/>
      <c r="D77" s="26"/>
      <c r="E77" s="26"/>
      <c r="F77" s="26"/>
      <c r="G77" s="26"/>
      <c r="H77" s="26"/>
      <c r="I77" s="26"/>
      <c r="J77" s="26"/>
      <c r="K77" s="26"/>
      <c r="L77" s="26"/>
      <c r="M77" s="26"/>
      <c r="N77" s="26"/>
      <c r="O77" s="26"/>
      <c r="P77" s="26"/>
      <c r="Q77" s="26"/>
      <c r="R77" s="46"/>
      <c r="S77" s="669"/>
      <c r="T77" s="981"/>
      <c r="U77" s="982"/>
      <c r="V77" s="982"/>
      <c r="W77" s="982"/>
      <c r="X77" s="982"/>
      <c r="Y77" s="982"/>
      <c r="Z77" s="982"/>
      <c r="AA77" s="982"/>
      <c r="AB77" s="982"/>
      <c r="AC77" s="982"/>
      <c r="AD77" s="982"/>
      <c r="AE77" s="982"/>
      <c r="AF77" s="982"/>
      <c r="AG77" s="982"/>
      <c r="AH77" s="982"/>
      <c r="AI77" s="982"/>
      <c r="AJ77" s="982"/>
      <c r="AK77" s="982"/>
      <c r="AL77" s="982"/>
      <c r="AM77" s="982"/>
      <c r="AN77" s="982"/>
      <c r="AO77" s="982"/>
      <c r="AP77" s="1035"/>
      <c r="AQ77" s="252"/>
      <c r="AR77" s="1032" t="str">
        <f>IF(T7&lt;15,"体型:婴儿",IF(T7&lt;30,"体型:小学生身材",IF(T7&lt;45,"体型:初中生身材",IF(T7&lt;60,"体型:偏瘦弱矮小的成年人",IF(T7&lt;75,"体型:普通男性身材,1米7-1米8",IF(T7&lt;90,"体型:高大或是肥胖","体型:NBA中锋/相扑选手"))))))</f>
        <v>体型:高大或是肥胖</v>
      </c>
      <c r="AS77" s="1033"/>
      <c r="AT77" s="1033"/>
      <c r="AU77" s="1034"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智力:有些小聪明,比普通人机智一些</v>
      </c>
      <c r="AV77" s="1034"/>
      <c r="AW77" s="1034"/>
      <c r="AX77" s="1033"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幸运:总是在关键时刻幸运失之交臂</v>
      </c>
      <c r="AY77" s="1033"/>
      <c r="AZ77" s="1061"/>
    </row>
    <row r="78" ht="16.5" customHeight="1" spans="2:52">
      <c r="B78" s="965" t="s">
        <v>180</v>
      </c>
      <c r="C78" s="966"/>
      <c r="D78" s="966"/>
      <c r="E78" s="966"/>
      <c r="F78" s="966"/>
      <c r="G78" s="966"/>
      <c r="H78" s="966"/>
      <c r="I78" s="966"/>
      <c r="J78" s="966"/>
      <c r="K78" s="966"/>
      <c r="L78" s="966"/>
      <c r="M78" s="966"/>
      <c r="N78" s="966"/>
      <c r="O78" s="966"/>
      <c r="P78" s="966"/>
      <c r="Q78" s="966"/>
      <c r="R78" s="978"/>
      <c r="S78" s="669"/>
      <c r="T78" s="981"/>
      <c r="U78" s="982"/>
      <c r="V78" s="982"/>
      <c r="W78" s="982"/>
      <c r="X78" s="982"/>
      <c r="Y78" s="982"/>
      <c r="Z78" s="982"/>
      <c r="AA78" s="982"/>
      <c r="AB78" s="982"/>
      <c r="AC78" s="982"/>
      <c r="AD78" s="982"/>
      <c r="AE78" s="982"/>
      <c r="AF78" s="982"/>
      <c r="AG78" s="982"/>
      <c r="AH78" s="982"/>
      <c r="AI78" s="982"/>
      <c r="AJ78" s="982"/>
      <c r="AK78" s="982"/>
      <c r="AL78" s="982"/>
      <c r="AM78" s="982"/>
      <c r="AN78" s="982"/>
      <c r="AO78" s="982"/>
      <c r="AP78" s="1035"/>
      <c r="AQ78" s="252"/>
      <c r="AR78" s="1037"/>
      <c r="AS78" s="1038"/>
      <c r="AT78" s="1038"/>
      <c r="AU78" s="1039"/>
      <c r="AV78" s="1039"/>
      <c r="AW78" s="1039"/>
      <c r="AX78" s="1038"/>
      <c r="AY78" s="1038"/>
      <c r="AZ78" s="1063"/>
    </row>
    <row r="79" ht="16.5" customHeight="1" spans="2:46">
      <c r="B79" s="967" t="s">
        <v>181</v>
      </c>
      <c r="C79" s="968"/>
      <c r="D79" s="968"/>
      <c r="E79" s="968"/>
      <c r="F79" s="968"/>
      <c r="G79" s="968"/>
      <c r="H79" s="968"/>
      <c r="I79" s="968"/>
      <c r="J79" s="968"/>
      <c r="K79" s="968"/>
      <c r="L79" s="968"/>
      <c r="M79" s="968"/>
      <c r="N79" s="968"/>
      <c r="O79" s="968"/>
      <c r="P79" s="968"/>
      <c r="Q79" s="968"/>
      <c r="R79" s="979"/>
      <c r="S79" s="669"/>
      <c r="T79" s="981"/>
      <c r="U79" s="982"/>
      <c r="V79" s="982"/>
      <c r="W79" s="982"/>
      <c r="X79" s="982"/>
      <c r="Y79" s="982"/>
      <c r="Z79" s="982"/>
      <c r="AA79" s="982"/>
      <c r="AB79" s="982"/>
      <c r="AC79" s="982"/>
      <c r="AD79" s="982"/>
      <c r="AE79" s="982"/>
      <c r="AF79" s="982"/>
      <c r="AG79" s="982"/>
      <c r="AH79" s="982"/>
      <c r="AI79" s="982"/>
      <c r="AJ79" s="982"/>
      <c r="AK79" s="982"/>
      <c r="AL79" s="982"/>
      <c r="AM79" s="982"/>
      <c r="AN79" s="982"/>
      <c r="AO79" s="982"/>
      <c r="AP79" s="1035"/>
      <c r="AQ79" s="252"/>
      <c r="AR79" s="252"/>
      <c r="AS79" s="252"/>
      <c r="AT79" s="252"/>
    </row>
    <row r="80" ht="16.5" customHeight="1" spans="2:52">
      <c r="B80" s="965"/>
      <c r="C80" s="966"/>
      <c r="D80" s="966"/>
      <c r="E80" s="966"/>
      <c r="F80" s="966"/>
      <c r="G80" s="966"/>
      <c r="H80" s="966"/>
      <c r="I80" s="966"/>
      <c r="J80" s="966"/>
      <c r="K80" s="966"/>
      <c r="L80" s="966"/>
      <c r="M80" s="966"/>
      <c r="N80" s="966"/>
      <c r="O80" s="966"/>
      <c r="P80" s="966"/>
      <c r="Q80" s="966"/>
      <c r="R80" s="978"/>
      <c r="S80" s="669"/>
      <c r="T80" s="981"/>
      <c r="U80" s="982"/>
      <c r="V80" s="982"/>
      <c r="W80" s="982"/>
      <c r="X80" s="982"/>
      <c r="Y80" s="982"/>
      <c r="Z80" s="982"/>
      <c r="AA80" s="982"/>
      <c r="AB80" s="982"/>
      <c r="AC80" s="982"/>
      <c r="AD80" s="982"/>
      <c r="AE80" s="982"/>
      <c r="AF80" s="982"/>
      <c r="AG80" s="982"/>
      <c r="AH80" s="982"/>
      <c r="AI80" s="982"/>
      <c r="AJ80" s="982"/>
      <c r="AK80" s="982"/>
      <c r="AL80" s="982"/>
      <c r="AM80" s="982"/>
      <c r="AN80" s="982"/>
      <c r="AO80" s="982"/>
      <c r="AP80" s="1035"/>
      <c r="AQ80" s="252"/>
      <c r="AR80" s="1040" t="s">
        <v>182</v>
      </c>
      <c r="AS80" s="1041"/>
      <c r="AT80" s="23"/>
      <c r="AU80" s="565" t="s">
        <v>183</v>
      </c>
      <c r="AV80" s="566"/>
      <c r="AW80" s="566"/>
      <c r="AX80" s="566"/>
      <c r="AY80" s="566"/>
      <c r="AZ80" s="684"/>
    </row>
    <row r="81" ht="16.5" customHeight="1" spans="2:52">
      <c r="B81" s="967"/>
      <c r="C81" s="968"/>
      <c r="D81" s="968"/>
      <c r="E81" s="968"/>
      <c r="F81" s="968"/>
      <c r="G81" s="968"/>
      <c r="H81" s="968"/>
      <c r="I81" s="968"/>
      <c r="J81" s="968"/>
      <c r="K81" s="968"/>
      <c r="L81" s="968"/>
      <c r="M81" s="968"/>
      <c r="N81" s="968"/>
      <c r="O81" s="968"/>
      <c r="P81" s="968"/>
      <c r="Q81" s="968"/>
      <c r="R81" s="979"/>
      <c r="S81" s="669"/>
      <c r="T81" s="981"/>
      <c r="U81" s="982"/>
      <c r="V81" s="982"/>
      <c r="W81" s="982"/>
      <c r="X81" s="982"/>
      <c r="Y81" s="982"/>
      <c r="Z81" s="982"/>
      <c r="AA81" s="982"/>
      <c r="AB81" s="982"/>
      <c r="AC81" s="982"/>
      <c r="AD81" s="982"/>
      <c r="AE81" s="982"/>
      <c r="AF81" s="982"/>
      <c r="AG81" s="982"/>
      <c r="AH81" s="982"/>
      <c r="AI81" s="982"/>
      <c r="AJ81" s="982"/>
      <c r="AK81" s="982"/>
      <c r="AL81" s="982"/>
      <c r="AM81" s="982"/>
      <c r="AN81" s="982"/>
      <c r="AO81" s="982"/>
      <c r="AP81" s="1035"/>
      <c r="AQ81" s="252"/>
      <c r="AR81" s="1042" t="str">
        <f>IF(N5=0," ","["&amp;LOOKUP(N5,职业列表!A2:A206,职业列表!B2:B206)&amp;"]："&amp;LOOKUP(N5,职业列表!A2:A206,职业列表!G2:G206))</f>
        <v>[除魅师（现代）]：本地和国家的执法机构，罪犯，宗教团体。</v>
      </c>
      <c r="AS81" s="1043"/>
      <c r="AT81" s="23"/>
      <c r="AU81" s="1044" t="str">
        <f>"生活水平："&amp;LOOKUP(Q25,{0,1,10,50,90,99},{"身无分文","贫穷","标准","小康","富裕","富豪"})</f>
        <v>生活水平：标准</v>
      </c>
      <c r="AV81" s="944"/>
      <c r="AW81" s="944"/>
      <c r="AX81" s="944"/>
      <c r="AY81" s="944"/>
      <c r="AZ81" s="960"/>
    </row>
    <row r="82" ht="16.5" customHeight="1" spans="2:52">
      <c r="B82" s="965"/>
      <c r="C82" s="966"/>
      <c r="D82" s="966"/>
      <c r="E82" s="966"/>
      <c r="F82" s="966"/>
      <c r="G82" s="966"/>
      <c r="H82" s="966"/>
      <c r="I82" s="966"/>
      <c r="J82" s="966"/>
      <c r="K82" s="966"/>
      <c r="L82" s="966"/>
      <c r="M82" s="966"/>
      <c r="N82" s="966"/>
      <c r="O82" s="966"/>
      <c r="P82" s="966"/>
      <c r="Q82" s="966"/>
      <c r="R82" s="978"/>
      <c r="S82" s="669"/>
      <c r="T82" s="981"/>
      <c r="U82" s="982"/>
      <c r="V82" s="982"/>
      <c r="W82" s="982"/>
      <c r="X82" s="982"/>
      <c r="Y82" s="982"/>
      <c r="Z82" s="982"/>
      <c r="AA82" s="982"/>
      <c r="AB82" s="982"/>
      <c r="AC82" s="982"/>
      <c r="AD82" s="982"/>
      <c r="AE82" s="982"/>
      <c r="AF82" s="982"/>
      <c r="AG82" s="982"/>
      <c r="AH82" s="982"/>
      <c r="AI82" s="982"/>
      <c r="AJ82" s="982"/>
      <c r="AK82" s="982"/>
      <c r="AL82" s="982"/>
      <c r="AM82" s="982"/>
      <c r="AN82" s="982"/>
      <c r="AO82" s="982"/>
      <c r="AP82" s="1035"/>
      <c r="AQ82" s="252"/>
      <c r="AR82" s="1045"/>
      <c r="AS82" s="1046"/>
      <c r="AT82" s="23"/>
      <c r="AU82" s="1047" t="str">
        <f>IF(Q25=0,信誉参照表!F24,IF(Q25&lt;10,信誉参照表!F26,IF(Q25&lt;50,信誉参照表!F28,IF(Q25&lt;90,信誉参照表!F30,IF(Q25&lt;99,信誉参照表!F32,信誉参照表!F34)))))</f>
        <v>舒适的生活水平，一日三餐，偶尔下馆子。
住所：普通的家或公寓，并关租赁还是自购。外出住普通的旅馆。
旅行：会使用普通的旅行方式，不会用最高级。在现代来看，大概会有一辆自己的小车。</v>
      </c>
      <c r="AV82" s="1048"/>
      <c r="AW82" s="1048"/>
      <c r="AX82" s="1048"/>
      <c r="AY82" s="1048"/>
      <c r="AZ82" s="1064"/>
    </row>
    <row r="83" ht="16.5" customHeight="1" spans="2:52">
      <c r="B83" s="967"/>
      <c r="C83" s="968"/>
      <c r="D83" s="968"/>
      <c r="E83" s="968"/>
      <c r="F83" s="968"/>
      <c r="G83" s="968"/>
      <c r="H83" s="968"/>
      <c r="I83" s="968"/>
      <c r="J83" s="968"/>
      <c r="K83" s="968"/>
      <c r="L83" s="968"/>
      <c r="M83" s="968"/>
      <c r="N83" s="968"/>
      <c r="O83" s="968"/>
      <c r="P83" s="968"/>
      <c r="Q83" s="968"/>
      <c r="R83" s="979"/>
      <c r="S83" s="669"/>
      <c r="T83" s="981"/>
      <c r="U83" s="982"/>
      <c r="V83" s="982"/>
      <c r="W83" s="982"/>
      <c r="X83" s="982"/>
      <c r="Y83" s="982"/>
      <c r="Z83" s="982"/>
      <c r="AA83" s="982"/>
      <c r="AB83" s="982"/>
      <c r="AC83" s="982"/>
      <c r="AD83" s="982"/>
      <c r="AE83" s="982"/>
      <c r="AF83" s="982"/>
      <c r="AG83" s="982"/>
      <c r="AH83" s="982"/>
      <c r="AI83" s="982"/>
      <c r="AJ83" s="982"/>
      <c r="AK83" s="982"/>
      <c r="AL83" s="982"/>
      <c r="AM83" s="982"/>
      <c r="AN83" s="982"/>
      <c r="AO83" s="982"/>
      <c r="AP83" s="1035"/>
      <c r="AQ83" s="252"/>
      <c r="AR83" s="1045"/>
      <c r="AS83" s="1046"/>
      <c r="AT83" s="23"/>
      <c r="AU83" s="1049"/>
      <c r="AV83" s="1050"/>
      <c r="AW83" s="1050"/>
      <c r="AX83" s="1050"/>
      <c r="AY83" s="1050"/>
      <c r="AZ83" s="1065"/>
    </row>
    <row r="84" ht="16.5" customHeight="1" spans="2:52">
      <c r="B84" s="965"/>
      <c r="C84" s="966"/>
      <c r="D84" s="966"/>
      <c r="E84" s="966"/>
      <c r="F84" s="966"/>
      <c r="G84" s="966"/>
      <c r="H84" s="966"/>
      <c r="I84" s="966"/>
      <c r="J84" s="966"/>
      <c r="K84" s="966"/>
      <c r="L84" s="966"/>
      <c r="M84" s="966"/>
      <c r="N84" s="966"/>
      <c r="O84" s="966"/>
      <c r="P84" s="966"/>
      <c r="Q84" s="966"/>
      <c r="R84" s="978"/>
      <c r="S84" s="669"/>
      <c r="T84" s="983"/>
      <c r="U84" s="984"/>
      <c r="V84" s="984"/>
      <c r="W84" s="984"/>
      <c r="X84" s="984"/>
      <c r="Y84" s="984"/>
      <c r="Z84" s="984"/>
      <c r="AA84" s="984"/>
      <c r="AB84" s="984"/>
      <c r="AC84" s="984"/>
      <c r="AD84" s="984"/>
      <c r="AE84" s="984"/>
      <c r="AF84" s="984"/>
      <c r="AG84" s="984"/>
      <c r="AH84" s="984"/>
      <c r="AI84" s="984"/>
      <c r="AJ84" s="984"/>
      <c r="AK84" s="984"/>
      <c r="AL84" s="984"/>
      <c r="AM84" s="984"/>
      <c r="AN84" s="984"/>
      <c r="AO84" s="984"/>
      <c r="AP84" s="1051"/>
      <c r="AQ84" s="252"/>
      <c r="AR84" s="1045"/>
      <c r="AS84" s="1046"/>
      <c r="AT84" s="23"/>
      <c r="AU84" s="1049"/>
      <c r="AV84" s="1050"/>
      <c r="AW84" s="1050"/>
      <c r="AX84" s="1050"/>
      <c r="AY84" s="1050"/>
      <c r="AZ84" s="1065"/>
    </row>
    <row r="85" ht="16.5" customHeight="1" spans="2:52">
      <c r="B85" s="967"/>
      <c r="C85" s="968"/>
      <c r="D85" s="968"/>
      <c r="E85" s="968"/>
      <c r="F85" s="968"/>
      <c r="G85" s="968"/>
      <c r="H85" s="968"/>
      <c r="I85" s="968"/>
      <c r="J85" s="968"/>
      <c r="K85" s="968"/>
      <c r="L85" s="968"/>
      <c r="M85" s="968"/>
      <c r="N85" s="968"/>
      <c r="O85" s="968"/>
      <c r="P85" s="968"/>
      <c r="Q85" s="968"/>
      <c r="R85" s="97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252"/>
      <c r="AR85" s="1045"/>
      <c r="AS85" s="1046"/>
      <c r="AT85" s="23"/>
      <c r="AU85" s="1049"/>
      <c r="AV85" s="1050"/>
      <c r="AW85" s="1050"/>
      <c r="AX85" s="1050"/>
      <c r="AY85" s="1050"/>
      <c r="AZ85" s="1065"/>
    </row>
    <row r="86" ht="16.5" customHeight="1" spans="2:52">
      <c r="B86" s="965"/>
      <c r="C86" s="966"/>
      <c r="D86" s="966"/>
      <c r="E86" s="966"/>
      <c r="F86" s="966"/>
      <c r="G86" s="966"/>
      <c r="H86" s="966"/>
      <c r="I86" s="966"/>
      <c r="J86" s="966"/>
      <c r="K86" s="966"/>
      <c r="L86" s="966"/>
      <c r="M86" s="966"/>
      <c r="N86" s="966"/>
      <c r="O86" s="966"/>
      <c r="P86" s="966"/>
      <c r="Q86" s="966"/>
      <c r="R86" s="978"/>
      <c r="S86" s="669"/>
      <c r="T86" s="565" t="s">
        <v>184</v>
      </c>
      <c r="U86" s="566"/>
      <c r="V86" s="566"/>
      <c r="W86" s="566"/>
      <c r="X86" s="566"/>
      <c r="Y86" s="566"/>
      <c r="Z86" s="566"/>
      <c r="AA86" s="566"/>
      <c r="AB86" s="566"/>
      <c r="AC86" s="684"/>
      <c r="AD86" s="669"/>
      <c r="AE86" s="253" t="s">
        <v>86</v>
      </c>
      <c r="AF86" s="254"/>
      <c r="AG86" s="254"/>
      <c r="AH86" s="254"/>
      <c r="AI86" s="254"/>
      <c r="AJ86" s="254"/>
      <c r="AK86" s="254"/>
      <c r="AL86" s="254"/>
      <c r="AM86" s="254"/>
      <c r="AN86" s="254"/>
      <c r="AO86" s="254"/>
      <c r="AP86" s="359"/>
      <c r="AQ86" s="252"/>
      <c r="AR86" s="1052"/>
      <c r="AS86" s="1053"/>
      <c r="AT86" s="23"/>
      <c r="AU86" s="1054"/>
      <c r="AV86" s="1055"/>
      <c r="AW86" s="1055"/>
      <c r="AX86" s="1055"/>
      <c r="AY86" s="1055"/>
      <c r="AZ86" s="1066"/>
    </row>
    <row r="87" ht="16.5" customHeight="1" spans="2:47">
      <c r="B87" s="967"/>
      <c r="C87" s="968"/>
      <c r="D87" s="968"/>
      <c r="E87" s="968"/>
      <c r="F87" s="968"/>
      <c r="G87" s="968"/>
      <c r="H87" s="968"/>
      <c r="I87" s="968"/>
      <c r="J87" s="968"/>
      <c r="K87" s="968"/>
      <c r="L87" s="968"/>
      <c r="M87" s="968"/>
      <c r="N87" s="968"/>
      <c r="O87" s="968"/>
      <c r="P87" s="968"/>
      <c r="Q87" s="968"/>
      <c r="R87" s="979"/>
      <c r="S87" s="669"/>
      <c r="T87" s="985" t="s">
        <v>185</v>
      </c>
      <c r="U87" s="986"/>
      <c r="V87" s="986"/>
      <c r="W87" s="986"/>
      <c r="X87" s="986"/>
      <c r="Y87" s="986"/>
      <c r="Z87" s="986"/>
      <c r="AA87" s="986"/>
      <c r="AB87" s="986"/>
      <c r="AC87" s="1001"/>
      <c r="AD87" s="669"/>
      <c r="AE87" s="338" t="s">
        <v>186</v>
      </c>
      <c r="AF87" s="339"/>
      <c r="AG87" s="339"/>
      <c r="AH87" s="339"/>
      <c r="AI87" s="339"/>
      <c r="AJ87" s="339"/>
      <c r="AK87" s="339"/>
      <c r="AL87" s="339" t="s">
        <v>187</v>
      </c>
      <c r="AM87" s="339"/>
      <c r="AN87" s="339"/>
      <c r="AO87" s="339"/>
      <c r="AP87" s="463"/>
      <c r="AQ87" s="252"/>
      <c r="AR87" s="252"/>
      <c r="AS87" s="252"/>
      <c r="AT87" s="23"/>
      <c r="AU87" s="23"/>
    </row>
    <row r="88" ht="16.5" customHeight="1" spans="2:47">
      <c r="B88" s="971"/>
      <c r="C88" s="972"/>
      <c r="D88" s="972"/>
      <c r="E88" s="972"/>
      <c r="F88" s="972"/>
      <c r="G88" s="972"/>
      <c r="H88" s="972"/>
      <c r="I88" s="972"/>
      <c r="J88" s="972"/>
      <c r="K88" s="972"/>
      <c r="L88" s="972"/>
      <c r="M88" s="972"/>
      <c r="N88" s="972"/>
      <c r="O88" s="972"/>
      <c r="P88" s="972"/>
      <c r="Q88" s="972"/>
      <c r="R88" s="987"/>
      <c r="S88" s="669"/>
      <c r="T88" s="988"/>
      <c r="U88" s="989"/>
      <c r="V88" s="989"/>
      <c r="W88" s="989"/>
      <c r="X88" s="989"/>
      <c r="Y88" s="989"/>
      <c r="Z88" s="989"/>
      <c r="AA88" s="989"/>
      <c r="AB88" s="989"/>
      <c r="AC88" s="1002"/>
      <c r="AD88" s="669"/>
      <c r="AE88" s="1003"/>
      <c r="AF88" s="1004"/>
      <c r="AG88" s="1004"/>
      <c r="AH88" s="1004"/>
      <c r="AI88" s="1004"/>
      <c r="AJ88" s="1004"/>
      <c r="AK88" s="1016"/>
      <c r="AL88" s="1017"/>
      <c r="AM88" s="1010"/>
      <c r="AN88" s="1010"/>
      <c r="AO88" s="1010"/>
      <c r="AP88" s="1056"/>
      <c r="AQ88" s="252"/>
      <c r="AR88" s="252"/>
      <c r="AS88" s="252"/>
      <c r="AT88" s="23"/>
      <c r="AU88" s="23"/>
    </row>
    <row r="89" ht="16.5" customHeight="1" spans="2:47">
      <c r="B89" s="669"/>
      <c r="C89" s="669"/>
      <c r="D89" s="669"/>
      <c r="E89" s="669"/>
      <c r="F89" s="669"/>
      <c r="G89" s="669"/>
      <c r="H89" s="669"/>
      <c r="I89" s="669"/>
      <c r="J89" s="669"/>
      <c r="K89" s="669"/>
      <c r="L89" s="669"/>
      <c r="M89" s="669"/>
      <c r="N89" s="669"/>
      <c r="O89" s="669"/>
      <c r="P89" s="669"/>
      <c r="Q89" s="669"/>
      <c r="R89" s="669"/>
      <c r="S89" s="669"/>
      <c r="T89" s="990" t="s">
        <v>188</v>
      </c>
      <c r="U89" s="991"/>
      <c r="V89" s="991"/>
      <c r="W89" s="991"/>
      <c r="X89" s="991"/>
      <c r="Y89" s="991"/>
      <c r="Z89" s="991"/>
      <c r="AA89" s="991"/>
      <c r="AB89" s="991"/>
      <c r="AC89" s="1005"/>
      <c r="AD89" s="669"/>
      <c r="AE89" s="1006"/>
      <c r="AF89" s="1007"/>
      <c r="AG89" s="1007"/>
      <c r="AH89" s="1007"/>
      <c r="AI89" s="1007"/>
      <c r="AJ89" s="1007"/>
      <c r="AK89" s="1018"/>
      <c r="AL89" s="1019"/>
      <c r="AM89" s="1007"/>
      <c r="AN89" s="1007"/>
      <c r="AO89" s="1007"/>
      <c r="AP89" s="1057"/>
      <c r="AQ89" s="252"/>
      <c r="AR89" s="252"/>
      <c r="AS89" s="252"/>
      <c r="AT89" s="23"/>
      <c r="AU89" s="23"/>
    </row>
    <row r="90" ht="16.5" customHeight="1" spans="2:47">
      <c r="B90" s="565" t="s">
        <v>189</v>
      </c>
      <c r="C90" s="566"/>
      <c r="D90" s="566"/>
      <c r="E90" s="566"/>
      <c r="F90" s="566"/>
      <c r="G90" s="566"/>
      <c r="H90" s="566"/>
      <c r="I90" s="566"/>
      <c r="J90" s="566"/>
      <c r="K90" s="566"/>
      <c r="L90" s="566"/>
      <c r="M90" s="566"/>
      <c r="N90" s="566"/>
      <c r="O90" s="566"/>
      <c r="P90" s="566"/>
      <c r="Q90" s="566"/>
      <c r="R90" s="684"/>
      <c r="S90" s="669"/>
      <c r="T90" s="992"/>
      <c r="U90" s="993"/>
      <c r="V90" s="993"/>
      <c r="W90" s="993"/>
      <c r="X90" s="993"/>
      <c r="Y90" s="993"/>
      <c r="Z90" s="993"/>
      <c r="AA90" s="993"/>
      <c r="AB90" s="993"/>
      <c r="AC90" s="1008"/>
      <c r="AD90" s="669"/>
      <c r="AE90" s="1009"/>
      <c r="AF90" s="1010"/>
      <c r="AG90" s="1010"/>
      <c r="AH90" s="1010"/>
      <c r="AI90" s="1010"/>
      <c r="AJ90" s="1010"/>
      <c r="AK90" s="1020"/>
      <c r="AL90" s="1017"/>
      <c r="AM90" s="1010"/>
      <c r="AN90" s="1010"/>
      <c r="AO90" s="1010"/>
      <c r="AP90" s="1056"/>
      <c r="AQ90" s="252"/>
      <c r="AR90" s="252"/>
      <c r="AS90" s="252"/>
      <c r="AT90" s="23"/>
      <c r="AU90" s="23"/>
    </row>
    <row r="91" ht="16.5" customHeight="1" spans="2:47">
      <c r="B91" s="973" t="s">
        <v>190</v>
      </c>
      <c r="C91" s="974"/>
      <c r="D91" s="974"/>
      <c r="E91" s="974"/>
      <c r="F91" s="568" t="s">
        <v>191</v>
      </c>
      <c r="G91" s="568"/>
      <c r="H91" s="568"/>
      <c r="I91" s="568" t="s">
        <v>192</v>
      </c>
      <c r="J91" s="568"/>
      <c r="K91" s="568" t="s">
        <v>193</v>
      </c>
      <c r="L91" s="568"/>
      <c r="M91" s="568" t="s">
        <v>194</v>
      </c>
      <c r="N91" s="568"/>
      <c r="O91" s="568" t="s">
        <v>195</v>
      </c>
      <c r="P91" s="568"/>
      <c r="Q91" s="568" t="s">
        <v>196</v>
      </c>
      <c r="R91" s="994"/>
      <c r="S91" s="669"/>
      <c r="T91" s="985"/>
      <c r="U91" s="986"/>
      <c r="V91" s="986"/>
      <c r="W91" s="986"/>
      <c r="X91" s="986"/>
      <c r="Y91" s="986"/>
      <c r="Z91" s="986"/>
      <c r="AA91" s="986"/>
      <c r="AB91" s="986"/>
      <c r="AC91" s="1001"/>
      <c r="AD91" s="669"/>
      <c r="AE91" s="1006"/>
      <c r="AF91" s="1007"/>
      <c r="AG91" s="1007"/>
      <c r="AH91" s="1007"/>
      <c r="AI91" s="1007"/>
      <c r="AJ91" s="1007"/>
      <c r="AK91" s="1018"/>
      <c r="AL91" s="1019"/>
      <c r="AM91" s="1007"/>
      <c r="AN91" s="1007"/>
      <c r="AO91" s="1007"/>
      <c r="AP91" s="1057"/>
      <c r="AQ91" s="252"/>
      <c r="AR91" s="252"/>
      <c r="AS91" s="252"/>
      <c r="AT91" s="23"/>
      <c r="AU91" s="23"/>
    </row>
    <row r="92" ht="16.5" customHeight="1" spans="2:47">
      <c r="B92" s="973"/>
      <c r="C92" s="974"/>
      <c r="D92" s="974"/>
      <c r="E92" s="974"/>
      <c r="F92" s="568" t="s">
        <v>197</v>
      </c>
      <c r="G92" s="568"/>
      <c r="H92" s="568"/>
      <c r="I92" s="568" t="s">
        <v>198</v>
      </c>
      <c r="J92" s="568"/>
      <c r="K92" s="568" t="s">
        <v>199</v>
      </c>
      <c r="L92" s="568"/>
      <c r="M92" s="568" t="s">
        <v>200</v>
      </c>
      <c r="N92" s="568"/>
      <c r="O92" s="568" t="s">
        <v>201</v>
      </c>
      <c r="P92" s="568"/>
      <c r="Q92" s="995">
        <v>1</v>
      </c>
      <c r="R92" s="996"/>
      <c r="S92" s="669"/>
      <c r="T92" s="988"/>
      <c r="U92" s="989"/>
      <c r="V92" s="989"/>
      <c r="W92" s="989"/>
      <c r="X92" s="989"/>
      <c r="Y92" s="989"/>
      <c r="Z92" s="989"/>
      <c r="AA92" s="989"/>
      <c r="AB92" s="989"/>
      <c r="AC92" s="1002"/>
      <c r="AD92" s="669"/>
      <c r="AE92" s="1009"/>
      <c r="AF92" s="1010"/>
      <c r="AG92" s="1010"/>
      <c r="AH92" s="1010"/>
      <c r="AI92" s="1010"/>
      <c r="AJ92" s="1010"/>
      <c r="AK92" s="1020"/>
      <c r="AL92" s="1017"/>
      <c r="AM92" s="1010"/>
      <c r="AN92" s="1010"/>
      <c r="AO92" s="1010"/>
      <c r="AP92" s="1056"/>
      <c r="AQ92" s="252"/>
      <c r="AR92" s="252"/>
      <c r="AS92" s="252"/>
      <c r="AT92" s="23"/>
      <c r="AU92" s="23"/>
    </row>
    <row r="93" ht="16.5" customHeight="1" spans="2:47">
      <c r="B93" s="973" t="s">
        <v>202</v>
      </c>
      <c r="C93" s="974"/>
      <c r="D93" s="974"/>
      <c r="E93" s="974"/>
      <c r="F93" s="974"/>
      <c r="G93" s="974"/>
      <c r="H93" s="974"/>
      <c r="I93" s="974"/>
      <c r="J93" s="974"/>
      <c r="K93" s="974"/>
      <c r="L93" s="974"/>
      <c r="M93" s="974"/>
      <c r="N93" s="974"/>
      <c r="O93" s="974"/>
      <c r="P93" s="974"/>
      <c r="Q93" s="974"/>
      <c r="R93" s="997"/>
      <c r="S93" s="669"/>
      <c r="T93" s="990"/>
      <c r="U93" s="991"/>
      <c r="V93" s="991"/>
      <c r="W93" s="991"/>
      <c r="X93" s="991"/>
      <c r="Y93" s="991"/>
      <c r="Z93" s="991"/>
      <c r="AA93" s="991"/>
      <c r="AB93" s="991"/>
      <c r="AC93" s="1005"/>
      <c r="AD93" s="669"/>
      <c r="AE93" s="1006"/>
      <c r="AF93" s="1007"/>
      <c r="AG93" s="1007"/>
      <c r="AH93" s="1007"/>
      <c r="AI93" s="1007"/>
      <c r="AJ93" s="1007"/>
      <c r="AK93" s="1018"/>
      <c r="AL93" s="1019"/>
      <c r="AM93" s="1007"/>
      <c r="AN93" s="1007"/>
      <c r="AO93" s="1007"/>
      <c r="AP93" s="1057"/>
      <c r="AQ93" s="252"/>
      <c r="AR93" s="252"/>
      <c r="AS93" s="23"/>
      <c r="AT93" s="23"/>
      <c r="AU93" s="23"/>
    </row>
    <row r="94" ht="16.5" customHeight="1" spans="2:68">
      <c r="B94" s="973"/>
      <c r="C94" s="974"/>
      <c r="D94" s="974"/>
      <c r="E94" s="974"/>
      <c r="F94" s="974"/>
      <c r="G94" s="974"/>
      <c r="H94" s="974"/>
      <c r="I94" s="974"/>
      <c r="J94" s="974"/>
      <c r="K94" s="974"/>
      <c r="L94" s="974"/>
      <c r="M94" s="974"/>
      <c r="N94" s="974"/>
      <c r="O94" s="974"/>
      <c r="P94" s="974"/>
      <c r="Q94" s="974"/>
      <c r="R94" s="997"/>
      <c r="S94" s="669"/>
      <c r="T94" s="992"/>
      <c r="U94" s="993"/>
      <c r="V94" s="993"/>
      <c r="W94" s="993"/>
      <c r="X94" s="993"/>
      <c r="Y94" s="993"/>
      <c r="Z94" s="993"/>
      <c r="AA94" s="993"/>
      <c r="AB94" s="993"/>
      <c r="AC94" s="1008"/>
      <c r="AD94" s="669"/>
      <c r="AE94" s="1009"/>
      <c r="AF94" s="1010"/>
      <c r="AG94" s="1010"/>
      <c r="AH94" s="1010"/>
      <c r="AI94" s="1010"/>
      <c r="AJ94" s="1010"/>
      <c r="AK94" s="1020"/>
      <c r="AL94" s="1017"/>
      <c r="AM94" s="1010"/>
      <c r="AN94" s="1010"/>
      <c r="AO94" s="1010"/>
      <c r="AP94" s="1056"/>
      <c r="AQ94" s="252"/>
      <c r="AR94" s="252"/>
      <c r="AS94" s="23"/>
      <c r="AT94" s="23"/>
      <c r="AU94" s="23"/>
      <c r="AV94" s="23"/>
      <c r="AW94" s="23"/>
      <c r="AX94" s="23"/>
      <c r="AY94" s="23"/>
      <c r="AZ94" s="23"/>
      <c r="BE94" s="894"/>
      <c r="BF94" s="894"/>
      <c r="BG94" s="894"/>
      <c r="BH94" s="894"/>
      <c r="BI94" s="894"/>
      <c r="BJ94" s="894"/>
      <c r="BK94" s="894"/>
      <c r="BL94" s="894"/>
      <c r="BM94" s="894"/>
      <c r="BN94" s="894"/>
      <c r="BO94" s="894"/>
      <c r="BP94" s="894"/>
    </row>
    <row r="95" ht="16.5" customHeight="1" spans="2:68">
      <c r="B95" s="567" t="s">
        <v>203</v>
      </c>
      <c r="C95" s="568"/>
      <c r="D95" s="568"/>
      <c r="E95" s="568"/>
      <c r="F95" s="568"/>
      <c r="G95" s="568"/>
      <c r="H95" s="568"/>
      <c r="I95" s="568"/>
      <c r="J95" s="568"/>
      <c r="K95" s="568" t="s">
        <v>204</v>
      </c>
      <c r="L95" s="568"/>
      <c r="M95" s="568"/>
      <c r="N95" s="568"/>
      <c r="O95" s="568"/>
      <c r="P95" s="568"/>
      <c r="Q95" s="568"/>
      <c r="R95" s="994"/>
      <c r="S95" s="669"/>
      <c r="T95" s="985"/>
      <c r="U95" s="986"/>
      <c r="V95" s="986"/>
      <c r="W95" s="986"/>
      <c r="X95" s="986"/>
      <c r="Y95" s="986"/>
      <c r="Z95" s="986"/>
      <c r="AA95" s="986"/>
      <c r="AB95" s="986"/>
      <c r="AC95" s="1001"/>
      <c r="AD95" s="669"/>
      <c r="AE95" s="1006"/>
      <c r="AF95" s="1007"/>
      <c r="AG95" s="1007"/>
      <c r="AH95" s="1007"/>
      <c r="AI95" s="1007"/>
      <c r="AJ95" s="1007"/>
      <c r="AK95" s="1018"/>
      <c r="AL95" s="1019"/>
      <c r="AM95" s="1007"/>
      <c r="AN95" s="1007"/>
      <c r="AO95" s="1007"/>
      <c r="AP95" s="1057"/>
      <c r="AQ95" s="252"/>
      <c r="AR95" s="252"/>
      <c r="AS95" s="252"/>
      <c r="AT95" s="23"/>
      <c r="AU95" s="23"/>
      <c r="AV95" s="23"/>
      <c r="AW95" s="23"/>
      <c r="AX95" s="23"/>
      <c r="AY95" s="23"/>
      <c r="AZ95" s="23"/>
      <c r="BE95" s="894"/>
      <c r="BF95" s="894"/>
      <c r="BG95" s="894"/>
      <c r="BH95" s="894"/>
      <c r="BI95" s="894"/>
      <c r="BJ95" s="894"/>
      <c r="BK95" s="894"/>
      <c r="BL95" s="894"/>
      <c r="BM95" s="894"/>
      <c r="BN95" s="894"/>
      <c r="BO95" s="894"/>
      <c r="BP95" s="894"/>
    </row>
    <row r="96" ht="16.5" customHeight="1" spans="2:68">
      <c r="B96" s="567" t="s">
        <v>205</v>
      </c>
      <c r="C96" s="568"/>
      <c r="D96" s="568"/>
      <c r="E96" s="568" t="s">
        <v>206</v>
      </c>
      <c r="F96" s="568"/>
      <c r="G96" s="568"/>
      <c r="H96" s="568"/>
      <c r="I96" s="568"/>
      <c r="J96" s="568"/>
      <c r="K96" s="568"/>
      <c r="L96" s="568"/>
      <c r="M96" s="568"/>
      <c r="N96" s="568"/>
      <c r="O96" s="568"/>
      <c r="P96" s="568"/>
      <c r="Q96" s="568"/>
      <c r="R96" s="994"/>
      <c r="S96" s="669"/>
      <c r="T96" s="988"/>
      <c r="U96" s="989"/>
      <c r="V96" s="989"/>
      <c r="W96" s="989"/>
      <c r="X96" s="989"/>
      <c r="Y96" s="989"/>
      <c r="Z96" s="989"/>
      <c r="AA96" s="989"/>
      <c r="AB96" s="989"/>
      <c r="AC96" s="1002"/>
      <c r="AD96" s="669"/>
      <c r="AE96" s="1009"/>
      <c r="AF96" s="1010"/>
      <c r="AG96" s="1010"/>
      <c r="AH96" s="1010"/>
      <c r="AI96" s="1010"/>
      <c r="AJ96" s="1010"/>
      <c r="AK96" s="1020"/>
      <c r="AL96" s="1017"/>
      <c r="AM96" s="1010"/>
      <c r="AN96" s="1010"/>
      <c r="AO96" s="1010"/>
      <c r="AP96" s="1056"/>
      <c r="AQ96" s="252"/>
      <c r="AR96" s="252"/>
      <c r="AS96" s="252"/>
      <c r="AT96" s="23"/>
      <c r="AU96" s="23"/>
      <c r="AV96" s="23"/>
      <c r="AW96" s="23"/>
      <c r="AX96" s="23"/>
      <c r="AY96" s="23"/>
      <c r="AZ96" s="23"/>
      <c r="BE96" s="894"/>
      <c r="BF96" s="894"/>
      <c r="BG96" s="894"/>
      <c r="BH96" s="894"/>
      <c r="BI96" s="894"/>
      <c r="BJ96" s="894"/>
      <c r="BK96" s="894"/>
      <c r="BL96" s="894"/>
      <c r="BM96" s="894"/>
      <c r="BN96" s="894"/>
      <c r="BO96" s="894"/>
      <c r="BP96" s="894"/>
    </row>
    <row r="97" ht="16.5" customHeight="1" spans="2:46">
      <c r="B97" s="567" t="s">
        <v>207</v>
      </c>
      <c r="C97" s="568"/>
      <c r="D97" s="568"/>
      <c r="E97" s="568" t="s">
        <v>208</v>
      </c>
      <c r="F97" s="568"/>
      <c r="G97" s="568"/>
      <c r="H97" s="568"/>
      <c r="I97" s="568"/>
      <c r="J97" s="568"/>
      <c r="K97" s="568"/>
      <c r="L97" s="568"/>
      <c r="M97" s="568"/>
      <c r="N97" s="568"/>
      <c r="O97" s="568"/>
      <c r="P97" s="568"/>
      <c r="Q97" s="568"/>
      <c r="R97" s="994"/>
      <c r="S97" s="669"/>
      <c r="T97" s="990"/>
      <c r="U97" s="991"/>
      <c r="V97" s="991"/>
      <c r="W97" s="991"/>
      <c r="X97" s="991"/>
      <c r="Y97" s="991"/>
      <c r="Z97" s="991"/>
      <c r="AA97" s="991"/>
      <c r="AB97" s="991"/>
      <c r="AC97" s="1005"/>
      <c r="AD97" s="669"/>
      <c r="AE97" s="1006"/>
      <c r="AF97" s="1007"/>
      <c r="AG97" s="1007"/>
      <c r="AH97" s="1007"/>
      <c r="AI97" s="1007"/>
      <c r="AJ97" s="1007"/>
      <c r="AK97" s="1018"/>
      <c r="AL97" s="1019"/>
      <c r="AM97" s="1007"/>
      <c r="AN97" s="1007"/>
      <c r="AO97" s="1007"/>
      <c r="AP97" s="1057"/>
      <c r="AQ97" s="252"/>
      <c r="AR97" s="252"/>
      <c r="AS97" s="252"/>
      <c r="AT97" s="252"/>
    </row>
    <row r="98" ht="16.5" customHeight="1" spans="2:46">
      <c r="B98" s="567" t="s">
        <v>209</v>
      </c>
      <c r="C98" s="568"/>
      <c r="D98" s="568"/>
      <c r="E98" s="974" t="s">
        <v>210</v>
      </c>
      <c r="F98" s="974"/>
      <c r="G98" s="974"/>
      <c r="H98" s="974"/>
      <c r="I98" s="974"/>
      <c r="J98" s="974"/>
      <c r="K98" s="974"/>
      <c r="L98" s="974"/>
      <c r="M98" s="974"/>
      <c r="N98" s="974"/>
      <c r="O98" s="974"/>
      <c r="P98" s="974"/>
      <c r="Q98" s="974"/>
      <c r="R98" s="997"/>
      <c r="S98" s="669"/>
      <c r="T98" s="992"/>
      <c r="U98" s="993"/>
      <c r="V98" s="993"/>
      <c r="W98" s="993"/>
      <c r="X98" s="993"/>
      <c r="Y98" s="993"/>
      <c r="Z98" s="993"/>
      <c r="AA98" s="993"/>
      <c r="AB98" s="993"/>
      <c r="AC98" s="1008"/>
      <c r="AD98" s="669"/>
      <c r="AE98" s="1009"/>
      <c r="AF98" s="1010"/>
      <c r="AG98" s="1010"/>
      <c r="AH98" s="1010"/>
      <c r="AI98" s="1010"/>
      <c r="AJ98" s="1010"/>
      <c r="AK98" s="1020"/>
      <c r="AL98" s="1017"/>
      <c r="AM98" s="1010"/>
      <c r="AN98" s="1010"/>
      <c r="AO98" s="1010"/>
      <c r="AP98" s="1056"/>
      <c r="AQ98" s="252"/>
      <c r="AR98" s="252"/>
      <c r="AS98" s="252"/>
      <c r="AT98" s="252"/>
    </row>
    <row r="99" ht="16.5" customHeight="1" spans="2:42">
      <c r="B99" s="567"/>
      <c r="C99" s="568"/>
      <c r="D99" s="568"/>
      <c r="E99" s="974"/>
      <c r="F99" s="974"/>
      <c r="G99" s="974"/>
      <c r="H99" s="974"/>
      <c r="I99" s="974"/>
      <c r="J99" s="974"/>
      <c r="K99" s="974"/>
      <c r="L99" s="974"/>
      <c r="M99" s="974"/>
      <c r="N99" s="974"/>
      <c r="O99" s="974"/>
      <c r="P99" s="974"/>
      <c r="Q99" s="974"/>
      <c r="R99" s="997"/>
      <c r="S99" s="669"/>
      <c r="T99" s="985"/>
      <c r="U99" s="986"/>
      <c r="V99" s="986"/>
      <c r="W99" s="986"/>
      <c r="X99" s="986"/>
      <c r="Y99" s="986"/>
      <c r="Z99" s="986"/>
      <c r="AA99" s="986"/>
      <c r="AB99" s="986"/>
      <c r="AC99" s="1001"/>
      <c r="AD99" s="669"/>
      <c r="AE99" s="1011"/>
      <c r="AF99" s="1012"/>
      <c r="AG99" s="1012"/>
      <c r="AH99" s="1012"/>
      <c r="AI99" s="1012"/>
      <c r="AJ99" s="1012"/>
      <c r="AK99" s="1012"/>
      <c r="AL99" s="1012"/>
      <c r="AM99" s="1012"/>
      <c r="AN99" s="1012"/>
      <c r="AO99" s="1012"/>
      <c r="AP99" s="1058"/>
    </row>
    <row r="100" ht="16.5" customHeight="1" spans="2:42">
      <c r="B100" s="975" t="s">
        <v>211</v>
      </c>
      <c r="C100" s="976"/>
      <c r="D100" s="976"/>
      <c r="E100" s="976"/>
      <c r="F100" s="976"/>
      <c r="G100" s="976"/>
      <c r="H100" s="976"/>
      <c r="I100" s="976"/>
      <c r="J100" s="976"/>
      <c r="K100" s="976" t="s">
        <v>212</v>
      </c>
      <c r="L100" s="976"/>
      <c r="M100" s="976"/>
      <c r="N100" s="976"/>
      <c r="O100" s="976"/>
      <c r="P100" s="976"/>
      <c r="Q100" s="976"/>
      <c r="R100" s="998"/>
      <c r="S100" s="669"/>
      <c r="T100" s="999"/>
      <c r="U100" s="1000"/>
      <c r="V100" s="1000"/>
      <c r="W100" s="1000"/>
      <c r="X100" s="1000"/>
      <c r="Y100" s="1000"/>
      <c r="Z100" s="1000"/>
      <c r="AA100" s="1000"/>
      <c r="AB100" s="1000"/>
      <c r="AC100" s="1013"/>
      <c r="AD100" s="669"/>
      <c r="AE100" s="1014"/>
      <c r="AF100" s="1015"/>
      <c r="AG100" s="1015"/>
      <c r="AH100" s="1015"/>
      <c r="AI100" s="1015"/>
      <c r="AJ100" s="1015"/>
      <c r="AK100" s="1015"/>
      <c r="AL100" s="1015"/>
      <c r="AM100" s="1015"/>
      <c r="AN100" s="1015"/>
      <c r="AO100" s="1015"/>
      <c r="AP100" s="1059"/>
    </row>
    <row r="101" ht="16.5" customHeight="1" spans="2:6">
      <c r="B101" s="977" t="s">
        <v>213</v>
      </c>
      <c r="C101" s="977"/>
      <c r="D101" s="977"/>
      <c r="E101" s="977"/>
      <c r="F101" s="977"/>
    </row>
  </sheetData>
  <sheetProtection selectLockedCells="1" formatCells="0"/>
  <protectedRanges>
    <protectedRange sqref="B56" name="区域4"/>
    <protectedRange sqref="AK2" name="区域3"/>
    <protectedRange sqref="AK2 AF3:AG6 Z3:AA8 T3:U8 D3 D4:J6 N4:P6 D7:P8 AM10:AP11 AE10 W10 O10 F10:G10 K15:P24 E19:G21 K27:P46 K26 E33:G38 E43:G46 Z30:AA32 Z26 B15:B46 W15:W46 X41:X42 Z41 Z36:Z37 AE15:AJ46 K25:N25" name="区域1"/>
    <protectedRange sqref="B51:G55 K51:K55 H54:J55 N54:AG55 D60 O60 B61 X59:AP74 T75 B67:R75 B80:R88 T89:AC100 AE88 X43:AD46 AT59:AZ70 X42:AA42 AC42:AD42" name="区域2"/>
    <protectedRange sqref="B79:R79" name="区域2_1"/>
  </protectedRanges>
  <mergeCells count="850">
    <mergeCell ref="B2:P2"/>
    <mergeCell ref="R2:AI2"/>
    <mergeCell ref="AR2:AS2"/>
    <mergeCell ref="B3:C3"/>
    <mergeCell ref="D3:P3"/>
    <mergeCell ref="V3:W3"/>
    <mergeCell ref="AB3:AC3"/>
    <mergeCell ref="AH3:AI3"/>
    <mergeCell ref="B4:C4"/>
    <mergeCell ref="D4:J4"/>
    <mergeCell ref="K4:M4"/>
    <mergeCell ref="N4:P4"/>
    <mergeCell ref="V4:W4"/>
    <mergeCell ref="AB4:AC4"/>
    <mergeCell ref="AH4:AI4"/>
    <mergeCell ref="B5:C5"/>
    <mergeCell ref="D5:J5"/>
    <mergeCell ref="K5:M5"/>
    <mergeCell ref="N5:P5"/>
    <mergeCell ref="V5:W5"/>
    <mergeCell ref="AB5:AC5"/>
    <mergeCell ref="AH5:AI5"/>
    <mergeCell ref="B6:C6"/>
    <mergeCell ref="D6:J6"/>
    <mergeCell ref="K6:M6"/>
    <mergeCell ref="N6:P6"/>
    <mergeCell ref="V6:W6"/>
    <mergeCell ref="AB6:AC6"/>
    <mergeCell ref="AH6:AI6"/>
    <mergeCell ref="AR6:AS6"/>
    <mergeCell ref="B7:C7"/>
    <mergeCell ref="D7:P7"/>
    <mergeCell ref="V7:W7"/>
    <mergeCell ref="X7:Y7"/>
    <mergeCell ref="AB7:AC7"/>
    <mergeCell ref="AH7:AI7"/>
    <mergeCell ref="B8:C8"/>
    <mergeCell ref="D8:P8"/>
    <mergeCell ref="V8:W8"/>
    <mergeCell ref="X8:Y8"/>
    <mergeCell ref="AB8:AC8"/>
    <mergeCell ref="AH8:AI8"/>
    <mergeCell ref="B9:P9"/>
    <mergeCell ref="R9:W9"/>
    <mergeCell ref="X9:AC9"/>
    <mergeCell ref="AI10:AL10"/>
    <mergeCell ref="AM10:AP10"/>
    <mergeCell ref="AI11:AL11"/>
    <mergeCell ref="AM11:AP11"/>
    <mergeCell ref="B12:AP12"/>
    <mergeCell ref="B13:AP13"/>
    <mergeCell ref="C14:G14"/>
    <mergeCell ref="I14:J14"/>
    <mergeCell ref="K14:L14"/>
    <mergeCell ref="M14:N14"/>
    <mergeCell ref="O14:P14"/>
    <mergeCell ref="Q14:V14"/>
    <mergeCell ref="X14:AA14"/>
    <mergeCell ref="AC14:AD14"/>
    <mergeCell ref="AE14:AF14"/>
    <mergeCell ref="AG14:AH14"/>
    <mergeCell ref="AI14:AJ14"/>
    <mergeCell ref="AK14:AP14"/>
    <mergeCell ref="C15:G15"/>
    <mergeCell ref="I15:J15"/>
    <mergeCell ref="K15:L15"/>
    <mergeCell ref="M15:N15"/>
    <mergeCell ref="O15:P15"/>
    <mergeCell ref="Q15:R15"/>
    <mergeCell ref="S15:T15"/>
    <mergeCell ref="U15:V15"/>
    <mergeCell ref="X15:AA15"/>
    <mergeCell ref="AC15:AD15"/>
    <mergeCell ref="AE15:AF15"/>
    <mergeCell ref="AG15:AH15"/>
    <mergeCell ref="AI15:AJ15"/>
    <mergeCell ref="AK15:AL15"/>
    <mergeCell ref="AM15:AN15"/>
    <mergeCell ref="AO15:AP15"/>
    <mergeCell ref="C16:G16"/>
    <mergeCell ref="I16:J16"/>
    <mergeCell ref="K16:L16"/>
    <mergeCell ref="M16:N16"/>
    <mergeCell ref="O16:P16"/>
    <mergeCell ref="Q16:R16"/>
    <mergeCell ref="S16:T16"/>
    <mergeCell ref="U16:V16"/>
    <mergeCell ref="X16:AA16"/>
    <mergeCell ref="AC16:AD16"/>
    <mergeCell ref="AE16:AF16"/>
    <mergeCell ref="AG16:AH16"/>
    <mergeCell ref="AI16:AJ16"/>
    <mergeCell ref="AK16:AL16"/>
    <mergeCell ref="AM16:AN16"/>
    <mergeCell ref="AO16:AP16"/>
    <mergeCell ref="C17:G17"/>
    <mergeCell ref="I17:J17"/>
    <mergeCell ref="K17:L17"/>
    <mergeCell ref="M17:N17"/>
    <mergeCell ref="O17:P17"/>
    <mergeCell ref="Q17:R17"/>
    <mergeCell ref="S17:T17"/>
    <mergeCell ref="U17:V17"/>
    <mergeCell ref="X17:AA17"/>
    <mergeCell ref="AC17:AD17"/>
    <mergeCell ref="AE17:AF17"/>
    <mergeCell ref="AG17:AH17"/>
    <mergeCell ref="AI17:AJ17"/>
    <mergeCell ref="AK17:AL17"/>
    <mergeCell ref="AM17:AN17"/>
    <mergeCell ref="AO17:AP17"/>
    <mergeCell ref="C18:G18"/>
    <mergeCell ref="I18:J18"/>
    <mergeCell ref="K18:L18"/>
    <mergeCell ref="M18:N18"/>
    <mergeCell ref="O18:P18"/>
    <mergeCell ref="Q18:R18"/>
    <mergeCell ref="S18:T18"/>
    <mergeCell ref="U18:V18"/>
    <mergeCell ref="X18:AA18"/>
    <mergeCell ref="AC18:AD18"/>
    <mergeCell ref="AE18:AF18"/>
    <mergeCell ref="AG18:AH18"/>
    <mergeCell ref="AI18:AJ18"/>
    <mergeCell ref="AK18:AL18"/>
    <mergeCell ref="AM18:AN18"/>
    <mergeCell ref="AO18:AP18"/>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20:D20"/>
    <mergeCell ref="E20:G20"/>
    <mergeCell ref="I20:J20"/>
    <mergeCell ref="K20:L20"/>
    <mergeCell ref="M20:N20"/>
    <mergeCell ref="O20:P20"/>
    <mergeCell ref="Q20:R20"/>
    <mergeCell ref="S20:T20"/>
    <mergeCell ref="U20:V20"/>
    <mergeCell ref="X20:AA20"/>
    <mergeCell ref="AC20:AD20"/>
    <mergeCell ref="AE20:AF20"/>
    <mergeCell ref="AG20:AH20"/>
    <mergeCell ref="AI20:AJ20"/>
    <mergeCell ref="AK20:AL20"/>
    <mergeCell ref="AM20:AN20"/>
    <mergeCell ref="AO20:AP20"/>
    <mergeCell ref="AR20:AS20"/>
    <mergeCell ref="C21:D21"/>
    <mergeCell ref="E21:G21"/>
    <mergeCell ref="I21:J21"/>
    <mergeCell ref="K21:L21"/>
    <mergeCell ref="M21:N21"/>
    <mergeCell ref="O21:P21"/>
    <mergeCell ref="Q21:R21"/>
    <mergeCell ref="S21:T21"/>
    <mergeCell ref="U21:V21"/>
    <mergeCell ref="X21:AA21"/>
    <mergeCell ref="AC21:AD21"/>
    <mergeCell ref="AE21:AF21"/>
    <mergeCell ref="AG21:AH21"/>
    <mergeCell ref="AI21:AJ21"/>
    <mergeCell ref="AK21:AL21"/>
    <mergeCell ref="AM21:AN21"/>
    <mergeCell ref="AO21:AP21"/>
    <mergeCell ref="C22:G22"/>
    <mergeCell ref="I22:J22"/>
    <mergeCell ref="K22:L22"/>
    <mergeCell ref="M22:N22"/>
    <mergeCell ref="O22:P22"/>
    <mergeCell ref="Q22:R22"/>
    <mergeCell ref="S22:T22"/>
    <mergeCell ref="U22:V22"/>
    <mergeCell ref="X22:AA22"/>
    <mergeCell ref="AC22:AD22"/>
    <mergeCell ref="AE22:AF22"/>
    <mergeCell ref="AG22:AH22"/>
    <mergeCell ref="AI22:AJ22"/>
    <mergeCell ref="AK22:AL22"/>
    <mergeCell ref="AM22:AN22"/>
    <mergeCell ref="AO22:AP22"/>
    <mergeCell ref="C23:G23"/>
    <mergeCell ref="I23:J23"/>
    <mergeCell ref="K23:L23"/>
    <mergeCell ref="M23:N23"/>
    <mergeCell ref="O23:P23"/>
    <mergeCell ref="Q23:R23"/>
    <mergeCell ref="S23:T23"/>
    <mergeCell ref="U23:V23"/>
    <mergeCell ref="X23:AA23"/>
    <mergeCell ref="AC23:AD23"/>
    <mergeCell ref="AE23:AF23"/>
    <mergeCell ref="AG23:AH23"/>
    <mergeCell ref="AI23:AJ23"/>
    <mergeCell ref="AK23:AL23"/>
    <mergeCell ref="AM23:AN23"/>
    <mergeCell ref="AO23:AP23"/>
    <mergeCell ref="C24:G24"/>
    <mergeCell ref="I24:J24"/>
    <mergeCell ref="K24:L24"/>
    <mergeCell ref="M24:N24"/>
    <mergeCell ref="O24:P24"/>
    <mergeCell ref="Q24:R24"/>
    <mergeCell ref="S24:T24"/>
    <mergeCell ref="U24:V24"/>
    <mergeCell ref="X24:AA24"/>
    <mergeCell ref="AC24:AD24"/>
    <mergeCell ref="AE24:AF24"/>
    <mergeCell ref="AG24:AH24"/>
    <mergeCell ref="AI24:AJ24"/>
    <mergeCell ref="AK24:AL24"/>
    <mergeCell ref="AO24:AP24"/>
    <mergeCell ref="C25:G25"/>
    <mergeCell ref="I25:J25"/>
    <mergeCell ref="K25:L25"/>
    <mergeCell ref="M25:N25"/>
    <mergeCell ref="O25:P25"/>
    <mergeCell ref="Q25:R25"/>
    <mergeCell ref="S25:T25"/>
    <mergeCell ref="U25:V25"/>
    <mergeCell ref="X25:AA25"/>
    <mergeCell ref="AC25:AD25"/>
    <mergeCell ref="AE25:AF25"/>
    <mergeCell ref="AG25:AH25"/>
    <mergeCell ref="AI25:AJ25"/>
    <mergeCell ref="AK25:AL25"/>
    <mergeCell ref="AM25:AN25"/>
    <mergeCell ref="AO25:AP25"/>
    <mergeCell ref="C26:G26"/>
    <mergeCell ref="I26:J26"/>
    <mergeCell ref="K26:L26"/>
    <mergeCell ref="M26:N26"/>
    <mergeCell ref="O26:P26"/>
    <mergeCell ref="Q26:R26"/>
    <mergeCell ref="S26:T26"/>
    <mergeCell ref="U26:V26"/>
    <mergeCell ref="X26:Y26"/>
    <mergeCell ref="Z26:AA26"/>
    <mergeCell ref="AC26:AD26"/>
    <mergeCell ref="AE26:AF26"/>
    <mergeCell ref="AG26:AH26"/>
    <mergeCell ref="AI26:AJ26"/>
    <mergeCell ref="AK26:AL26"/>
    <mergeCell ref="AM26:AN26"/>
    <mergeCell ref="AO26:AP26"/>
    <mergeCell ref="C27:G27"/>
    <mergeCell ref="I27:J27"/>
    <mergeCell ref="K27:L27"/>
    <mergeCell ref="M27:N27"/>
    <mergeCell ref="O27:P27"/>
    <mergeCell ref="Q27:R27"/>
    <mergeCell ref="S27:T27"/>
    <mergeCell ref="U27:V27"/>
    <mergeCell ref="X27:AA27"/>
    <mergeCell ref="AC27:AD27"/>
    <mergeCell ref="AE27:AF27"/>
    <mergeCell ref="AG27:AH27"/>
    <mergeCell ref="AI27:AJ27"/>
    <mergeCell ref="AK27:AL27"/>
    <mergeCell ref="AM27:AN27"/>
    <mergeCell ref="AO27:AP27"/>
    <mergeCell ref="C28:G28"/>
    <mergeCell ref="I28:J28"/>
    <mergeCell ref="K28:L28"/>
    <mergeCell ref="M28:N28"/>
    <mergeCell ref="O28:P28"/>
    <mergeCell ref="Q28:R28"/>
    <mergeCell ref="S28:T28"/>
    <mergeCell ref="U28:V28"/>
    <mergeCell ref="X28:AA28"/>
    <mergeCell ref="AC28:AD28"/>
    <mergeCell ref="AE28:AF28"/>
    <mergeCell ref="AG28:AH28"/>
    <mergeCell ref="AI28:AJ28"/>
    <mergeCell ref="AK28:AL28"/>
    <mergeCell ref="AM28:AN28"/>
    <mergeCell ref="AO28:AP28"/>
    <mergeCell ref="C29:G29"/>
    <mergeCell ref="I29:J29"/>
    <mergeCell ref="K29:L29"/>
    <mergeCell ref="M29:N29"/>
    <mergeCell ref="O29:P29"/>
    <mergeCell ref="Q29:R29"/>
    <mergeCell ref="S29:T29"/>
    <mergeCell ref="U29:V29"/>
    <mergeCell ref="X29:AA29"/>
    <mergeCell ref="AC29:AD29"/>
    <mergeCell ref="AE29:AF29"/>
    <mergeCell ref="AG29:AH29"/>
    <mergeCell ref="AI29:AJ29"/>
    <mergeCell ref="AK29:AL29"/>
    <mergeCell ref="AM29:AN29"/>
    <mergeCell ref="AO29:AP29"/>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31:G31"/>
    <mergeCell ref="I31:J31"/>
    <mergeCell ref="K31:L31"/>
    <mergeCell ref="M31:N31"/>
    <mergeCell ref="O31:P31"/>
    <mergeCell ref="Q31:R31"/>
    <mergeCell ref="S31:T31"/>
    <mergeCell ref="U31:V31"/>
    <mergeCell ref="X31:Y31"/>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C34:D34"/>
    <mergeCell ref="E34:G34"/>
    <mergeCell ref="I34:J34"/>
    <mergeCell ref="K34:L34"/>
    <mergeCell ref="M34:N34"/>
    <mergeCell ref="O34:P34"/>
    <mergeCell ref="Q34:R34"/>
    <mergeCell ref="S34:T34"/>
    <mergeCell ref="U34:V34"/>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C37:D37"/>
    <mergeCell ref="E37:G37"/>
    <mergeCell ref="I37:J37"/>
    <mergeCell ref="K37:L37"/>
    <mergeCell ref="M37:N37"/>
    <mergeCell ref="O37:P37"/>
    <mergeCell ref="Q37:R37"/>
    <mergeCell ref="S37:T37"/>
    <mergeCell ref="U37:V37"/>
    <mergeCell ref="X37:Y37"/>
    <mergeCell ref="Z37:AA37"/>
    <mergeCell ref="AC37:AD37"/>
    <mergeCell ref="AE37:AF37"/>
    <mergeCell ref="AG37:AH37"/>
    <mergeCell ref="AI37:AJ37"/>
    <mergeCell ref="AK37:AL37"/>
    <mergeCell ref="AM37:AN37"/>
    <mergeCell ref="AO37:AP37"/>
    <mergeCell ref="C38:D38"/>
    <mergeCell ref="E38:G38"/>
    <mergeCell ref="I38:J38"/>
    <mergeCell ref="K38:L38"/>
    <mergeCell ref="M38:N38"/>
    <mergeCell ref="O38:P38"/>
    <mergeCell ref="Q38:R38"/>
    <mergeCell ref="S38:T38"/>
    <mergeCell ref="U38:V38"/>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40:G40"/>
    <mergeCell ref="I40:J40"/>
    <mergeCell ref="K40:L40"/>
    <mergeCell ref="M40:N40"/>
    <mergeCell ref="O40:P40"/>
    <mergeCell ref="Q40:R40"/>
    <mergeCell ref="S40:T40"/>
    <mergeCell ref="U40:V40"/>
    <mergeCell ref="X40:AA40"/>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2:G42"/>
    <mergeCell ref="I42:J42"/>
    <mergeCell ref="K42:L42"/>
    <mergeCell ref="M42:N42"/>
    <mergeCell ref="O42:P42"/>
    <mergeCell ref="Q42:R42"/>
    <mergeCell ref="S42:T42"/>
    <mergeCell ref="U42:V42"/>
    <mergeCell ref="X42:Y42"/>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C45:D45"/>
    <mergeCell ref="E45:G45"/>
    <mergeCell ref="I45:J45"/>
    <mergeCell ref="K45:L45"/>
    <mergeCell ref="M45:N45"/>
    <mergeCell ref="O45:P45"/>
    <mergeCell ref="Q45:R45"/>
    <mergeCell ref="S45:T45"/>
    <mergeCell ref="U45:V45"/>
    <mergeCell ref="X45:AA45"/>
    <mergeCell ref="AC45:AD45"/>
    <mergeCell ref="AE45:AF45"/>
    <mergeCell ref="AG45:AH45"/>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AO46:AP46"/>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B50:D50"/>
    <mergeCell ref="E50:G50"/>
    <mergeCell ref="H50:J50"/>
    <mergeCell ref="N50:R50"/>
    <mergeCell ref="S50:U50"/>
    <mergeCell ref="V50:X50"/>
    <mergeCell ref="Y50:AA50"/>
    <mergeCell ref="AB50:AD50"/>
    <mergeCell ref="AE50:AG50"/>
    <mergeCell ref="B51:D51"/>
    <mergeCell ref="E51:G51"/>
    <mergeCell ref="H51:J51"/>
    <mergeCell ref="N51:R51"/>
    <mergeCell ref="S51:U51"/>
    <mergeCell ref="V51:X51"/>
    <mergeCell ref="Y51:AA51"/>
    <mergeCell ref="AB51:AD51"/>
    <mergeCell ref="AE51:AG51"/>
    <mergeCell ref="B52:D52"/>
    <mergeCell ref="E52:G52"/>
    <mergeCell ref="H52:J52"/>
    <mergeCell ref="N52:R52"/>
    <mergeCell ref="S52:U52"/>
    <mergeCell ref="V52:X52"/>
    <mergeCell ref="Y52:AA52"/>
    <mergeCell ref="AB52:AD52"/>
    <mergeCell ref="AE52:AG52"/>
    <mergeCell ref="B53:D53"/>
    <mergeCell ref="E53:G53"/>
    <mergeCell ref="H53:J53"/>
    <mergeCell ref="N53:R53"/>
    <mergeCell ref="S53:U53"/>
    <mergeCell ref="V53:X53"/>
    <mergeCell ref="Y53:AA53"/>
    <mergeCell ref="AB53:AD53"/>
    <mergeCell ref="AE53:AG53"/>
    <mergeCell ref="AO53:AP53"/>
    <mergeCell ref="B54:D54"/>
    <mergeCell ref="E54:G54"/>
    <mergeCell ref="H54:J54"/>
    <mergeCell ref="N54:R54"/>
    <mergeCell ref="S54:U54"/>
    <mergeCell ref="V54:X54"/>
    <mergeCell ref="Y54:AA54"/>
    <mergeCell ref="AB54:AD54"/>
    <mergeCell ref="AE54:AG54"/>
    <mergeCell ref="AO54:AP54"/>
    <mergeCell ref="B55:D55"/>
    <mergeCell ref="E55:G55"/>
    <mergeCell ref="H55:J55"/>
    <mergeCell ref="N55:R55"/>
    <mergeCell ref="S55:U55"/>
    <mergeCell ref="V55:X55"/>
    <mergeCell ref="Y55:AA55"/>
    <mergeCell ref="AB55:AD55"/>
    <mergeCell ref="AE55:AG55"/>
    <mergeCell ref="AI55:AL55"/>
    <mergeCell ref="AM55:AP55"/>
    <mergeCell ref="B56:AP56"/>
    <mergeCell ref="B58:R58"/>
    <mergeCell ref="T58:AP58"/>
    <mergeCell ref="AR58:AZ58"/>
    <mergeCell ref="B59:I59"/>
    <mergeCell ref="J59:N59"/>
    <mergeCell ref="O59:P59"/>
    <mergeCell ref="Q59:R59"/>
    <mergeCell ref="B60:C60"/>
    <mergeCell ref="D60:F60"/>
    <mergeCell ref="G60:I60"/>
    <mergeCell ref="J60:L60"/>
    <mergeCell ref="M60:O60"/>
    <mergeCell ref="P60:R60"/>
    <mergeCell ref="AT63:AZ63"/>
    <mergeCell ref="AT64:AZ64"/>
    <mergeCell ref="B66:R66"/>
    <mergeCell ref="B67:R67"/>
    <mergeCell ref="B68:R68"/>
    <mergeCell ref="B69:R69"/>
    <mergeCell ref="B70:R70"/>
    <mergeCell ref="B71:R71"/>
    <mergeCell ref="B72:R72"/>
    <mergeCell ref="AR72:AZ72"/>
    <mergeCell ref="B73:R73"/>
    <mergeCell ref="B74:R74"/>
    <mergeCell ref="B75:R75"/>
    <mergeCell ref="B77:R77"/>
    <mergeCell ref="B78:R78"/>
    <mergeCell ref="B79:R79"/>
    <mergeCell ref="B80:R80"/>
    <mergeCell ref="AR80:AS80"/>
    <mergeCell ref="AU80:AZ80"/>
    <mergeCell ref="B81:R81"/>
    <mergeCell ref="AU81:AZ81"/>
    <mergeCell ref="B82:R82"/>
    <mergeCell ref="B83:R83"/>
    <mergeCell ref="B84:R84"/>
    <mergeCell ref="B85:R85"/>
    <mergeCell ref="B86:R86"/>
    <mergeCell ref="T86:AC86"/>
    <mergeCell ref="AE86:AP86"/>
    <mergeCell ref="B87:R87"/>
    <mergeCell ref="AE87:AK87"/>
    <mergeCell ref="AL87:AP87"/>
    <mergeCell ref="AE88:AK88"/>
    <mergeCell ref="AL88:AP88"/>
    <mergeCell ref="AE89:AK89"/>
    <mergeCell ref="AL89:AP89"/>
    <mergeCell ref="B90:R90"/>
    <mergeCell ref="AE90:AK90"/>
    <mergeCell ref="AL90:AP90"/>
    <mergeCell ref="F91:H91"/>
    <mergeCell ref="I91:J91"/>
    <mergeCell ref="K91:L91"/>
    <mergeCell ref="M91:N91"/>
    <mergeCell ref="O91:P91"/>
    <mergeCell ref="Q91:R91"/>
    <mergeCell ref="AE91:AK91"/>
    <mergeCell ref="AL91:AP91"/>
    <mergeCell ref="F92:H92"/>
    <mergeCell ref="I92:J92"/>
    <mergeCell ref="K92:L92"/>
    <mergeCell ref="M92:N92"/>
    <mergeCell ref="O92:P92"/>
    <mergeCell ref="Q92:R92"/>
    <mergeCell ref="AE92:AK92"/>
    <mergeCell ref="AL92:AP92"/>
    <mergeCell ref="AE93:AK93"/>
    <mergeCell ref="AL93:AP93"/>
    <mergeCell ref="AE94:AK94"/>
    <mergeCell ref="AL94:AP94"/>
    <mergeCell ref="B95:J95"/>
    <mergeCell ref="K95:R95"/>
    <mergeCell ref="AE95:AK95"/>
    <mergeCell ref="AL95:AP95"/>
    <mergeCell ref="B96:D96"/>
    <mergeCell ref="E96:R96"/>
    <mergeCell ref="AE96:AK96"/>
    <mergeCell ref="AL96:AP96"/>
    <mergeCell ref="B97:D97"/>
    <mergeCell ref="E97:R97"/>
    <mergeCell ref="AE97:AK97"/>
    <mergeCell ref="AL97:AP97"/>
    <mergeCell ref="AE98:AK98"/>
    <mergeCell ref="AL98:AP98"/>
    <mergeCell ref="AE99:AK99"/>
    <mergeCell ref="AL99:AP99"/>
    <mergeCell ref="B100:J100"/>
    <mergeCell ref="K100:R100"/>
    <mergeCell ref="AE100:AK100"/>
    <mergeCell ref="AL100:AP100"/>
    <mergeCell ref="B101:F101"/>
    <mergeCell ref="AK2:AP8"/>
    <mergeCell ref="R3:S4"/>
    <mergeCell ref="T3:U4"/>
    <mergeCell ref="X3:Y4"/>
    <mergeCell ref="Z3:AA4"/>
    <mergeCell ref="AD3:AE4"/>
    <mergeCell ref="AF3:AG4"/>
    <mergeCell ref="T65:W66"/>
    <mergeCell ref="X69:AP70"/>
    <mergeCell ref="AT61:AZ62"/>
    <mergeCell ref="T67:W68"/>
    <mergeCell ref="AR77:AT78"/>
    <mergeCell ref="AU77:AW78"/>
    <mergeCell ref="AX77:AZ78"/>
    <mergeCell ref="AR73:AT74"/>
    <mergeCell ref="AU73:AW74"/>
    <mergeCell ref="AX73:AZ74"/>
    <mergeCell ref="AT67:AZ68"/>
    <mergeCell ref="E98:R99"/>
    <mergeCell ref="B98:D99"/>
    <mergeCell ref="T91:AC92"/>
    <mergeCell ref="AI53:AL54"/>
    <mergeCell ref="AT59:AZ60"/>
    <mergeCell ref="AR59:AS60"/>
    <mergeCell ref="AR67:AS68"/>
    <mergeCell ref="R5:S6"/>
    <mergeCell ref="T5:U6"/>
    <mergeCell ref="X5:Y6"/>
    <mergeCell ref="Z5:AA6"/>
    <mergeCell ref="AD5:AE6"/>
    <mergeCell ref="AF5:AG6"/>
    <mergeCell ref="K10:N11"/>
    <mergeCell ref="S10:V11"/>
    <mergeCell ref="AA10:AD11"/>
    <mergeCell ref="B91:E92"/>
    <mergeCell ref="T71:W72"/>
    <mergeCell ref="I10:J11"/>
    <mergeCell ref="O10:P11"/>
    <mergeCell ref="Q10:R11"/>
    <mergeCell ref="W10:X11"/>
    <mergeCell ref="Y10:Z11"/>
    <mergeCell ref="AE10:AF11"/>
    <mergeCell ref="AG10:AH11"/>
    <mergeCell ref="X61:AP62"/>
    <mergeCell ref="R7:S8"/>
    <mergeCell ref="T7:U8"/>
    <mergeCell ref="Z7:AA8"/>
    <mergeCell ref="AD7:AE8"/>
    <mergeCell ref="AF7:AG8"/>
    <mergeCell ref="AI49:AL50"/>
    <mergeCell ref="AM49:AP50"/>
    <mergeCell ref="AR69:AS70"/>
    <mergeCell ref="T63:W64"/>
    <mergeCell ref="T87:AC88"/>
    <mergeCell ref="T89:AC90"/>
    <mergeCell ref="T75:AP84"/>
    <mergeCell ref="T95:AC96"/>
    <mergeCell ref="X59:AP60"/>
    <mergeCell ref="AR81:AS86"/>
    <mergeCell ref="AT69:AZ70"/>
    <mergeCell ref="AR21:AS55"/>
    <mergeCell ref="T93:AC94"/>
    <mergeCell ref="X65:AP66"/>
    <mergeCell ref="AR65:AS66"/>
    <mergeCell ref="T73:W74"/>
    <mergeCell ref="B61:R64"/>
    <mergeCell ref="AI51:AL52"/>
    <mergeCell ref="AM51:AP52"/>
    <mergeCell ref="AT65:AZ66"/>
    <mergeCell ref="T69:W70"/>
    <mergeCell ref="X67:AP68"/>
    <mergeCell ref="X73:AP74"/>
    <mergeCell ref="AR61:AS62"/>
    <mergeCell ref="T99:AC100"/>
    <mergeCell ref="B93:R94"/>
    <mergeCell ref="T97:AC98"/>
    <mergeCell ref="AM53:AN54"/>
    <mergeCell ref="X63:AP64"/>
    <mergeCell ref="AR75:AT76"/>
    <mergeCell ref="AU75:AW76"/>
    <mergeCell ref="AX75:AZ76"/>
    <mergeCell ref="AU82:AZ86"/>
    <mergeCell ref="X71:AP72"/>
    <mergeCell ref="AR63:AS64"/>
    <mergeCell ref="T59:W60"/>
    <mergeCell ref="T61:W62"/>
    <mergeCell ref="F10:H11"/>
    <mergeCell ref="B10:E11"/>
  </mergeCells>
  <conditionalFormatting sqref="AR21:AS55">
    <cfRule type="cellIs" dxfId="0" priority="2" stopIfTrue="1" operator="between">
      <formula>NOT(ISERROR(SEARCH("KP同意",AR21)))</formula>
      <formula>"="</formula>
    </cfRule>
    <cfRule type="cellIs" dxfId="1" priority="1" stopIfTrue="1" operator="between">
      <formula>NOT(ISERROR(SEARCH("KP同意",AR21)))</formula>
      <formula>"="</formula>
    </cfRule>
  </conditionalFormatting>
  <conditionalFormatting sqref="AE47:AN47 K47:L47">
    <cfRule type="cellIs" dxfId="2" priority="3" stopIfTrue="1" operator="equal">
      <formula>"剩余职业点=0   剩余兴趣点=0"</formula>
    </cfRule>
  </conditionalFormatting>
  <dataValidations count="92">
    <dataValidation allowBlank="1" showInputMessage="1" showErrorMessage="1" promptTitle="其他资产:" prompt="你游戏开始时拥有的所有东西的总价值，包含房子和汽车等。" sqref="G60:I6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dataValidation type="list" allowBlank="1" showInputMessage="1" showErrorMessage="1" sqref="N4:P4">
      <formula1>"1920s,1980s,现代,其他"</formula1>
    </dataValidation>
    <dataValidation type="list" allowBlank="1" showInputMessage="1" showErrorMessage="1" sqref="D5:J5">
      <formula1>职业列表!$B$3:$B$206</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10;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dataValidation type="whole" operator="lessThanOrEqual" allowBlank="1" showInputMessage="1" showErrorMessage="1" errorTitle="人体极限" error="这些属性的极限值为99。&#10;除非你的守秘人同意，否则调查员属性不能突破这个上限。" sqref="AF5:AG6 T3:U8 Z3:AA8" errorStyle="information">
      <formula1>99</formula1>
    </dataValidation>
    <dataValidation allowBlank="1" showErrorMessage="1" sqref="AF7 AH7 X41"/>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一般来说，年龄应在15-89之间" prompt="15-19: STR和SIZ各减5，决定幸运时掷两次骰子，取较大值&#10;20-39:EDU进步检定*1&#10;40+:EDU进步检定*2, STR CON DEX总共-5 APP-5&#10;50+:进步检定*3, S C D总共-10 APP-10&#10;60+:进步检定*4, S C D总共-20 APP-15&#10;详情点击左边年龄单元格." sqref="D6:J6" errorStyle="information"/>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dataValidation type="custom" allowBlank="1" showInputMessage="1" showErrorMessage="1" promptTitle="泛大陆村规" prompt="规则书大成功为1，泛大陆村规放宽至1-5" sqref="Q92:R92">
      <formula1>1</formula1>
    </dataValidation>
    <dataValidation allowBlank="1" showInputMessage="1" showErrorMessage="1" promptTitle="理智(san值)" prompt="一个失败的理智检定通常会让你在一段时间内失去对自己行为的控制力。&#10;如果一次性理智损失超过5点，并且通过了智力检定，你将进入[临时疯狂]。&#10;一天内理智损失1/10，你将陷入[不定时疯狂]。&#10;理智跌落至0及以下，进入[永久疯狂]，守密人将接管永久疯狂的调查员。" sqref="K10:N1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dataValidation type="list" allowBlank="1" showInputMessage="1" showErrorMessage="1" promptTitle="Tips" prompt="一次失去5点及更多理智，做智力检定，如果成功，则进入[临时疯狂]。&#10;一天之内失去当前理智的1/5或更多是，进入[不定时疯狂]&#10;理智跌落至0及以下，进入[永久疯狂]，守密人将接管永久疯狂的调查员。" sqref="AM11:AP11">
      <formula1>"神志清醒,临时疯狂,不定式疯狂"</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type="list" allowBlank="1" showInputMessage="1" showErrorMessage="1" sqref="N6:P6">
      <formula1>"男,女"</formula1>
    </dataValidation>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type="list" allowBlank="1" sqref="AM10:AP10">
      <formula1>"健康,昏迷,重伤,濒死"</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dataValidation type="list" allowBlank="1" showInputMessage="1" showErrorMessage="1" sqref="Z41:AA41">
      <formula1>分支技能!$N$4:$N$9</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dataValidation type="list" allowBlank="1" showInputMessage="1" showErrorMessage="1" sqref="E51:G51 E52:E53">
      <formula1>武器列表!$A$2:$A$105</formula1>
    </dataValidation>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X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Firearms (不定) [无法孤注一骰]" prompt="包括了各种形式的火器，也包括了弓箭和弩。" sqref="C36:D38"/>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type="list" allowBlank="1" showInputMessage="1" showErrorMessage="1" sqref="E46:G46">
      <formula1>"英语,汉语,日语,拉丁语,阿拉伯语,法语,德语,西班牙语,葡萄牙语,斯拉夫语,希伯来语,梵语,朝鲜语,印地语,藏语,蒙古语,匈牙利语,荷兰语,瑞典语,希腊语"</formula1>
    </dataValidation>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X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dataValidation allowBlank="1" showInputMessage="1" showErrorMessage="1" promptTitle="学问(01%)(专业化)[非常规]" prompt="这项技能代表对一个超出人类常规知识范畴的事物的专业理解。&#10;当KP想要测试某位调查员归属于这些领域学问其中之一的某物的知识时，但是调查员缺少相关的专业学问，KP可以允许一个其他更通用技能的使用，但是需要一个更高难度等级的成功。" sqref="X42:Y42"/>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type="list" allowBlank="1" showInputMessage="1" showErrorMessage="1" sqref="Z26:AA26">
      <formula1>"飞行器,船"</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dataValidation type="list" allowBlank="1" showInputMessage="1" showErrorMessage="1" sqref="Z36:AA36">
      <formula1>"荒野,沙漠,极地,海洋,山地,孤岛,原始森林,废土,沼泽"</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dataValidation allowBlank="1" showInputMessage="1" showErrorMessage="1" promptTitle="现金:" prompt="这是你立即可以取用、支配的现金。&#10;包括带在身上的和存在银行的。" sqref="B60:C6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type="list" allowBlank="1" showInputMessage="1" showErrorMessage="1" sqref="Z42:AA42">
      <formula1>"梦学,死灵之书,UFO,吸血鬼,佛教,道教,神道教,阴阳道,狼人,亚迪斯星人,都市传说,中国鬼怪"</formula1>
    </dataValidation>
    <dataValidation allowBlank="1" showInputMessage="1" showErrorMessage="1" promptTitle="生命值【体质＋体型】" prompt="生命值用来计算一名调查员、ＮＰＣ、怪物在游戏中累计收到的伤害量，用来表面这个家伙在被疼痛、疲惫和死亡压垮前还能走多久。&#10;将角色的体质和体型相加，然后除以１０，无条件省略小数后，即是生命值上限。" sqref="B10:E1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list" allowBlank="1" showInputMessage="1" showErrorMessage="1" sqref="Q59:R59">
      <formula1>"美元,日元,人民币"</formula1>
    </dataValidation>
    <dataValidation allowBlank="1" showInputMessage="1" showErrorMessage="1" promptTitle="消费水平:" prompt="你可以花费至多等于消费水平所列的金钱，而无需支出&#10;现金。" sqref="M60:O60"/>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W15:W46">
      <formula1>"☐,√"</formula1>
    </dataValidation>
    <dataValidation type="textLength" operator="equal" allowBlank="1" showInputMessage="1" showErrorMessage="1" sqref="B25:B26">
      <formula1>0</formula1>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10;在战斗中，高敏捷的角色会优先行动。" sqref="X3:Y4"/>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dataValidation type="whole" operator="lessThanOrEqual" allowBlank="1" showInputMessage="1" showErrorMessage="1" errorTitle="人体极限" error="这些属性的极限值为99。&#10;除非你的守秘人同意，否则调查员属性不能突破这个上限。" sqref="AF3:AG4" errorStyle="information">
      <formula1>150</formula1>
    </dataValidation>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10;外貌会在社交遭遇中发生效用，或在试图给某人留下好印象时有所帮助。" sqref="X5:Y6"/>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dataValidation allowBlank="1" showInputMessage="1" showErrorMessage="1" promptTitle="移动力(MOV)：" prompt="调查员每轮可以移动的米数等于移动值的5倍。&#10;若敏捷和力量都＜体型：移动力7&#10;若敏捷或力量之一≥体型或三者相等：移动力8&#10;若力量和敏捷都大于体型：移动9&#10;40岁以上减少1、50岁以上减少2、60岁以上减少3、70岁以上减少4、80岁以上减少5" sqref="AD7:AE8"/>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Z30:AA31">
      <formula1>分支技能!$E$4:$E$16</formula1>
    </dataValidation>
    <dataValidation allowBlank="1" showInputMessage="1" showErrorMessage="1" promptTitle="伤害加值(DB)" prompt="伤害加值(DB)是根据你的力量与体型对近战攻击伤害做出的调整。" sqref="AI49:AL50"/>
    <dataValidation allowBlank="1" showInputMessage="1" showErrorMessage="1" promptTitle="体格（Build）" prompt="力量与体型决定了你的体格。当你尝试发动战技(击晕,击倒,撞飞,锁喉,缴械,推下悬崖等等)时,体格是能否成功的重要因素。&#10;发动战技方比对方体格小,将承受不利因素。&#10;当体格差距3级以上，无法发动战技。&#10;当体格差距2级，需要承受2个惩罚骰。&#10;当体格差距1级，需要承受1个惩罚骰。&#10;当尝试发动战技方与对方体格同等或更高，战技检定不受影响。" sqref="AI51:AL52"/>
    <dataValidation type="list" allowBlank="1" showInputMessage="1" showErrorMessage="1" sqref="E19:G20">
      <formula1>分支技能!$B$4:$B$36</formula1>
    </dataValidation>
    <dataValidation type="list" allowBlank="1" showInputMessage="1" showErrorMessage="1" sqref="E37:G38">
      <formula1>"步枪/霰弹枪,冲锋枪,弓术,火焰喷射器,机枪,重武器"</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E34:G35">
      <formula1>"鞭子,电锯,链枷,剑,斧,绞索,矛"</formula1>
    </dataValidation>
    <dataValidation allowBlank="1" showInputMessage="1" showErrorMessage="1" promptTitle="Tips" prompt="掷3D6 × 5&#10;如果调查员年龄在15-19之间，掷两次，取较大值。&#10;幸运点数的上限为99。" sqref="Y10:Z11"/>
  </dataValidations>
  <pageMargins left="0.699305555555556" right="0.699305555555556"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7"/>
  <sheetViews>
    <sheetView showGridLines="0" topLeftCell="A19" workbookViewId="0">
      <selection activeCell="F28" sqref="F28:J28"/>
    </sheetView>
  </sheetViews>
  <sheetFormatPr defaultColWidth="9" defaultRowHeight="15.6"/>
  <cols>
    <col min="1" max="1" width="8.27777777777778" style="23" customWidth="1"/>
    <col min="2" max="2" width="12.9444444444444" style="23" customWidth="1"/>
    <col min="3" max="3" width="8.27777777777778" style="23" customWidth="1"/>
    <col min="4" max="4" width="10.0925925925926" style="23" customWidth="1"/>
    <col min="5" max="5" width="12.5462962962963" style="23" customWidth="1"/>
    <col min="6" max="6" width="8.53703703703704" style="23" customWidth="1"/>
    <col min="7" max="7" width="10.7407407407407" style="23" customWidth="1"/>
    <col min="8" max="8" width="9.57407407407407" style="23" customWidth="1"/>
    <col min="9" max="10" width="11.2592592592593" style="23" customWidth="1"/>
    <col min="11" max="11" width="10.4814814814815" style="23" customWidth="1"/>
    <col min="12" max="12" width="12.0277777777778" style="23" customWidth="1"/>
    <col min="13" max="13" width="14.6296296296296" style="23" customWidth="1"/>
    <col min="14" max="14" width="9.83333333333333" style="23" customWidth="1"/>
    <col min="15" max="17" width="8.27777777777778" style="23" customWidth="1"/>
    <col min="18" max="18" width="40.25" style="23" customWidth="1"/>
    <col min="19" max="19" width="8.27777777777778" style="23" customWidth="1"/>
    <col min="20" max="20" width="3.75" style="23" customWidth="1"/>
    <col min="21" max="21" width="40.1111111111111" style="23" customWidth="1"/>
    <col min="22" max="256" width="8.27777777777778" style="23" customWidth="1"/>
  </cols>
  <sheetData>
    <row r="1" ht="16.5" customHeight="1" spans="1:18">
      <c r="A1" s="24" t="s">
        <v>1711</v>
      </c>
      <c r="B1" s="24"/>
      <c r="C1" s="24"/>
      <c r="D1" s="24"/>
      <c r="E1" s="24"/>
      <c r="F1" s="24"/>
      <c r="G1" s="24"/>
      <c r="H1" s="24"/>
      <c r="I1" s="24"/>
      <c r="J1" s="24"/>
      <c r="K1" s="24"/>
      <c r="L1" s="24"/>
      <c r="M1" s="24"/>
      <c r="N1" s="45"/>
      <c r="O1" s="45"/>
      <c r="P1" s="45"/>
      <c r="Q1" s="45"/>
      <c r="R1" s="45"/>
    </row>
    <row r="2" s="22" customFormat="1" ht="16.5" customHeight="1" spans="1:18">
      <c r="A2" s="24" t="s">
        <v>1712</v>
      </c>
      <c r="B2" s="24"/>
      <c r="C2" s="24"/>
      <c r="D2" s="24"/>
      <c r="E2" s="24"/>
      <c r="F2" s="24"/>
      <c r="G2" s="24"/>
      <c r="H2" s="24"/>
      <c r="I2" s="24"/>
      <c r="J2" s="24"/>
      <c r="K2" s="24"/>
      <c r="L2" s="24"/>
      <c r="M2" s="24"/>
      <c r="N2" s="45"/>
      <c r="O2" s="45"/>
      <c r="P2" s="45"/>
      <c r="Q2" s="45"/>
      <c r="R2" s="45"/>
    </row>
    <row r="4" spans="5:11">
      <c r="E4" s="25" t="s">
        <v>1713</v>
      </c>
      <c r="F4" s="26"/>
      <c r="G4" s="26"/>
      <c r="H4" s="26"/>
      <c r="I4" s="26"/>
      <c r="J4" s="26"/>
      <c r="K4" s="46"/>
    </row>
    <row r="5" ht="20.1" customHeight="1" spans="5:11">
      <c r="E5" s="27" t="s">
        <v>183</v>
      </c>
      <c r="F5" s="28" t="s">
        <v>84</v>
      </c>
      <c r="G5" s="28" t="s">
        <v>1714</v>
      </c>
      <c r="H5" s="28"/>
      <c r="I5" s="28" t="s">
        <v>1715</v>
      </c>
      <c r="J5" s="28"/>
      <c r="K5" s="47" t="s">
        <v>1716</v>
      </c>
    </row>
    <row r="6" ht="50.1" customHeight="1" spans="5:11">
      <c r="E6" s="29" t="s">
        <v>1717</v>
      </c>
      <c r="F6" s="23" t="s">
        <v>1718</v>
      </c>
      <c r="G6" s="30">
        <v>0.5</v>
      </c>
      <c r="H6" s="30"/>
      <c r="I6" s="23" t="s">
        <v>1719</v>
      </c>
      <c r="K6" s="48">
        <v>0.5</v>
      </c>
    </row>
    <row r="7" ht="50.1" customHeight="1" spans="5:11">
      <c r="E7" s="31" t="s">
        <v>1720</v>
      </c>
      <c r="F7" s="32" t="s">
        <v>1721</v>
      </c>
      <c r="G7" s="33" t="s">
        <v>1722</v>
      </c>
      <c r="H7" s="33"/>
      <c r="I7" s="33" t="s">
        <v>1723</v>
      </c>
      <c r="J7" s="33"/>
      <c r="K7" s="49">
        <v>2</v>
      </c>
    </row>
    <row r="8" ht="50.1" customHeight="1" spans="5:11">
      <c r="E8" s="29" t="s">
        <v>1724</v>
      </c>
      <c r="F8" s="23" t="s">
        <v>1725</v>
      </c>
      <c r="G8" s="24" t="s">
        <v>1726</v>
      </c>
      <c r="H8" s="24"/>
      <c r="I8" s="24" t="s">
        <v>1727</v>
      </c>
      <c r="J8" s="24"/>
      <c r="K8" s="50">
        <v>10</v>
      </c>
    </row>
    <row r="9" ht="50.1" customHeight="1" spans="5:11">
      <c r="E9" s="31" t="s">
        <v>1728</v>
      </c>
      <c r="F9" s="32" t="s">
        <v>1729</v>
      </c>
      <c r="G9" s="33" t="s">
        <v>1730</v>
      </c>
      <c r="H9" s="33"/>
      <c r="I9" s="33" t="s">
        <v>1731</v>
      </c>
      <c r="J9" s="33"/>
      <c r="K9" s="49">
        <v>50</v>
      </c>
    </row>
    <row r="10" ht="50.1" customHeight="1" spans="5:11">
      <c r="E10" s="29" t="s">
        <v>1732</v>
      </c>
      <c r="F10" s="23" t="s">
        <v>1733</v>
      </c>
      <c r="G10" s="24" t="s">
        <v>1734</v>
      </c>
      <c r="H10" s="24"/>
      <c r="I10" s="24" t="s">
        <v>1735</v>
      </c>
      <c r="J10" s="24"/>
      <c r="K10" s="50">
        <v>250</v>
      </c>
    </row>
    <row r="11" ht="50.1" customHeight="1" spans="5:11">
      <c r="E11" s="34" t="s">
        <v>1736</v>
      </c>
      <c r="F11" s="35">
        <v>99</v>
      </c>
      <c r="G11" s="36">
        <v>50000</v>
      </c>
      <c r="H11" s="36"/>
      <c r="I11" s="35" t="s">
        <v>1737</v>
      </c>
      <c r="J11" s="35"/>
      <c r="K11" s="51">
        <v>5000</v>
      </c>
    </row>
    <row r="12" ht="16.35" spans="5:5">
      <c r="E12" s="37"/>
    </row>
    <row r="13" spans="5:11">
      <c r="E13" s="25" t="s">
        <v>1738</v>
      </c>
      <c r="F13" s="26"/>
      <c r="G13" s="26"/>
      <c r="H13" s="26"/>
      <c r="I13" s="26"/>
      <c r="J13" s="26"/>
      <c r="K13" s="46"/>
    </row>
    <row r="14" ht="20.1" customHeight="1" spans="5:11">
      <c r="E14" s="27" t="s">
        <v>183</v>
      </c>
      <c r="F14" s="28" t="s">
        <v>84</v>
      </c>
      <c r="G14" s="28" t="s">
        <v>1714</v>
      </c>
      <c r="H14" s="28"/>
      <c r="I14" s="28" t="s">
        <v>1715</v>
      </c>
      <c r="J14" s="28"/>
      <c r="K14" s="47" t="s">
        <v>1716</v>
      </c>
    </row>
    <row r="15" ht="50.1" customHeight="1" spans="5:11">
      <c r="E15" s="29" t="s">
        <v>1717</v>
      </c>
      <c r="F15" s="23" t="s">
        <v>1718</v>
      </c>
      <c r="G15" s="30">
        <v>10</v>
      </c>
      <c r="H15" s="30"/>
      <c r="I15" s="23" t="s">
        <v>1719</v>
      </c>
      <c r="K15" s="48">
        <v>10</v>
      </c>
    </row>
    <row r="16" ht="50.1" customHeight="1" spans="5:11">
      <c r="E16" s="31" t="s">
        <v>1720</v>
      </c>
      <c r="F16" s="32" t="s">
        <v>1721</v>
      </c>
      <c r="G16" s="33" t="s">
        <v>1739</v>
      </c>
      <c r="H16" s="33"/>
      <c r="I16" s="33" t="s">
        <v>1740</v>
      </c>
      <c r="J16" s="33"/>
      <c r="K16" s="49">
        <v>40</v>
      </c>
    </row>
    <row r="17" ht="50.1" customHeight="1" spans="5:11">
      <c r="E17" s="29" t="s">
        <v>1724</v>
      </c>
      <c r="F17" s="23" t="s">
        <v>1725</v>
      </c>
      <c r="G17" s="24" t="s">
        <v>1741</v>
      </c>
      <c r="H17" s="24"/>
      <c r="I17" s="24" t="s">
        <v>1742</v>
      </c>
      <c r="J17" s="24"/>
      <c r="K17" s="50">
        <v>200</v>
      </c>
    </row>
    <row r="18" ht="50.1" customHeight="1" spans="5:11">
      <c r="E18" s="31" t="s">
        <v>1728</v>
      </c>
      <c r="F18" s="32" t="s">
        <v>1729</v>
      </c>
      <c r="G18" s="33" t="s">
        <v>1743</v>
      </c>
      <c r="H18" s="33"/>
      <c r="I18" s="33" t="s">
        <v>1744</v>
      </c>
      <c r="J18" s="33"/>
      <c r="K18" s="49">
        <v>1000</v>
      </c>
    </row>
    <row r="19" ht="50.1" customHeight="1" spans="5:11">
      <c r="E19" s="29" t="s">
        <v>1732</v>
      </c>
      <c r="F19" s="23" t="s">
        <v>1733</v>
      </c>
      <c r="G19" s="24" t="s">
        <v>1745</v>
      </c>
      <c r="H19" s="24"/>
      <c r="I19" s="24" t="s">
        <v>1746</v>
      </c>
      <c r="J19" s="24"/>
      <c r="K19" s="50">
        <v>5000</v>
      </c>
    </row>
    <row r="20" ht="50.1" customHeight="1" spans="5:11">
      <c r="E20" s="34" t="s">
        <v>1736</v>
      </c>
      <c r="F20" s="35">
        <v>99</v>
      </c>
      <c r="G20" s="36" t="s">
        <v>1747</v>
      </c>
      <c r="H20" s="36"/>
      <c r="I20" s="35" t="s">
        <v>1748</v>
      </c>
      <c r="J20" s="35"/>
      <c r="K20" s="51">
        <v>100000</v>
      </c>
    </row>
    <row r="23" spans="6:10">
      <c r="F23" s="38" t="s">
        <v>1717</v>
      </c>
      <c r="G23" s="39"/>
      <c r="H23" s="39"/>
      <c r="I23" s="39"/>
      <c r="J23" s="52"/>
    </row>
    <row r="24" ht="52.5" customHeight="1" spans="6:10">
      <c r="F24" s="40" t="s">
        <v>1749</v>
      </c>
      <c r="G24" s="41"/>
      <c r="H24" s="41"/>
      <c r="I24" s="41"/>
      <c r="J24" s="53"/>
    </row>
    <row r="25" spans="2:10">
      <c r="B25" s="37"/>
      <c r="F25" s="27" t="s">
        <v>1750</v>
      </c>
      <c r="G25" s="28"/>
      <c r="H25" s="28"/>
      <c r="I25" s="28"/>
      <c r="J25" s="47"/>
    </row>
    <row r="26" ht="69.75" customHeight="1" spans="6:10">
      <c r="F26" s="40" t="s">
        <v>1751</v>
      </c>
      <c r="G26" s="41"/>
      <c r="H26" s="41"/>
      <c r="I26" s="41"/>
      <c r="J26" s="53"/>
    </row>
    <row r="27" spans="6:10">
      <c r="F27" s="27" t="s">
        <v>1724</v>
      </c>
      <c r="G27" s="28"/>
      <c r="H27" s="28"/>
      <c r="I27" s="28"/>
      <c r="J27" s="47"/>
    </row>
    <row r="28" ht="87.75" customHeight="1" spans="6:10">
      <c r="F28" s="40" t="s">
        <v>1752</v>
      </c>
      <c r="G28" s="41"/>
      <c r="H28" s="41"/>
      <c r="I28" s="41"/>
      <c r="J28" s="53"/>
    </row>
    <row r="29" spans="6:10">
      <c r="F29" s="27" t="s">
        <v>1728</v>
      </c>
      <c r="G29" s="28"/>
      <c r="H29" s="28"/>
      <c r="I29" s="28"/>
      <c r="J29" s="47"/>
    </row>
    <row r="30" ht="85.5" customHeight="1" spans="6:10">
      <c r="F30" s="40" t="s">
        <v>1753</v>
      </c>
      <c r="G30" s="41"/>
      <c r="H30" s="41"/>
      <c r="I30" s="41"/>
      <c r="J30" s="53"/>
    </row>
    <row r="31" spans="6:10">
      <c r="F31" s="27" t="s">
        <v>1732</v>
      </c>
      <c r="G31" s="28"/>
      <c r="H31" s="28"/>
      <c r="I31" s="28"/>
      <c r="J31" s="47"/>
    </row>
    <row r="32" ht="138" customHeight="1" spans="6:10">
      <c r="F32" s="40" t="s">
        <v>1754</v>
      </c>
      <c r="G32" s="41"/>
      <c r="H32" s="41"/>
      <c r="I32" s="41"/>
      <c r="J32" s="53"/>
    </row>
    <row r="33" spans="2:10">
      <c r="B33" s="37"/>
      <c r="F33" s="27" t="s">
        <v>1755</v>
      </c>
      <c r="G33" s="28"/>
      <c r="H33" s="28"/>
      <c r="I33" s="28"/>
      <c r="J33" s="47"/>
    </row>
    <row r="34" ht="35.25" customHeight="1" spans="6:10">
      <c r="F34" s="42" t="s">
        <v>1756</v>
      </c>
      <c r="G34" s="43"/>
      <c r="H34" s="43"/>
      <c r="I34" s="43"/>
      <c r="J34" s="54"/>
    </row>
    <row r="37" spans="5:10">
      <c r="E37" s="44"/>
      <c r="F37" s="44"/>
      <c r="G37" s="44"/>
      <c r="H37" s="44"/>
      <c r="I37" s="44"/>
      <c r="J37" s="44"/>
    </row>
    <row r="38" spans="5:10">
      <c r="E38" s="44"/>
      <c r="F38" s="44"/>
      <c r="G38" s="44"/>
      <c r="H38" s="44"/>
      <c r="I38" s="44"/>
      <c r="J38" s="44"/>
    </row>
    <row r="39" spans="5:10">
      <c r="E39" s="44"/>
      <c r="F39" s="44"/>
      <c r="G39" s="44"/>
      <c r="H39" s="44"/>
      <c r="I39" s="44"/>
      <c r="J39" s="44"/>
    </row>
    <row r="40" spans="5:10">
      <c r="E40" s="44"/>
      <c r="F40" s="44"/>
      <c r="G40" s="44"/>
      <c r="H40" s="44"/>
      <c r="I40" s="44"/>
      <c r="J40" s="44"/>
    </row>
    <row r="41" spans="5:10">
      <c r="E41" s="44"/>
      <c r="F41" s="44"/>
      <c r="G41" s="44"/>
      <c r="H41" s="44"/>
      <c r="I41" s="44"/>
      <c r="J41" s="44"/>
    </row>
    <row r="42" spans="5:10">
      <c r="E42" s="44"/>
      <c r="F42" s="44"/>
      <c r="G42" s="44"/>
      <c r="H42" s="44"/>
      <c r="I42" s="44"/>
      <c r="J42" s="44"/>
    </row>
    <row r="43" spans="5:10">
      <c r="E43" s="44"/>
      <c r="F43" s="44"/>
      <c r="G43" s="44"/>
      <c r="H43" s="44"/>
      <c r="I43" s="44"/>
      <c r="J43" s="44"/>
    </row>
    <row r="44" spans="5:10">
      <c r="E44" s="44"/>
      <c r="F44" s="44"/>
      <c r="G44" s="44"/>
      <c r="H44" s="44"/>
      <c r="I44" s="44"/>
      <c r="J44" s="44"/>
    </row>
    <row r="45" spans="5:10">
      <c r="E45" s="44"/>
      <c r="F45" s="44"/>
      <c r="G45" s="44"/>
      <c r="H45" s="44"/>
      <c r="I45" s="44"/>
      <c r="J45" s="44"/>
    </row>
    <row r="46" spans="5:10">
      <c r="E46" s="44"/>
      <c r="F46" s="44"/>
      <c r="G46" s="44"/>
      <c r="H46" s="44"/>
      <c r="I46" s="44"/>
      <c r="J46" s="44"/>
    </row>
    <row r="47" spans="5:10">
      <c r="E47" s="44"/>
      <c r="F47" s="44"/>
      <c r="G47" s="44"/>
      <c r="H47" s="44"/>
      <c r="I47" s="44"/>
      <c r="J47" s="44"/>
    </row>
    <row r="48" spans="5:10">
      <c r="E48" s="44"/>
      <c r="F48" s="44"/>
      <c r="G48" s="44"/>
      <c r="H48" s="44"/>
      <c r="I48" s="44"/>
      <c r="J48" s="44"/>
    </row>
    <row r="49" spans="5:10">
      <c r="E49" s="44"/>
      <c r="F49" s="44"/>
      <c r="G49" s="44"/>
      <c r="H49" s="44"/>
      <c r="I49" s="44"/>
      <c r="J49" s="44"/>
    </row>
    <row r="50" spans="5:10">
      <c r="E50" s="44"/>
      <c r="F50" s="44"/>
      <c r="G50" s="44"/>
      <c r="H50" s="44"/>
      <c r="I50" s="44"/>
      <c r="J50" s="44"/>
    </row>
    <row r="51" spans="5:10">
      <c r="E51" s="44"/>
      <c r="F51" s="44"/>
      <c r="G51" s="44"/>
      <c r="H51" s="44"/>
      <c r="I51" s="44"/>
      <c r="J51" s="44"/>
    </row>
    <row r="52" spans="5:10">
      <c r="E52" s="44"/>
      <c r="F52" s="44"/>
      <c r="G52" s="44"/>
      <c r="H52" s="44"/>
      <c r="I52" s="44"/>
      <c r="J52" s="44"/>
    </row>
    <row r="53" spans="5:10">
      <c r="E53" s="44"/>
      <c r="F53" s="44"/>
      <c r="G53" s="44"/>
      <c r="H53" s="44"/>
      <c r="I53" s="44"/>
      <c r="J53" s="44"/>
    </row>
    <row r="54" spans="5:10">
      <c r="E54" s="44"/>
      <c r="F54" s="44"/>
      <c r="G54" s="44"/>
      <c r="H54" s="44"/>
      <c r="I54" s="44"/>
      <c r="J54" s="44"/>
    </row>
    <row r="55" spans="5:10">
      <c r="E55" s="44"/>
      <c r="F55" s="44"/>
      <c r="G55" s="44"/>
      <c r="H55" s="44"/>
      <c r="I55" s="44"/>
      <c r="J55" s="44"/>
    </row>
    <row r="56" spans="5:10">
      <c r="E56" s="44"/>
      <c r="F56" s="44"/>
      <c r="G56" s="44"/>
      <c r="H56" s="44"/>
      <c r="I56" s="44"/>
      <c r="J56" s="44"/>
    </row>
    <row r="57" spans="5:10">
      <c r="E57" s="44"/>
      <c r="F57" s="44"/>
      <c r="G57" s="44"/>
      <c r="H57" s="44"/>
      <c r="I57" s="44"/>
      <c r="J57" s="44"/>
    </row>
  </sheetData>
  <sheetProtection formatCells="0" formatColumns="0" formatRows="0" insertRows="0" insertColumns="0" insertHyperlinks="0" deleteColumns="0" deleteRows="0" sort="0"/>
  <mergeCells count="44">
    <mergeCell ref="A1:M1"/>
    <mergeCell ref="A2:M2"/>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2"/>
  <sheetViews>
    <sheetView showGridLines="0" workbookViewId="0">
      <selection activeCell="L17" sqref="K2:L17"/>
    </sheetView>
  </sheetViews>
  <sheetFormatPr defaultColWidth="9" defaultRowHeight="17.4"/>
  <cols>
    <col min="1" max="1" width="9.44444444444444" style="12" customWidth="1"/>
    <col min="2" max="2" width="8.02777777777778" style="13" customWidth="1"/>
    <col min="3" max="3" width="6.2037037037037" style="13" customWidth="1"/>
    <col min="4" max="4" width="9.83333333333333" style="12" customWidth="1"/>
    <col min="5" max="5" width="11.2592592592593" style="12" customWidth="1"/>
    <col min="6" max="6" width="10.3518518518519" style="12" customWidth="1"/>
    <col min="7" max="256" width="9.83333333333333" style="12" customWidth="1"/>
  </cols>
  <sheetData>
    <row r="1" spans="1:10">
      <c r="A1" s="14" t="s">
        <v>1757</v>
      </c>
      <c r="B1" s="14" t="s">
        <v>1758</v>
      </c>
      <c r="C1" s="14" t="s">
        <v>1759</v>
      </c>
      <c r="E1" s="14" t="s">
        <v>20</v>
      </c>
      <c r="F1" s="14" t="s">
        <v>1760</v>
      </c>
      <c r="J1" s="21"/>
    </row>
    <row r="2" spans="1:12">
      <c r="A2" s="15">
        <v>0</v>
      </c>
      <c r="B2" s="16">
        <v>0</v>
      </c>
      <c r="C2" s="15">
        <v>0</v>
      </c>
      <c r="E2" s="17">
        <v>0</v>
      </c>
      <c r="F2" s="15">
        <v>0</v>
      </c>
      <c r="K2" s="12" t="s">
        <v>34</v>
      </c>
      <c r="L2" s="12">
        <f>STR</f>
        <v>40</v>
      </c>
    </row>
    <row r="3" spans="1:12">
      <c r="A3" s="18">
        <v>2</v>
      </c>
      <c r="B3" s="18">
        <v>-2</v>
      </c>
      <c r="C3" s="18">
        <v>-2</v>
      </c>
      <c r="E3" s="18">
        <v>40</v>
      </c>
      <c r="F3" s="18">
        <v>1</v>
      </c>
      <c r="K3" s="12" t="s">
        <v>41</v>
      </c>
      <c r="L3" s="12">
        <f>CON</f>
        <v>70</v>
      </c>
    </row>
    <row r="4" spans="1:12">
      <c r="A4" s="15">
        <v>65</v>
      </c>
      <c r="B4" s="17">
        <v>-1</v>
      </c>
      <c r="C4" s="15">
        <v>-1</v>
      </c>
      <c r="E4" s="17">
        <v>50</v>
      </c>
      <c r="F4" s="15">
        <v>2</v>
      </c>
      <c r="K4" s="12" t="s">
        <v>45</v>
      </c>
      <c r="L4" s="12">
        <f>DEX</f>
        <v>70</v>
      </c>
    </row>
    <row r="5" spans="1:12">
      <c r="A5" s="18">
        <v>85</v>
      </c>
      <c r="B5" s="18">
        <v>0</v>
      </c>
      <c r="C5" s="18">
        <v>0</v>
      </c>
      <c r="E5" s="18">
        <v>60</v>
      </c>
      <c r="F5" s="18">
        <v>3</v>
      </c>
      <c r="K5" s="12" t="s">
        <v>47</v>
      </c>
      <c r="L5" s="12">
        <f>APP</f>
        <v>35</v>
      </c>
    </row>
    <row r="6" spans="1:12">
      <c r="A6" s="15">
        <v>125</v>
      </c>
      <c r="B6" s="17" t="s">
        <v>1761</v>
      </c>
      <c r="C6" s="15">
        <v>1</v>
      </c>
      <c r="E6" s="17">
        <v>70</v>
      </c>
      <c r="F6" s="15">
        <v>4</v>
      </c>
      <c r="K6" s="12" t="s">
        <v>59</v>
      </c>
      <c r="L6" s="12">
        <f>POW</f>
        <v>65</v>
      </c>
    </row>
    <row r="7" spans="1:12">
      <c r="A7" s="18">
        <v>165</v>
      </c>
      <c r="B7" s="18" t="s">
        <v>1762</v>
      </c>
      <c r="C7" s="18">
        <v>2</v>
      </c>
      <c r="E7" s="18">
        <v>80</v>
      </c>
      <c r="F7" s="18">
        <v>5</v>
      </c>
      <c r="K7" s="12" t="s">
        <v>55</v>
      </c>
      <c r="L7" s="12">
        <f>INT</f>
        <v>70</v>
      </c>
    </row>
    <row r="8" spans="1:12">
      <c r="A8" s="15">
        <v>205</v>
      </c>
      <c r="B8" s="17" t="s">
        <v>1763</v>
      </c>
      <c r="C8" s="15">
        <v>3</v>
      </c>
      <c r="H8" s="12" t="s">
        <v>1764</v>
      </c>
      <c r="K8" s="12" t="s">
        <v>63</v>
      </c>
      <c r="L8" s="12">
        <f>EDU</f>
        <v>90</v>
      </c>
    </row>
    <row r="9" spans="1:12">
      <c r="A9" s="18">
        <v>285</v>
      </c>
      <c r="B9" s="18" t="s">
        <v>1765</v>
      </c>
      <c r="C9" s="18">
        <v>4</v>
      </c>
      <c r="E9" s="19" t="s">
        <v>1766</v>
      </c>
      <c r="F9" s="20"/>
      <c r="H9" s="19" t="s">
        <v>1766</v>
      </c>
      <c r="I9" s="20"/>
      <c r="K9" s="12" t="s">
        <v>44</v>
      </c>
      <c r="L9" s="12">
        <f>SIZ</f>
        <v>85</v>
      </c>
    </row>
    <row r="10" spans="1:9">
      <c r="A10" s="15">
        <v>365</v>
      </c>
      <c r="B10" s="17" t="s">
        <v>1767</v>
      </c>
      <c r="C10" s="15">
        <v>5</v>
      </c>
      <c r="E10" s="17" t="s">
        <v>1768</v>
      </c>
      <c r="F10" s="15">
        <f>人物卡!T3</f>
        <v>40</v>
      </c>
      <c r="H10" s="17" t="s">
        <v>1768</v>
      </c>
      <c r="I10" s="15">
        <f>'1.62版面'!S3</f>
        <v>40</v>
      </c>
    </row>
    <row r="11" spans="1:9">
      <c r="A11" s="18">
        <v>445</v>
      </c>
      <c r="B11" s="18" t="s">
        <v>1769</v>
      </c>
      <c r="C11" s="18">
        <v>6</v>
      </c>
      <c r="E11" s="18" t="s">
        <v>1770</v>
      </c>
      <c r="F11" s="18">
        <f>人物卡!Z3</f>
        <v>70</v>
      </c>
      <c r="H11" s="18" t="s">
        <v>1770</v>
      </c>
      <c r="I11" s="18">
        <f>'1.62版面'!Y3</f>
        <v>70</v>
      </c>
    </row>
    <row r="12" spans="1:12">
      <c r="A12" s="15">
        <v>525</v>
      </c>
      <c r="B12" s="17" t="s">
        <v>1771</v>
      </c>
      <c r="C12" s="15">
        <v>7</v>
      </c>
      <c r="E12" s="17" t="s">
        <v>1772</v>
      </c>
      <c r="F12" s="15">
        <f>人物卡!T7</f>
        <v>85</v>
      </c>
      <c r="H12" s="17" t="s">
        <v>1772</v>
      </c>
      <c r="I12" s="15">
        <f>'1.62版面'!S7</f>
        <v>85</v>
      </c>
      <c r="K12" s="12" t="s">
        <v>1773</v>
      </c>
      <c r="L12" s="12">
        <f>SUM(人物卡!$AE$34:$AJ$34,人物卡!$AE$16:$AJ$17,人物卡!$K$24:$P$24,人物卡!$K$15:$P$15,人物卡!K16:P16,SUM(人物卡!$AE$28:$AJ$28)/2,人物卡!$AE$40:$AJ$40)+30</f>
        <v>125</v>
      </c>
    </row>
    <row r="13" spans="1:12">
      <c r="A13" s="18">
        <v>605</v>
      </c>
      <c r="B13" s="18" t="s">
        <v>1774</v>
      </c>
      <c r="C13" s="18">
        <v>8</v>
      </c>
      <c r="E13" s="18" t="s">
        <v>1775</v>
      </c>
      <c r="F13" s="18" t="b">
        <f>IF(F10&gt;F12,TRUE())</f>
        <v>0</v>
      </c>
      <c r="H13" s="18" t="s">
        <v>1775</v>
      </c>
      <c r="I13" s="18" t="b">
        <f>IF(I10&gt;I12,TRUE())</f>
        <v>0</v>
      </c>
      <c r="K13" s="12" t="s">
        <v>1776</v>
      </c>
      <c r="L13" s="12">
        <f>SUM(人物卡!$K$22:$P$22,人物卡!$K$32:$P$32,人物卡!$K$41:$P$41,人物卡!$AE$25:$AJ$25,SUM(人物卡!$AE$28:$AJ$28)/2,SUM(人物卡!$K$25:$P$25)/2)+30</f>
        <v>115</v>
      </c>
    </row>
    <row r="14" spans="1:12">
      <c r="A14" s="15">
        <v>685</v>
      </c>
      <c r="B14" s="17" t="s">
        <v>1777</v>
      </c>
      <c r="C14" s="15">
        <v>9</v>
      </c>
      <c r="E14" s="17" t="s">
        <v>1778</v>
      </c>
      <c r="F14" s="15" t="b">
        <f>IF(F11&gt;F12,TRUE())</f>
        <v>0</v>
      </c>
      <c r="H14" s="17" t="s">
        <v>1778</v>
      </c>
      <c r="I14" s="15" t="b">
        <f>IF(I11&gt;I12,TRUE())</f>
        <v>0</v>
      </c>
      <c r="K14" s="12" t="s">
        <v>1779</v>
      </c>
      <c r="L14" s="12">
        <f>SUM(人物卡!$K$33:$P$38,人物卡!$K$28:$P$28,人物卡!$AE$39:$AJ$39)+30</f>
        <v>105</v>
      </c>
    </row>
    <row r="15" spans="1:12">
      <c r="A15" s="18">
        <v>765</v>
      </c>
      <c r="B15" s="18" t="s">
        <v>1780</v>
      </c>
      <c r="C15" s="18">
        <v>10</v>
      </c>
      <c r="E15" s="18" t="s">
        <v>1781</v>
      </c>
      <c r="F15" s="18" t="b">
        <f>IF(F10=F12,TRUE())</f>
        <v>0</v>
      </c>
      <c r="H15" s="18" t="s">
        <v>1781</v>
      </c>
      <c r="I15" s="18" t="b">
        <f>IF(I10=I12,TRUE())</f>
        <v>0</v>
      </c>
      <c r="K15" s="12" t="s">
        <v>1782</v>
      </c>
      <c r="L15" s="12">
        <f>SUM(人物卡!$K$19:$P$21,人物卡!$K$23:$P$23,人物卡!$K$27:$P$27,人物卡!$K$29:$P$31,人物卡!$K$42:$P$42,人物卡!$AE$18:$AJ$19,人物卡!$AE$22:$AJ$22,人物卡!$AE$24:$AJ$24,人物卡!$AE$26:$AJ$26,人物卡!$AE$29:$AJ$29,人物卡!$AE$33:$AJ$33,人物卡!$AE$35:$AJ$35,人物卡!$AE$36:$AJ$38,人物卡!AE41:AJ41)+30</f>
        <v>110</v>
      </c>
    </row>
    <row r="16" spans="1:12">
      <c r="A16" s="15">
        <v>845</v>
      </c>
      <c r="B16" s="17" t="s">
        <v>1783</v>
      </c>
      <c r="C16" s="15">
        <v>11</v>
      </c>
      <c r="E16" s="17" t="s">
        <v>1784</v>
      </c>
      <c r="F16" s="15" t="b">
        <f>IF(F11=F12,TRUE())</f>
        <v>0</v>
      </c>
      <c r="H16" s="17" t="s">
        <v>1784</v>
      </c>
      <c r="I16" s="15" t="b">
        <f>IF(I11=I12,TRUE())</f>
        <v>0</v>
      </c>
      <c r="K16" s="12" t="s">
        <v>1785</v>
      </c>
      <c r="L16" s="12">
        <f>SUM(人物卡!K39:P39,人物卡!AE20:AJ20,人物卡!AE27:AJ27)+30</f>
        <v>70</v>
      </c>
    </row>
    <row r="17" spans="1:12">
      <c r="A17" s="18">
        <v>925</v>
      </c>
      <c r="B17" s="18" t="s">
        <v>1786</v>
      </c>
      <c r="C17" s="18">
        <v>12</v>
      </c>
      <c r="E17" s="18" t="s">
        <v>1787</v>
      </c>
      <c r="F17" s="18" t="b">
        <f>IF(F10&lt;F12,TRUE())</f>
        <v>1</v>
      </c>
      <c r="H17" s="18" t="s">
        <v>1787</v>
      </c>
      <c r="I17" s="18" t="b">
        <f>IF(I10&lt;I12,TRUE())</f>
        <v>1</v>
      </c>
      <c r="K17" s="12" t="s">
        <v>1788</v>
      </c>
      <c r="L17" s="12">
        <f>SUM(人物卡!K17:P18,人物卡!K40:P40,人物卡!K43:P46,人物卡!AE15:AJ15,人物卡!AE21:AJ21,人物卡!AE23:AJ23,人物卡!AE30:AJ32,人物卡!AE42:AJ42,人物卡!$K$26)+30</f>
        <v>135</v>
      </c>
    </row>
    <row r="18" spans="1:9">
      <c r="A18" s="15">
        <v>1005</v>
      </c>
      <c r="B18" s="17" t="s">
        <v>1789</v>
      </c>
      <c r="C18" s="15">
        <v>13</v>
      </c>
      <c r="E18" s="17" t="s">
        <v>1790</v>
      </c>
      <c r="F18" s="15" t="b">
        <f>IF(F11&lt;F12,TRUE())</f>
        <v>1</v>
      </c>
      <c r="H18" s="17" t="s">
        <v>1790</v>
      </c>
      <c r="I18" s="15" t="b">
        <f>IF(I11&lt;I12,TRUE())</f>
        <v>1</v>
      </c>
    </row>
    <row r="19" spans="1:9">
      <c r="A19" s="18">
        <v>1085</v>
      </c>
      <c r="B19" s="18" t="s">
        <v>1791</v>
      </c>
      <c r="C19" s="18">
        <v>14</v>
      </c>
      <c r="E19" s="18" t="s">
        <v>1792</v>
      </c>
      <c r="F19" s="18" t="b">
        <f>AND(F17:F18)</f>
        <v>1</v>
      </c>
      <c r="H19" s="18" t="s">
        <v>1792</v>
      </c>
      <c r="I19" s="18" t="b">
        <f>AND(I17:I18)</f>
        <v>1</v>
      </c>
    </row>
    <row r="20" spans="1:9">
      <c r="A20" s="15">
        <v>1165</v>
      </c>
      <c r="B20" s="17" t="s">
        <v>1793</v>
      </c>
      <c r="C20" s="15">
        <v>15</v>
      </c>
      <c r="E20" s="17" t="s">
        <v>1794</v>
      </c>
      <c r="F20" s="15" t="b">
        <f>AND(F13:F14)</f>
        <v>0</v>
      </c>
      <c r="H20" s="17" t="s">
        <v>1794</v>
      </c>
      <c r="I20" s="15" t="b">
        <f>AND(I13:I14)</f>
        <v>0</v>
      </c>
    </row>
    <row r="21" spans="1:9">
      <c r="A21" s="18">
        <v>1245</v>
      </c>
      <c r="B21" s="18" t="s">
        <v>1795</v>
      </c>
      <c r="C21" s="18">
        <v>16</v>
      </c>
      <c r="E21" s="18" t="s">
        <v>1796</v>
      </c>
      <c r="F21" s="18" t="b">
        <f>AND(F15:F16)</f>
        <v>0</v>
      </c>
      <c r="H21" s="18" t="s">
        <v>1796</v>
      </c>
      <c r="I21" s="18" t="b">
        <f>AND(I15:I16)</f>
        <v>0</v>
      </c>
    </row>
    <row r="22" spans="1:9">
      <c r="A22" s="15">
        <v>1325</v>
      </c>
      <c r="B22" s="17" t="s">
        <v>1797</v>
      </c>
      <c r="C22" s="15">
        <v>17</v>
      </c>
      <c r="E22" s="17" t="s">
        <v>1798</v>
      </c>
      <c r="F22" s="15" t="b">
        <f>OR(F13:F14)</f>
        <v>0</v>
      </c>
      <c r="H22" s="17" t="s">
        <v>1798</v>
      </c>
      <c r="I22" s="15" t="b">
        <f>OR(I13:I14)</f>
        <v>0</v>
      </c>
    </row>
    <row r="23" spans="1:9">
      <c r="A23" s="18">
        <v>1405</v>
      </c>
      <c r="B23" s="18" t="s">
        <v>1799</v>
      </c>
      <c r="C23" s="18">
        <v>18</v>
      </c>
      <c r="E23" s="18" t="s">
        <v>1800</v>
      </c>
      <c r="F23" s="18">
        <f>IF(OR(F15:F16),8,0)</f>
        <v>0</v>
      </c>
      <c r="H23" s="18" t="s">
        <v>1800</v>
      </c>
      <c r="I23" s="18">
        <f>IF(OR(I15:I16),8,0)</f>
        <v>0</v>
      </c>
    </row>
    <row r="24" spans="1:9">
      <c r="A24" s="15">
        <v>1485</v>
      </c>
      <c r="B24" s="17" t="s">
        <v>1801</v>
      </c>
      <c r="C24" s="15">
        <v>19</v>
      </c>
      <c r="E24" s="17" t="s">
        <v>1802</v>
      </c>
      <c r="F24" s="15">
        <f>IF(F19,7,0)</f>
        <v>7</v>
      </c>
      <c r="H24" s="17" t="s">
        <v>1802</v>
      </c>
      <c r="I24" s="15">
        <f>IF(I19,7,0)</f>
        <v>7</v>
      </c>
    </row>
    <row r="25" spans="1:9">
      <c r="A25" s="18">
        <v>1565</v>
      </c>
      <c r="B25" s="18" t="s">
        <v>1803</v>
      </c>
      <c r="C25" s="18">
        <v>20</v>
      </c>
      <c r="E25" s="18" t="s">
        <v>1804</v>
      </c>
      <c r="F25" s="18">
        <f>IF(F20,9,0)</f>
        <v>0</v>
      </c>
      <c r="H25" s="18" t="s">
        <v>1804</v>
      </c>
      <c r="I25" s="18">
        <f>IF(I20,9,0)</f>
        <v>0</v>
      </c>
    </row>
    <row r="26" spans="1:9">
      <c r="A26" s="15">
        <v>1645</v>
      </c>
      <c r="B26" s="17" t="s">
        <v>1805</v>
      </c>
      <c r="C26" s="15">
        <v>21</v>
      </c>
      <c r="E26" s="17" t="s">
        <v>1800</v>
      </c>
      <c r="F26" s="15">
        <f>IF(OR(F21:F22),8,0)</f>
        <v>0</v>
      </c>
      <c r="H26" s="17" t="s">
        <v>1800</v>
      </c>
      <c r="I26" s="15">
        <f>IF(OR(I21:I22),8,0)</f>
        <v>0</v>
      </c>
    </row>
    <row r="27" spans="1:9">
      <c r="A27" s="18">
        <v>1725</v>
      </c>
      <c r="B27" s="18" t="s">
        <v>1806</v>
      </c>
      <c r="C27" s="18">
        <v>22</v>
      </c>
      <c r="E27" s="18" t="s">
        <v>1807</v>
      </c>
      <c r="F27" s="18">
        <f>MAX(F23:F26)</f>
        <v>7</v>
      </c>
      <c r="H27" s="18" t="s">
        <v>1807</v>
      </c>
      <c r="I27" s="18">
        <f>MAX(I23:I26)</f>
        <v>7</v>
      </c>
    </row>
    <row r="28" spans="1:3">
      <c r="A28" s="15">
        <v>1805</v>
      </c>
      <c r="B28" s="17" t="s">
        <v>1808</v>
      </c>
      <c r="C28" s="15">
        <v>23</v>
      </c>
    </row>
    <row r="29" spans="1:3">
      <c r="A29" s="18">
        <v>1885</v>
      </c>
      <c r="B29" s="18" t="s">
        <v>1809</v>
      </c>
      <c r="C29" s="18">
        <v>24</v>
      </c>
    </row>
    <row r="30" spans="1:3">
      <c r="A30" s="15">
        <v>1965</v>
      </c>
      <c r="B30" s="17" t="s">
        <v>1810</v>
      </c>
      <c r="C30" s="15">
        <v>25</v>
      </c>
    </row>
    <row r="31" spans="1:3">
      <c r="A31" s="18">
        <v>2045</v>
      </c>
      <c r="B31" s="18" t="s">
        <v>1811</v>
      </c>
      <c r="C31" s="18">
        <v>26</v>
      </c>
    </row>
    <row r="32" spans="1:3">
      <c r="A32" s="15">
        <v>2125</v>
      </c>
      <c r="B32" s="17" t="s">
        <v>1812</v>
      </c>
      <c r="C32" s="15">
        <v>27</v>
      </c>
    </row>
  </sheetData>
  <sheetProtection formatCells="0" insertHyperlinks="0" autoFilter="0"/>
  <mergeCells count="2">
    <mergeCell ref="E9:F9"/>
    <mergeCell ref="H9:I9"/>
  </mergeCell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workbookViewId="0">
      <selection activeCell="B110" sqref="B110"/>
    </sheetView>
  </sheetViews>
  <sheetFormatPr defaultColWidth="9" defaultRowHeight="13.8" outlineLevelCol="3"/>
  <cols>
    <col min="2" max="2" width="67.8055555555556" style="4" customWidth="1"/>
    <col min="4" max="4" width="74.7962962962963" style="4" customWidth="1"/>
  </cols>
  <sheetData>
    <row r="1" ht="18.15" spans="2:4">
      <c r="B1" s="10" t="s">
        <v>1707</v>
      </c>
      <c r="D1" s="10" t="s">
        <v>1708</v>
      </c>
    </row>
    <row r="2" ht="47.55" spans="2:4">
      <c r="B2" s="11" t="s">
        <v>1813</v>
      </c>
      <c r="D2" s="11" t="s">
        <v>1814</v>
      </c>
    </row>
    <row r="3" ht="16.35" spans="1:4">
      <c r="A3">
        <v>1</v>
      </c>
      <c r="B3" s="11" t="s">
        <v>1815</v>
      </c>
      <c r="C3">
        <v>1</v>
      </c>
      <c r="D3" s="11" t="s">
        <v>1816</v>
      </c>
    </row>
    <row r="4" ht="16.35" spans="1:4">
      <c r="A4">
        <v>2</v>
      </c>
      <c r="B4" s="11" t="s">
        <v>1817</v>
      </c>
      <c r="C4">
        <v>2</v>
      </c>
      <c r="D4" s="11" t="s">
        <v>1818</v>
      </c>
    </row>
    <row r="5" ht="16.35" spans="1:4">
      <c r="A5">
        <v>3</v>
      </c>
      <c r="B5" s="11" t="s">
        <v>1819</v>
      </c>
      <c r="C5">
        <v>3</v>
      </c>
      <c r="D5" s="11" t="s">
        <v>1820</v>
      </c>
    </row>
    <row r="6" ht="16.35" spans="1:4">
      <c r="A6">
        <v>4</v>
      </c>
      <c r="B6" s="11" t="s">
        <v>1821</v>
      </c>
      <c r="C6">
        <v>4</v>
      </c>
      <c r="D6" s="11" t="s">
        <v>1822</v>
      </c>
    </row>
    <row r="7" ht="16.35" spans="1:4">
      <c r="A7">
        <v>5</v>
      </c>
      <c r="B7" s="11" t="s">
        <v>1823</v>
      </c>
      <c r="C7">
        <v>5</v>
      </c>
      <c r="D7" s="11" t="s">
        <v>1824</v>
      </c>
    </row>
    <row r="8" ht="16.35" spans="1:4">
      <c r="A8">
        <v>6</v>
      </c>
      <c r="B8" s="11" t="s">
        <v>1825</v>
      </c>
      <c r="C8">
        <v>6</v>
      </c>
      <c r="D8" s="11" t="s">
        <v>1826</v>
      </c>
    </row>
    <row r="9" ht="16.35" spans="1:4">
      <c r="A9">
        <v>7</v>
      </c>
      <c r="B9" s="11" t="s">
        <v>1827</v>
      </c>
      <c r="C9">
        <v>7</v>
      </c>
      <c r="D9" s="11" t="s">
        <v>1828</v>
      </c>
    </row>
    <row r="10" ht="16.35" spans="1:4">
      <c r="A10">
        <v>8</v>
      </c>
      <c r="B10" s="11" t="s">
        <v>1829</v>
      </c>
      <c r="C10">
        <v>8</v>
      </c>
      <c r="D10" s="11" t="s">
        <v>1830</v>
      </c>
    </row>
    <row r="11" ht="16.35" spans="1:4">
      <c r="A11">
        <v>9</v>
      </c>
      <c r="B11" s="11" t="s">
        <v>1831</v>
      </c>
      <c r="C11">
        <v>9</v>
      </c>
      <c r="D11" s="11" t="s">
        <v>1832</v>
      </c>
    </row>
    <row r="12" ht="16.35" spans="1:4">
      <c r="A12">
        <v>10</v>
      </c>
      <c r="B12" s="11" t="s">
        <v>1833</v>
      </c>
      <c r="C12">
        <v>10</v>
      </c>
      <c r="D12" s="11" t="s">
        <v>1834</v>
      </c>
    </row>
    <row r="13" ht="16.35" spans="1:4">
      <c r="A13">
        <v>11</v>
      </c>
      <c r="B13" s="11" t="s">
        <v>1835</v>
      </c>
      <c r="C13">
        <v>11</v>
      </c>
      <c r="D13" s="11" t="s">
        <v>1836</v>
      </c>
    </row>
    <row r="14" ht="16.35" spans="1:4">
      <c r="A14">
        <v>12</v>
      </c>
      <c r="B14" s="11" t="s">
        <v>1837</v>
      </c>
      <c r="C14">
        <v>12</v>
      </c>
      <c r="D14" s="11" t="s">
        <v>1838</v>
      </c>
    </row>
    <row r="15" ht="16.35" spans="1:4">
      <c r="A15">
        <v>13</v>
      </c>
      <c r="B15" s="11" t="s">
        <v>1839</v>
      </c>
      <c r="C15">
        <v>13</v>
      </c>
      <c r="D15" s="11" t="s">
        <v>1840</v>
      </c>
    </row>
    <row r="16" ht="16.35" spans="1:4">
      <c r="A16">
        <v>14</v>
      </c>
      <c r="B16" s="11" t="s">
        <v>1841</v>
      </c>
      <c r="C16">
        <v>14</v>
      </c>
      <c r="D16" s="11" t="s">
        <v>1842</v>
      </c>
    </row>
    <row r="17" ht="16.35" spans="1:4">
      <c r="A17">
        <v>15</v>
      </c>
      <c r="B17" s="11" t="s">
        <v>1843</v>
      </c>
      <c r="C17">
        <v>15</v>
      </c>
      <c r="D17" s="11" t="s">
        <v>1844</v>
      </c>
    </row>
    <row r="18" ht="31.95" spans="1:4">
      <c r="A18">
        <v>16</v>
      </c>
      <c r="B18" s="11" t="s">
        <v>1845</v>
      </c>
      <c r="C18">
        <v>16</v>
      </c>
      <c r="D18" s="11" t="s">
        <v>1846</v>
      </c>
    </row>
    <row r="19" ht="16.35" spans="1:4">
      <c r="A19">
        <v>17</v>
      </c>
      <c r="B19" s="11" t="s">
        <v>1847</v>
      </c>
      <c r="C19">
        <v>17</v>
      </c>
      <c r="D19" s="11" t="s">
        <v>1848</v>
      </c>
    </row>
    <row r="20" ht="16.35" spans="1:4">
      <c r="A20">
        <v>18</v>
      </c>
      <c r="B20" s="11" t="s">
        <v>1849</v>
      </c>
      <c r="C20">
        <v>18</v>
      </c>
      <c r="D20" s="11" t="s">
        <v>1850</v>
      </c>
    </row>
    <row r="21" ht="16.35" spans="1:4">
      <c r="A21">
        <v>19</v>
      </c>
      <c r="B21" s="11" t="s">
        <v>1851</v>
      </c>
      <c r="C21">
        <v>19</v>
      </c>
      <c r="D21" s="11" t="s">
        <v>1852</v>
      </c>
    </row>
    <row r="22" ht="16.35" spans="1:4">
      <c r="A22">
        <v>20</v>
      </c>
      <c r="B22" s="11" t="s">
        <v>1853</v>
      </c>
      <c r="C22">
        <v>20</v>
      </c>
      <c r="D22" s="11" t="s">
        <v>1854</v>
      </c>
    </row>
    <row r="23" ht="16.35" spans="1:4">
      <c r="A23">
        <v>21</v>
      </c>
      <c r="B23" s="11" t="s">
        <v>1855</v>
      </c>
      <c r="C23">
        <v>21</v>
      </c>
      <c r="D23" s="11" t="s">
        <v>1856</v>
      </c>
    </row>
    <row r="24" ht="16.35" spans="1:4">
      <c r="A24">
        <v>22</v>
      </c>
      <c r="B24" s="11" t="s">
        <v>1857</v>
      </c>
      <c r="C24">
        <v>22</v>
      </c>
      <c r="D24" s="11" t="s">
        <v>1858</v>
      </c>
    </row>
    <row r="25" ht="16.35" spans="1:4">
      <c r="A25">
        <v>23</v>
      </c>
      <c r="B25" s="11" t="s">
        <v>1859</v>
      </c>
      <c r="C25">
        <v>23</v>
      </c>
      <c r="D25" s="11" t="s">
        <v>1860</v>
      </c>
    </row>
    <row r="26" ht="16.35" spans="1:4">
      <c r="A26">
        <v>24</v>
      </c>
      <c r="B26" s="11" t="s">
        <v>1861</v>
      </c>
      <c r="C26">
        <v>24</v>
      </c>
      <c r="D26" s="11" t="s">
        <v>1862</v>
      </c>
    </row>
    <row r="27" ht="16.35" spans="1:4">
      <c r="A27">
        <v>25</v>
      </c>
      <c r="B27" s="11" t="s">
        <v>1863</v>
      </c>
      <c r="C27">
        <v>25</v>
      </c>
      <c r="D27" s="11" t="s">
        <v>1864</v>
      </c>
    </row>
    <row r="28" ht="16.35" spans="1:4">
      <c r="A28">
        <v>26</v>
      </c>
      <c r="B28" s="11" t="s">
        <v>1865</v>
      </c>
      <c r="C28">
        <v>26</v>
      </c>
      <c r="D28" s="11" t="s">
        <v>1866</v>
      </c>
    </row>
    <row r="29" ht="16.35" spans="1:4">
      <c r="A29">
        <v>27</v>
      </c>
      <c r="B29" s="11" t="s">
        <v>1867</v>
      </c>
      <c r="C29">
        <v>27</v>
      </c>
      <c r="D29" s="11" t="s">
        <v>1868</v>
      </c>
    </row>
    <row r="30" ht="16.35" spans="1:4">
      <c r="A30">
        <v>28</v>
      </c>
      <c r="B30" s="11" t="s">
        <v>1869</v>
      </c>
      <c r="C30">
        <v>28</v>
      </c>
      <c r="D30" s="11" t="s">
        <v>1870</v>
      </c>
    </row>
    <row r="31" ht="16.35" spans="1:4">
      <c r="A31">
        <v>29</v>
      </c>
      <c r="B31" s="11" t="s">
        <v>1871</v>
      </c>
      <c r="C31">
        <v>29</v>
      </c>
      <c r="D31" s="11" t="s">
        <v>1872</v>
      </c>
    </row>
    <row r="32" ht="16.35" spans="1:4">
      <c r="A32">
        <v>30</v>
      </c>
      <c r="B32" s="11" t="s">
        <v>1873</v>
      </c>
      <c r="C32">
        <v>30</v>
      </c>
      <c r="D32" s="11" t="s">
        <v>1874</v>
      </c>
    </row>
    <row r="33" ht="16.35" spans="1:4">
      <c r="A33">
        <v>31</v>
      </c>
      <c r="B33" s="11" t="s">
        <v>1875</v>
      </c>
      <c r="C33">
        <v>31</v>
      </c>
      <c r="D33" s="11" t="s">
        <v>1876</v>
      </c>
    </row>
    <row r="34" ht="16.35" spans="1:4">
      <c r="A34">
        <v>32</v>
      </c>
      <c r="B34" s="11" t="s">
        <v>1877</v>
      </c>
      <c r="C34">
        <v>32</v>
      </c>
      <c r="D34" s="11" t="s">
        <v>1878</v>
      </c>
    </row>
    <row r="35" ht="16.35" spans="1:4">
      <c r="A35">
        <v>33</v>
      </c>
      <c r="B35" s="11" t="s">
        <v>1879</v>
      </c>
      <c r="C35">
        <v>33</v>
      </c>
      <c r="D35" s="11" t="s">
        <v>1880</v>
      </c>
    </row>
    <row r="36" ht="16.35" spans="1:4">
      <c r="A36">
        <v>34</v>
      </c>
      <c r="B36" s="11" t="s">
        <v>1881</v>
      </c>
      <c r="C36">
        <v>34</v>
      </c>
      <c r="D36" s="11" t="s">
        <v>1882</v>
      </c>
    </row>
    <row r="37" ht="16.35" spans="1:4">
      <c r="A37">
        <v>35</v>
      </c>
      <c r="B37" s="11" t="s">
        <v>1883</v>
      </c>
      <c r="C37">
        <v>35</v>
      </c>
      <c r="D37" s="11" t="s">
        <v>1884</v>
      </c>
    </row>
    <row r="38" ht="16.35" spans="1:4">
      <c r="A38">
        <v>36</v>
      </c>
      <c r="B38" s="11" t="s">
        <v>1885</v>
      </c>
      <c r="C38">
        <v>36</v>
      </c>
      <c r="D38" s="11" t="s">
        <v>1886</v>
      </c>
    </row>
    <row r="39" ht="16.35" spans="1:4">
      <c r="A39">
        <v>37</v>
      </c>
      <c r="B39" s="11" t="s">
        <v>1887</v>
      </c>
      <c r="C39">
        <v>37</v>
      </c>
      <c r="D39" s="11" t="s">
        <v>1888</v>
      </c>
    </row>
    <row r="40" ht="16.35" spans="1:4">
      <c r="A40">
        <v>38</v>
      </c>
      <c r="B40" s="11" t="s">
        <v>1889</v>
      </c>
      <c r="C40">
        <v>38</v>
      </c>
      <c r="D40" s="11" t="s">
        <v>1890</v>
      </c>
    </row>
    <row r="41" ht="16.35" spans="1:4">
      <c r="A41">
        <v>39</v>
      </c>
      <c r="B41" s="11" t="s">
        <v>1891</v>
      </c>
      <c r="C41">
        <v>39</v>
      </c>
      <c r="D41" s="11" t="s">
        <v>1892</v>
      </c>
    </row>
    <row r="42" ht="16.35" spans="1:4">
      <c r="A42">
        <v>40</v>
      </c>
      <c r="B42" s="11" t="s">
        <v>1893</v>
      </c>
      <c r="C42">
        <v>40</v>
      </c>
      <c r="D42" s="11" t="s">
        <v>1894</v>
      </c>
    </row>
    <row r="43" ht="16.35" spans="1:4">
      <c r="A43">
        <v>41</v>
      </c>
      <c r="B43" s="11" t="s">
        <v>1895</v>
      </c>
      <c r="C43">
        <v>41</v>
      </c>
      <c r="D43" s="11" t="s">
        <v>1896</v>
      </c>
    </row>
    <row r="44" ht="16.35" spans="1:4">
      <c r="A44">
        <v>42</v>
      </c>
      <c r="B44" s="11" t="s">
        <v>1897</v>
      </c>
      <c r="C44">
        <v>42</v>
      </c>
      <c r="D44" s="11" t="s">
        <v>1898</v>
      </c>
    </row>
    <row r="45" ht="16.35" spans="1:4">
      <c r="A45">
        <v>43</v>
      </c>
      <c r="B45" s="11" t="s">
        <v>1899</v>
      </c>
      <c r="C45">
        <v>43</v>
      </c>
      <c r="D45" s="11" t="s">
        <v>1900</v>
      </c>
    </row>
    <row r="46" ht="16.35" spans="1:4">
      <c r="A46">
        <v>44</v>
      </c>
      <c r="B46" s="11" t="s">
        <v>1901</v>
      </c>
      <c r="C46">
        <v>44</v>
      </c>
      <c r="D46" s="11" t="s">
        <v>1902</v>
      </c>
    </row>
    <row r="47" ht="16.35" spans="1:4">
      <c r="A47">
        <v>45</v>
      </c>
      <c r="B47" s="11" t="s">
        <v>1903</v>
      </c>
      <c r="C47">
        <v>45</v>
      </c>
      <c r="D47" s="11" t="s">
        <v>1904</v>
      </c>
    </row>
    <row r="48" ht="16.35" spans="1:4">
      <c r="A48">
        <v>46</v>
      </c>
      <c r="B48" s="11" t="s">
        <v>1905</v>
      </c>
      <c r="C48">
        <v>46</v>
      </c>
      <c r="D48" s="11" t="s">
        <v>1906</v>
      </c>
    </row>
    <row r="49" ht="16.35" spans="1:4">
      <c r="A49">
        <v>47</v>
      </c>
      <c r="B49" s="11" t="s">
        <v>1907</v>
      </c>
      <c r="C49">
        <v>47</v>
      </c>
      <c r="D49" s="11" t="s">
        <v>1908</v>
      </c>
    </row>
    <row r="50" ht="16.35" spans="1:4">
      <c r="A50">
        <v>48</v>
      </c>
      <c r="B50" s="11" t="s">
        <v>1909</v>
      </c>
      <c r="C50">
        <v>48</v>
      </c>
      <c r="D50" s="11" t="s">
        <v>1910</v>
      </c>
    </row>
    <row r="51" ht="16.35" spans="1:4">
      <c r="A51">
        <v>49</v>
      </c>
      <c r="B51" s="11" t="s">
        <v>1911</v>
      </c>
      <c r="C51">
        <v>49</v>
      </c>
      <c r="D51" s="11" t="s">
        <v>1912</v>
      </c>
    </row>
    <row r="52" ht="16.35" spans="1:4">
      <c r="A52">
        <v>50</v>
      </c>
      <c r="B52" s="11" t="s">
        <v>1913</v>
      </c>
      <c r="C52">
        <v>50</v>
      </c>
      <c r="D52" s="11" t="s">
        <v>1914</v>
      </c>
    </row>
    <row r="53" ht="16.35" spans="1:4">
      <c r="A53">
        <v>51</v>
      </c>
      <c r="B53" s="11" t="s">
        <v>1915</v>
      </c>
      <c r="C53">
        <v>51</v>
      </c>
      <c r="D53" s="11" t="s">
        <v>1916</v>
      </c>
    </row>
    <row r="54" ht="16.35" spans="1:4">
      <c r="A54">
        <v>52</v>
      </c>
      <c r="B54" s="11" t="s">
        <v>1917</v>
      </c>
      <c r="C54">
        <v>52</v>
      </c>
      <c r="D54" s="11" t="s">
        <v>1918</v>
      </c>
    </row>
    <row r="55" ht="16.35" spans="1:4">
      <c r="A55">
        <v>53</v>
      </c>
      <c r="B55" s="11" t="s">
        <v>1919</v>
      </c>
      <c r="C55">
        <v>53</v>
      </c>
      <c r="D55" s="11" t="s">
        <v>1920</v>
      </c>
    </row>
    <row r="56" ht="16.35" spans="1:4">
      <c r="A56">
        <v>54</v>
      </c>
      <c r="B56" s="11" t="s">
        <v>1921</v>
      </c>
      <c r="C56">
        <v>54</v>
      </c>
      <c r="D56" s="11" t="s">
        <v>1922</v>
      </c>
    </row>
    <row r="57" ht="16.35" spans="1:4">
      <c r="A57">
        <v>55</v>
      </c>
      <c r="B57" s="11" t="s">
        <v>1923</v>
      </c>
      <c r="C57">
        <v>55</v>
      </c>
      <c r="D57" s="11" t="s">
        <v>1924</v>
      </c>
    </row>
    <row r="58" ht="16.35" spans="1:4">
      <c r="A58">
        <v>56</v>
      </c>
      <c r="B58" s="11" t="s">
        <v>1925</v>
      </c>
      <c r="C58">
        <v>56</v>
      </c>
      <c r="D58" s="11" t="s">
        <v>1926</v>
      </c>
    </row>
    <row r="59" ht="16.35" spans="1:4">
      <c r="A59">
        <v>57</v>
      </c>
      <c r="B59" s="11" t="s">
        <v>1927</v>
      </c>
      <c r="C59">
        <v>57</v>
      </c>
      <c r="D59" s="11" t="s">
        <v>1928</v>
      </c>
    </row>
    <row r="60" ht="16.35" spans="1:4">
      <c r="A60">
        <v>58</v>
      </c>
      <c r="B60" s="11" t="s">
        <v>1929</v>
      </c>
      <c r="C60">
        <v>58</v>
      </c>
      <c r="D60" s="11" t="s">
        <v>1930</v>
      </c>
    </row>
    <row r="61" ht="16.35" spans="1:4">
      <c r="A61">
        <v>59</v>
      </c>
      <c r="B61" s="11" t="s">
        <v>1931</v>
      </c>
      <c r="C61">
        <v>59</v>
      </c>
      <c r="D61" s="11" t="s">
        <v>1932</v>
      </c>
    </row>
    <row r="62" ht="16.35" spans="1:4">
      <c r="A62">
        <v>60</v>
      </c>
      <c r="B62" s="11" t="s">
        <v>1933</v>
      </c>
      <c r="C62">
        <v>60</v>
      </c>
      <c r="D62" s="11" t="s">
        <v>1934</v>
      </c>
    </row>
    <row r="63" ht="16.35" spans="1:4">
      <c r="A63">
        <v>61</v>
      </c>
      <c r="B63" s="11" t="s">
        <v>1935</v>
      </c>
      <c r="C63">
        <v>61</v>
      </c>
      <c r="D63" s="11" t="s">
        <v>1936</v>
      </c>
    </row>
    <row r="64" ht="16.35" spans="1:4">
      <c r="A64">
        <v>62</v>
      </c>
      <c r="B64" s="11" t="s">
        <v>1937</v>
      </c>
      <c r="C64">
        <v>62</v>
      </c>
      <c r="D64" s="11" t="s">
        <v>1938</v>
      </c>
    </row>
    <row r="65" ht="16.35" spans="1:4">
      <c r="A65">
        <v>63</v>
      </c>
      <c r="B65" s="11" t="s">
        <v>1939</v>
      </c>
      <c r="C65">
        <v>63</v>
      </c>
      <c r="D65" s="11" t="s">
        <v>1940</v>
      </c>
    </row>
    <row r="66" ht="16.35" spans="1:4">
      <c r="A66">
        <v>64</v>
      </c>
      <c r="B66" s="11" t="s">
        <v>1941</v>
      </c>
      <c r="C66">
        <v>64</v>
      </c>
      <c r="D66" s="11" t="s">
        <v>1942</v>
      </c>
    </row>
    <row r="67" ht="16.35" spans="1:4">
      <c r="A67">
        <v>65</v>
      </c>
      <c r="B67" s="11" t="s">
        <v>1943</v>
      </c>
      <c r="C67">
        <v>65</v>
      </c>
      <c r="D67" s="11" t="s">
        <v>1944</v>
      </c>
    </row>
    <row r="68" ht="31.95" spans="1:4">
      <c r="A68">
        <v>66</v>
      </c>
      <c r="B68" s="11" t="s">
        <v>1945</v>
      </c>
      <c r="C68">
        <v>66</v>
      </c>
      <c r="D68" s="11" t="s">
        <v>1946</v>
      </c>
    </row>
    <row r="69" ht="16.35" spans="1:4">
      <c r="A69">
        <v>67</v>
      </c>
      <c r="B69" s="11" t="s">
        <v>1947</v>
      </c>
      <c r="C69">
        <v>67</v>
      </c>
      <c r="D69" s="11" t="s">
        <v>1948</v>
      </c>
    </row>
    <row r="70" ht="16.35" spans="1:4">
      <c r="A70">
        <v>68</v>
      </c>
      <c r="B70" s="11" t="s">
        <v>1949</v>
      </c>
      <c r="C70">
        <v>68</v>
      </c>
      <c r="D70" s="11" t="s">
        <v>1950</v>
      </c>
    </row>
    <row r="71" ht="16.35" spans="1:4">
      <c r="A71">
        <v>69</v>
      </c>
      <c r="B71" s="11" t="s">
        <v>1951</v>
      </c>
      <c r="C71">
        <v>69</v>
      </c>
      <c r="D71" s="11" t="s">
        <v>1952</v>
      </c>
    </row>
    <row r="72" ht="16.35" spans="1:4">
      <c r="A72">
        <v>70</v>
      </c>
      <c r="B72" s="11" t="s">
        <v>1953</v>
      </c>
      <c r="C72">
        <v>70</v>
      </c>
      <c r="D72" s="11" t="s">
        <v>1954</v>
      </c>
    </row>
    <row r="73" ht="16.35" spans="1:4">
      <c r="A73">
        <v>71</v>
      </c>
      <c r="B73" s="11" t="s">
        <v>1955</v>
      </c>
      <c r="C73">
        <v>71</v>
      </c>
      <c r="D73" s="11" t="s">
        <v>1956</v>
      </c>
    </row>
    <row r="74" ht="16.35" spans="1:4">
      <c r="A74">
        <v>72</v>
      </c>
      <c r="B74" s="11" t="s">
        <v>1957</v>
      </c>
      <c r="C74">
        <v>72</v>
      </c>
      <c r="D74" s="11" t="s">
        <v>1958</v>
      </c>
    </row>
    <row r="75" ht="16.35" spans="1:4">
      <c r="A75">
        <v>73</v>
      </c>
      <c r="B75" s="11" t="s">
        <v>1959</v>
      </c>
      <c r="C75">
        <v>73</v>
      </c>
      <c r="D75" s="11" t="s">
        <v>1960</v>
      </c>
    </row>
    <row r="76" ht="16.35" spans="1:4">
      <c r="A76">
        <v>74</v>
      </c>
      <c r="B76" s="11" t="s">
        <v>1961</v>
      </c>
      <c r="C76">
        <v>74</v>
      </c>
      <c r="D76" s="11" t="s">
        <v>1962</v>
      </c>
    </row>
    <row r="77" ht="16.35" spans="1:4">
      <c r="A77">
        <v>75</v>
      </c>
      <c r="B77" s="11" t="s">
        <v>1963</v>
      </c>
      <c r="C77">
        <v>75</v>
      </c>
      <c r="D77" s="11" t="s">
        <v>1964</v>
      </c>
    </row>
    <row r="78" ht="16.35" spans="1:4">
      <c r="A78">
        <v>76</v>
      </c>
      <c r="B78" s="11" t="s">
        <v>1965</v>
      </c>
      <c r="C78">
        <v>76</v>
      </c>
      <c r="D78" s="11" t="s">
        <v>1966</v>
      </c>
    </row>
    <row r="79" ht="16.35" spans="1:4">
      <c r="A79">
        <v>77</v>
      </c>
      <c r="B79" s="11" t="s">
        <v>1967</v>
      </c>
      <c r="C79">
        <v>77</v>
      </c>
      <c r="D79" s="11" t="s">
        <v>1968</v>
      </c>
    </row>
    <row r="80" ht="16.35" spans="1:4">
      <c r="A80">
        <v>78</v>
      </c>
      <c r="B80" s="11" t="s">
        <v>1969</v>
      </c>
      <c r="C80">
        <v>78</v>
      </c>
      <c r="D80" s="11" t="s">
        <v>1970</v>
      </c>
    </row>
    <row r="81" ht="16.35" spans="1:4">
      <c r="A81">
        <v>79</v>
      </c>
      <c r="B81" s="11" t="s">
        <v>1971</v>
      </c>
      <c r="C81">
        <v>79</v>
      </c>
      <c r="D81" s="11" t="s">
        <v>1972</v>
      </c>
    </row>
    <row r="82" ht="16.35" spans="1:4">
      <c r="A82">
        <v>80</v>
      </c>
      <c r="B82" s="11" t="s">
        <v>1973</v>
      </c>
      <c r="C82">
        <v>80</v>
      </c>
      <c r="D82" s="11" t="s">
        <v>1974</v>
      </c>
    </row>
    <row r="83" ht="16.35" spans="1:4">
      <c r="A83">
        <v>81</v>
      </c>
      <c r="B83" s="11" t="s">
        <v>1975</v>
      </c>
      <c r="C83">
        <v>81</v>
      </c>
      <c r="D83" s="11" t="s">
        <v>1976</v>
      </c>
    </row>
    <row r="84" ht="16.35" spans="1:4">
      <c r="A84">
        <v>82</v>
      </c>
      <c r="B84" s="11" t="s">
        <v>1977</v>
      </c>
      <c r="C84">
        <v>82</v>
      </c>
      <c r="D84" s="11" t="s">
        <v>1978</v>
      </c>
    </row>
    <row r="85" ht="31.95" spans="1:4">
      <c r="A85">
        <v>83</v>
      </c>
      <c r="B85" s="11" t="s">
        <v>1979</v>
      </c>
      <c r="C85">
        <v>83</v>
      </c>
      <c r="D85" s="11" t="s">
        <v>1980</v>
      </c>
    </row>
    <row r="86" ht="16.35" spans="1:4">
      <c r="A86">
        <v>84</v>
      </c>
      <c r="B86" s="11" t="s">
        <v>1981</v>
      </c>
      <c r="C86">
        <v>84</v>
      </c>
      <c r="D86" s="11" t="s">
        <v>1982</v>
      </c>
    </row>
    <row r="87" ht="16.35" spans="1:4">
      <c r="A87">
        <v>85</v>
      </c>
      <c r="B87" s="11" t="s">
        <v>1983</v>
      </c>
      <c r="C87">
        <v>85</v>
      </c>
      <c r="D87" s="11" t="s">
        <v>1984</v>
      </c>
    </row>
    <row r="88" ht="16.35" spans="1:4">
      <c r="A88">
        <v>86</v>
      </c>
      <c r="B88" s="11" t="s">
        <v>1985</v>
      </c>
      <c r="C88">
        <v>86</v>
      </c>
      <c r="D88" s="11" t="s">
        <v>1986</v>
      </c>
    </row>
    <row r="89" ht="16.35" spans="1:4">
      <c r="A89">
        <v>87</v>
      </c>
      <c r="B89" s="11" t="s">
        <v>1987</v>
      </c>
      <c r="C89">
        <v>87</v>
      </c>
      <c r="D89" s="11" t="s">
        <v>1988</v>
      </c>
    </row>
    <row r="90" ht="16.35" spans="1:4">
      <c r="A90">
        <v>88</v>
      </c>
      <c r="B90" s="11" t="s">
        <v>1989</v>
      </c>
      <c r="C90">
        <v>88</v>
      </c>
      <c r="D90" s="11" t="s">
        <v>1990</v>
      </c>
    </row>
    <row r="91" ht="16.35" spans="1:4">
      <c r="A91">
        <v>89</v>
      </c>
      <c r="B91" s="11" t="s">
        <v>1991</v>
      </c>
      <c r="C91">
        <v>89</v>
      </c>
      <c r="D91" s="11" t="s">
        <v>1992</v>
      </c>
    </row>
    <row r="92" ht="31.95" spans="1:4">
      <c r="A92">
        <v>90</v>
      </c>
      <c r="B92" s="11" t="s">
        <v>1993</v>
      </c>
      <c r="C92">
        <v>90</v>
      </c>
      <c r="D92" s="11" t="s">
        <v>1994</v>
      </c>
    </row>
    <row r="93" ht="16.35" spans="1:4">
      <c r="A93">
        <v>91</v>
      </c>
      <c r="B93" s="11" t="s">
        <v>1995</v>
      </c>
      <c r="C93">
        <v>91</v>
      </c>
      <c r="D93" s="11" t="s">
        <v>1996</v>
      </c>
    </row>
    <row r="94" ht="16.35" spans="1:4">
      <c r="A94">
        <v>92</v>
      </c>
      <c r="B94" s="11" t="s">
        <v>1997</v>
      </c>
      <c r="C94">
        <v>92</v>
      </c>
      <c r="D94" s="11" t="s">
        <v>1998</v>
      </c>
    </row>
    <row r="95" ht="16.35" spans="1:4">
      <c r="A95">
        <v>93</v>
      </c>
      <c r="B95" s="11" t="s">
        <v>1999</v>
      </c>
      <c r="C95">
        <v>93</v>
      </c>
      <c r="D95" s="11" t="s">
        <v>2000</v>
      </c>
    </row>
    <row r="96" ht="16.35" spans="1:4">
      <c r="A96">
        <v>94</v>
      </c>
      <c r="B96" s="11" t="s">
        <v>2001</v>
      </c>
      <c r="C96">
        <v>94</v>
      </c>
      <c r="D96" s="11" t="s">
        <v>2002</v>
      </c>
    </row>
    <row r="97" ht="16.35" spans="1:4">
      <c r="A97">
        <v>95</v>
      </c>
      <c r="B97" s="11" t="s">
        <v>2003</v>
      </c>
      <c r="C97">
        <v>95</v>
      </c>
      <c r="D97" s="11" t="s">
        <v>2004</v>
      </c>
    </row>
    <row r="98" ht="16.35" spans="1:4">
      <c r="A98">
        <v>96</v>
      </c>
      <c r="B98" s="11" t="s">
        <v>2005</v>
      </c>
      <c r="C98">
        <v>96</v>
      </c>
      <c r="D98" s="11" t="s">
        <v>2006</v>
      </c>
    </row>
    <row r="99" ht="16.35" spans="1:4">
      <c r="A99">
        <v>97</v>
      </c>
      <c r="B99" s="11" t="s">
        <v>2007</v>
      </c>
      <c r="C99">
        <v>97</v>
      </c>
      <c r="D99" s="11" t="s">
        <v>2008</v>
      </c>
    </row>
    <row r="100" ht="16.35" spans="1:4">
      <c r="A100">
        <v>98</v>
      </c>
      <c r="B100" s="11" t="s">
        <v>2009</v>
      </c>
      <c r="C100">
        <v>98</v>
      </c>
      <c r="D100" s="11" t="s">
        <v>2010</v>
      </c>
    </row>
    <row r="101" ht="16.35" spans="1:4">
      <c r="A101">
        <v>99</v>
      </c>
      <c r="B101" s="11" t="s">
        <v>2011</v>
      </c>
      <c r="C101">
        <v>99</v>
      </c>
      <c r="D101" s="11" t="s">
        <v>2012</v>
      </c>
    </row>
    <row r="102" ht="16.35" spans="1:4">
      <c r="A102">
        <v>100</v>
      </c>
      <c r="B102" s="11" t="s">
        <v>2013</v>
      </c>
      <c r="C102">
        <v>100</v>
      </c>
      <c r="D102" s="11" t="s">
        <v>2014</v>
      </c>
    </row>
    <row r="103" ht="47.55" spans="2:2">
      <c r="B103" s="11" t="s">
        <v>2015</v>
      </c>
    </row>
    <row r="104" ht="16.35" spans="2:2">
      <c r="B104" s="11" t="s">
        <v>2016</v>
      </c>
    </row>
  </sheetData>
  <sheetProtection formatCells="0" insertHyperlinks="0" autoFilter="0"/>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5536"/>
  <sheetViews>
    <sheetView workbookViewId="0">
      <selection activeCell="G10" sqref="G10"/>
    </sheetView>
  </sheetViews>
  <sheetFormatPr defaultColWidth="9" defaultRowHeight="13.8"/>
  <cols>
    <col min="1" max="1" width="3.87962962962963" style="2" customWidth="1"/>
    <col min="2" max="2" width="19.7962962962963" style="3" customWidth="1"/>
    <col min="3" max="5" width="9.05555555555556" style="4" customWidth="1"/>
    <col min="6" max="6" width="18.1111111111111" style="4" customWidth="1"/>
    <col min="7" max="15" width="9.05555555555556" style="5" customWidth="1"/>
  </cols>
  <sheetData>
    <row r="1" spans="1:6">
      <c r="A1" s="2" t="s">
        <v>2017</v>
      </c>
      <c r="B1" s="6" t="s">
        <v>2018</v>
      </c>
      <c r="F1" s="7">
        <v>42949</v>
      </c>
    </row>
    <row r="2" s="1" customFormat="1" ht="30" customHeight="1" spans="1:15">
      <c r="A2" s="2"/>
      <c r="B2" s="1" t="s">
        <v>2019</v>
      </c>
      <c r="G2" s="8"/>
      <c r="H2" s="8"/>
      <c r="N2" s="8"/>
      <c r="O2" s="8"/>
    </row>
    <row r="3" ht="21" customHeight="1" spans="2:6">
      <c r="B3" s="6" t="s">
        <v>2020</v>
      </c>
      <c r="F3" s="7">
        <v>42948</v>
      </c>
    </row>
    <row r="4" ht="126.75" customHeight="1" spans="2:6">
      <c r="B4" s="1" t="s">
        <v>2021</v>
      </c>
      <c r="C4" s="1"/>
      <c r="D4" s="1"/>
      <c r="E4" s="1"/>
      <c r="F4" s="1"/>
    </row>
    <row r="5" spans="2:2">
      <c r="B5" s="6" t="s">
        <v>2022</v>
      </c>
    </row>
    <row r="6" ht="116.25" customHeight="1" spans="2:6">
      <c r="B6" s="1" t="s">
        <v>2023</v>
      </c>
      <c r="C6" s="1"/>
      <c r="D6" s="1"/>
      <c r="E6" s="1"/>
      <c r="F6" s="1"/>
    </row>
    <row r="7" spans="2:2">
      <c r="B7" s="6" t="s">
        <v>2024</v>
      </c>
    </row>
    <row r="8" ht="71.25" customHeight="1" spans="2:6">
      <c r="B8" s="9" t="s">
        <v>2025</v>
      </c>
      <c r="C8" s="9"/>
      <c r="D8" s="9"/>
      <c r="E8" s="9"/>
      <c r="F8" s="9"/>
    </row>
    <row r="9" spans="2:2">
      <c r="B9" s="6" t="s">
        <v>2026</v>
      </c>
    </row>
    <row r="10" ht="16.5" customHeight="1" spans="2:2">
      <c r="B10" s="3" t="s">
        <v>2027</v>
      </c>
    </row>
  </sheetData>
  <sheetProtection sheet="1" selectLockedCells="1" formatCells="0" objects="1" scenarios="1"/>
  <mergeCells count="5">
    <mergeCell ref="B2:F2"/>
    <mergeCell ref="B4:F4"/>
    <mergeCell ref="B6:F6"/>
    <mergeCell ref="B8:F8"/>
    <mergeCell ref="A1:A65536"/>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U100"/>
  <sheetViews>
    <sheetView showGridLines="0" showRowColHeaders="0" zoomScale="56" zoomScaleNormal="56" workbookViewId="0">
      <selection activeCell="S3" sqref="S3:T4"/>
    </sheetView>
  </sheetViews>
  <sheetFormatPr defaultColWidth="9" defaultRowHeight="15"/>
  <cols>
    <col min="1" max="256" width="3.23148148148148" style="252" customWidth="1"/>
  </cols>
  <sheetData>
    <row r="1" ht="15.75" spans="14:33">
      <c r="N1" s="357"/>
      <c r="O1" s="357"/>
      <c r="P1" s="358"/>
      <c r="Q1" s="358"/>
      <c r="R1" s="358"/>
      <c r="S1" s="358"/>
      <c r="T1" s="358"/>
      <c r="U1" s="358"/>
      <c r="V1" s="358"/>
      <c r="W1" s="358"/>
      <c r="X1" s="358"/>
      <c r="Y1" s="358"/>
      <c r="Z1" s="358"/>
      <c r="AA1" s="358"/>
      <c r="AB1" s="358"/>
      <c r="AC1" s="358"/>
      <c r="AD1" s="358"/>
      <c r="AE1" s="358"/>
      <c r="AF1" s="357"/>
      <c r="AG1" s="357"/>
    </row>
    <row r="2" spans="2:47">
      <c r="B2" s="253" t="s">
        <v>0</v>
      </c>
      <c r="C2" s="254"/>
      <c r="D2" s="254"/>
      <c r="E2" s="254"/>
      <c r="F2" s="254"/>
      <c r="G2" s="254"/>
      <c r="H2" s="254"/>
      <c r="I2" s="254"/>
      <c r="J2" s="254"/>
      <c r="K2" s="254"/>
      <c r="L2" s="254"/>
      <c r="M2" s="254"/>
      <c r="N2" s="254"/>
      <c r="O2" s="359"/>
      <c r="Q2" s="282" t="s">
        <v>1</v>
      </c>
      <c r="R2" s="283"/>
      <c r="S2" s="283"/>
      <c r="T2" s="283"/>
      <c r="U2" s="283"/>
      <c r="V2" s="283"/>
      <c r="W2" s="283"/>
      <c r="X2" s="283"/>
      <c r="Y2" s="283"/>
      <c r="Z2" s="283"/>
      <c r="AA2" s="283"/>
      <c r="AB2" s="283"/>
      <c r="AC2" s="283"/>
      <c r="AD2" s="283"/>
      <c r="AE2" s="283"/>
      <c r="AF2" s="283"/>
      <c r="AG2" s="283"/>
      <c r="AH2" s="439"/>
      <c r="AJ2" s="473" t="s">
        <v>214</v>
      </c>
      <c r="AK2" s="474"/>
      <c r="AL2" s="474"/>
      <c r="AM2" s="474"/>
      <c r="AN2" s="474"/>
      <c r="AO2" s="495"/>
      <c r="AQ2" s="496" t="s">
        <v>215</v>
      </c>
      <c r="AR2" s="496"/>
      <c r="AS2" s="496"/>
      <c r="AT2" s="496"/>
      <c r="AU2" s="496"/>
    </row>
    <row r="3" spans="2:47">
      <c r="B3" s="255" t="s">
        <v>4</v>
      </c>
      <c r="C3" s="256"/>
      <c r="D3" s="257" t="str">
        <f>IF(人物卡!D3="","",人物卡!D3)</f>
        <v>黑石优</v>
      </c>
      <c r="E3" s="258"/>
      <c r="F3" s="258"/>
      <c r="G3" s="258"/>
      <c r="H3" s="258"/>
      <c r="I3" s="258"/>
      <c r="J3" s="258"/>
      <c r="K3" s="258"/>
      <c r="L3" s="258"/>
      <c r="M3" s="258"/>
      <c r="N3" s="258"/>
      <c r="O3" s="360"/>
      <c r="Q3" s="404" t="s">
        <v>216</v>
      </c>
      <c r="R3" s="405"/>
      <c r="S3" s="398">
        <f>IF(人物卡!T3="","0",人物卡!T3)</f>
        <v>40</v>
      </c>
      <c r="T3" s="398"/>
      <c r="U3" s="406">
        <f>INT(S3/2)</f>
        <v>20</v>
      </c>
      <c r="V3" s="406"/>
      <c r="W3" s="407" t="s">
        <v>217</v>
      </c>
      <c r="X3" s="407"/>
      <c r="Y3" s="409">
        <f>IF(人物卡!Z3="","0",人物卡!Z3)</f>
        <v>70</v>
      </c>
      <c r="Z3" s="409"/>
      <c r="AA3" s="410">
        <f>INT(Y3/2)</f>
        <v>35</v>
      </c>
      <c r="AB3" s="410"/>
      <c r="AC3" s="405" t="s">
        <v>218</v>
      </c>
      <c r="AD3" s="405"/>
      <c r="AE3" s="398">
        <f>IF(人物卡!AF3="","0",人物卡!AF3)</f>
        <v>65</v>
      </c>
      <c r="AF3" s="398"/>
      <c r="AG3" s="406">
        <f>INT(AE3/2)</f>
        <v>32</v>
      </c>
      <c r="AH3" s="475"/>
      <c r="AJ3" s="476"/>
      <c r="AK3" s="477"/>
      <c r="AL3" s="477"/>
      <c r="AM3" s="477"/>
      <c r="AN3" s="477"/>
      <c r="AO3" s="497"/>
      <c r="AQ3" s="496"/>
      <c r="AR3" s="496"/>
      <c r="AS3" s="496"/>
      <c r="AT3" s="496"/>
      <c r="AU3" s="496"/>
    </row>
    <row r="4" spans="2:47">
      <c r="B4" s="259" t="s">
        <v>10</v>
      </c>
      <c r="C4" s="260"/>
      <c r="D4" s="261" t="str">
        <f>IF(人物卡!D4="","",人物卡!D4)</f>
        <v>蓝烟</v>
      </c>
      <c r="E4" s="262"/>
      <c r="F4" s="262"/>
      <c r="G4" s="262"/>
      <c r="H4" s="262"/>
      <c r="I4" s="361"/>
      <c r="J4" s="260" t="s">
        <v>12</v>
      </c>
      <c r="K4" s="260"/>
      <c r="L4" s="362" t="str">
        <f>IF(人物卡!N4="","",人物卡!N4)</f>
        <v>现代</v>
      </c>
      <c r="M4" s="362"/>
      <c r="N4" s="362"/>
      <c r="O4" s="363"/>
      <c r="Q4" s="404"/>
      <c r="R4" s="405"/>
      <c r="S4" s="398"/>
      <c r="T4" s="398"/>
      <c r="U4" s="260">
        <f>INT(S3/5)</f>
        <v>8</v>
      </c>
      <c r="V4" s="260"/>
      <c r="W4" s="407"/>
      <c r="X4" s="407"/>
      <c r="Y4" s="409"/>
      <c r="Z4" s="409"/>
      <c r="AA4" s="410">
        <f>INT(Y3/5)</f>
        <v>14</v>
      </c>
      <c r="AB4" s="410"/>
      <c r="AC4" s="405"/>
      <c r="AD4" s="405"/>
      <c r="AE4" s="398"/>
      <c r="AF4" s="398"/>
      <c r="AG4" s="406">
        <f>INT(AE3/5)</f>
        <v>13</v>
      </c>
      <c r="AH4" s="475"/>
      <c r="AJ4" s="476"/>
      <c r="AK4" s="477"/>
      <c r="AL4" s="477"/>
      <c r="AM4" s="477"/>
      <c r="AN4" s="477"/>
      <c r="AO4" s="497"/>
      <c r="AQ4" s="496"/>
      <c r="AR4" s="496"/>
      <c r="AS4" s="496"/>
      <c r="AT4" s="496"/>
      <c r="AU4" s="496"/>
    </row>
    <row r="5" spans="2:47">
      <c r="B5" s="255" t="s">
        <v>15</v>
      </c>
      <c r="C5" s="256"/>
      <c r="D5" s="257" t="str">
        <f>IF(人物卡!D5="","",人物卡!D5)</f>
        <v>除魅师（现代）</v>
      </c>
      <c r="E5" s="258"/>
      <c r="F5" s="258"/>
      <c r="G5" s="258"/>
      <c r="H5" s="258"/>
      <c r="I5" s="258"/>
      <c r="J5" s="258"/>
      <c r="K5" s="258"/>
      <c r="L5" s="258"/>
      <c r="M5" s="258"/>
      <c r="N5" s="258"/>
      <c r="O5" s="360"/>
      <c r="Q5" s="408" t="s">
        <v>219</v>
      </c>
      <c r="R5" s="407"/>
      <c r="S5" s="409">
        <f>IF(人物卡!T5="","0",人物卡!T5)</f>
        <v>70</v>
      </c>
      <c r="T5" s="409"/>
      <c r="U5" s="410">
        <f t="shared" ref="U5" si="0">INT(S5/2)</f>
        <v>35</v>
      </c>
      <c r="V5" s="410"/>
      <c r="W5" s="405" t="s">
        <v>220</v>
      </c>
      <c r="X5" s="405"/>
      <c r="Y5" s="398">
        <f>IF(人物卡!Z5="","0",人物卡!Z5)</f>
        <v>35</v>
      </c>
      <c r="Z5" s="398"/>
      <c r="AA5" s="406">
        <f t="shared" ref="AA5" si="1">INT(Y5/2)</f>
        <v>17</v>
      </c>
      <c r="AB5" s="406"/>
      <c r="AC5" s="407" t="s">
        <v>221</v>
      </c>
      <c r="AD5" s="407"/>
      <c r="AE5" s="409">
        <f>IF(人物卡!AF5="","0",人物卡!AF5)</f>
        <v>90</v>
      </c>
      <c r="AF5" s="409"/>
      <c r="AG5" s="410">
        <f>INT(AE5/2)</f>
        <v>45</v>
      </c>
      <c r="AH5" s="478"/>
      <c r="AJ5" s="476"/>
      <c r="AK5" s="477"/>
      <c r="AL5" s="477"/>
      <c r="AM5" s="477"/>
      <c r="AN5" s="477"/>
      <c r="AO5" s="497"/>
      <c r="AQ5" s="496"/>
      <c r="AR5" s="496"/>
      <c r="AS5" s="496"/>
      <c r="AT5" s="496"/>
      <c r="AU5" s="496"/>
    </row>
    <row r="6" spans="2:47">
      <c r="B6" s="259" t="s">
        <v>20</v>
      </c>
      <c r="C6" s="260"/>
      <c r="D6" s="261">
        <f>IF(人物卡!D6="",0,人物卡!D6)</f>
        <v>25</v>
      </c>
      <c r="E6" s="262"/>
      <c r="F6" s="262"/>
      <c r="G6" s="262"/>
      <c r="H6" s="262"/>
      <c r="I6" s="361"/>
      <c r="J6" s="260" t="s">
        <v>21</v>
      </c>
      <c r="K6" s="260"/>
      <c r="L6" s="362" t="str">
        <f>IF(人物卡!N6="","",人物卡!N6)</f>
        <v>女</v>
      </c>
      <c r="M6" s="362"/>
      <c r="N6" s="362"/>
      <c r="O6" s="363"/>
      <c r="Q6" s="408"/>
      <c r="R6" s="407"/>
      <c r="S6" s="409"/>
      <c r="T6" s="409"/>
      <c r="U6" s="256">
        <f t="shared" ref="U6" si="2">INT(S5/5)</f>
        <v>14</v>
      </c>
      <c r="V6" s="256"/>
      <c r="W6" s="405"/>
      <c r="X6" s="405"/>
      <c r="Y6" s="398"/>
      <c r="Z6" s="398"/>
      <c r="AA6" s="406">
        <f t="shared" ref="AA6" si="3">INT(Y5/5)</f>
        <v>7</v>
      </c>
      <c r="AB6" s="406"/>
      <c r="AC6" s="407"/>
      <c r="AD6" s="407"/>
      <c r="AE6" s="409"/>
      <c r="AF6" s="409"/>
      <c r="AG6" s="410">
        <f>INT(AE5/5)</f>
        <v>18</v>
      </c>
      <c r="AH6" s="478"/>
      <c r="AJ6" s="476"/>
      <c r="AK6" s="477"/>
      <c r="AL6" s="477"/>
      <c r="AM6" s="477"/>
      <c r="AN6" s="477"/>
      <c r="AO6" s="497"/>
      <c r="AQ6" s="496"/>
      <c r="AR6" s="496"/>
      <c r="AS6" s="496"/>
      <c r="AT6" s="496"/>
      <c r="AU6" s="496"/>
    </row>
    <row r="7" spans="2:47">
      <c r="B7" s="255" t="s">
        <v>24</v>
      </c>
      <c r="C7" s="256"/>
      <c r="D7" s="257" t="str">
        <f>IF(人物卡!D7="","",人物卡!D7)</f>
        <v>东京</v>
      </c>
      <c r="E7" s="258"/>
      <c r="F7" s="258"/>
      <c r="G7" s="258"/>
      <c r="H7" s="258"/>
      <c r="I7" s="258"/>
      <c r="J7" s="258"/>
      <c r="K7" s="258"/>
      <c r="L7" s="258"/>
      <c r="M7" s="258"/>
      <c r="N7" s="258"/>
      <c r="O7" s="360"/>
      <c r="Q7" s="404" t="s">
        <v>222</v>
      </c>
      <c r="R7" s="405"/>
      <c r="S7" s="398">
        <f>IF(人物卡!T7="","0",人物卡!T7)</f>
        <v>85</v>
      </c>
      <c r="T7" s="398"/>
      <c r="U7" s="406">
        <f t="shared" ref="U7" si="4">INT(S7/2)</f>
        <v>42</v>
      </c>
      <c r="V7" s="406"/>
      <c r="W7" s="411" t="s">
        <v>223</v>
      </c>
      <c r="X7" s="411"/>
      <c r="Y7" s="409">
        <f>IF(人物卡!Z7="","0",人物卡!Z7)</f>
        <v>70</v>
      </c>
      <c r="Z7" s="409"/>
      <c r="AA7" s="410">
        <f t="shared" ref="AA7" si="5">INT(Y7/2)</f>
        <v>35</v>
      </c>
      <c r="AB7" s="410"/>
      <c r="AC7" s="405" t="s">
        <v>224</v>
      </c>
      <c r="AD7" s="405"/>
      <c r="AE7" s="453">
        <f>附表!F27-LOOKUP(D6,附表!E2:E7,附表!F2:F7)</f>
        <v>7</v>
      </c>
      <c r="AF7" s="453"/>
      <c r="AG7" s="479" t="s">
        <v>29</v>
      </c>
      <c r="AH7" s="480"/>
      <c r="AJ7" s="476"/>
      <c r="AK7" s="477"/>
      <c r="AL7" s="477"/>
      <c r="AM7" s="477"/>
      <c r="AN7" s="477"/>
      <c r="AO7" s="497"/>
      <c r="AQ7" s="496"/>
      <c r="AR7" s="496"/>
      <c r="AS7" s="496"/>
      <c r="AT7" s="496"/>
      <c r="AU7" s="496"/>
    </row>
    <row r="8" ht="15.75" spans="2:47">
      <c r="B8" s="263" t="s">
        <v>31</v>
      </c>
      <c r="C8" s="264"/>
      <c r="D8" s="265" t="str">
        <f>IF(人物卡!D8="","",人物卡!D8)</f>
        <v>东京</v>
      </c>
      <c r="E8" s="266"/>
      <c r="F8" s="266"/>
      <c r="G8" s="266"/>
      <c r="H8" s="266"/>
      <c r="I8" s="266"/>
      <c r="J8" s="266"/>
      <c r="K8" s="266"/>
      <c r="L8" s="266"/>
      <c r="M8" s="266"/>
      <c r="N8" s="266"/>
      <c r="O8" s="364"/>
      <c r="Q8" s="273"/>
      <c r="R8" s="274"/>
      <c r="S8" s="400"/>
      <c r="T8" s="400"/>
      <c r="U8" s="264">
        <f t="shared" ref="U8" si="6">INT(S7/5)</f>
        <v>17</v>
      </c>
      <c r="V8" s="264"/>
      <c r="W8" s="412"/>
      <c r="X8" s="412"/>
      <c r="Y8" s="454"/>
      <c r="Z8" s="454"/>
      <c r="AA8" s="455">
        <f t="shared" ref="AA8" si="7">INT(Y7/5)</f>
        <v>14</v>
      </c>
      <c r="AB8" s="455"/>
      <c r="AC8" s="274"/>
      <c r="AD8" s="274"/>
      <c r="AE8" s="456"/>
      <c r="AF8" s="456"/>
      <c r="AG8" s="481">
        <v>0</v>
      </c>
      <c r="AH8" s="482"/>
      <c r="AJ8" s="483"/>
      <c r="AK8" s="484"/>
      <c r="AL8" s="484"/>
      <c r="AM8" s="484"/>
      <c r="AN8" s="484"/>
      <c r="AO8" s="498"/>
      <c r="AQ8" s="496"/>
      <c r="AR8" s="496"/>
      <c r="AS8" s="496"/>
      <c r="AT8" s="496"/>
      <c r="AU8" s="496"/>
    </row>
    <row r="9" ht="15.75" spans="36:47">
      <c r="AJ9" s="485"/>
      <c r="AK9" s="485"/>
      <c r="AL9" s="485"/>
      <c r="AM9" s="485"/>
      <c r="AN9" s="485"/>
      <c r="AQ9" s="496"/>
      <c r="AR9" s="496"/>
      <c r="AS9" s="496"/>
      <c r="AT9" s="496"/>
      <c r="AU9" s="496"/>
    </row>
    <row r="10" spans="2:41">
      <c r="B10" s="267" t="s">
        <v>225</v>
      </c>
      <c r="C10" s="268"/>
      <c r="D10" s="268"/>
      <c r="E10" s="269"/>
      <c r="F10" s="270">
        <f>IF(人物卡!F10="","",人物卡!F10)</f>
        <v>15</v>
      </c>
      <c r="G10" s="271"/>
      <c r="H10" s="272">
        <f>INT((S7+S5)/10)</f>
        <v>15</v>
      </c>
      <c r="I10" s="365"/>
      <c r="J10" s="366" t="s">
        <v>226</v>
      </c>
      <c r="K10" s="367"/>
      <c r="L10" s="367"/>
      <c r="M10" s="368"/>
      <c r="N10" s="369">
        <f>AE3</f>
        <v>65</v>
      </c>
      <c r="O10" s="370"/>
      <c r="P10" s="371">
        <f>IF(ISBLANK(N10),MIN(AE3,99-P26),INT(99-P26))</f>
        <v>99</v>
      </c>
      <c r="Q10" s="413"/>
      <c r="R10" s="414" t="s">
        <v>227</v>
      </c>
      <c r="S10" s="268"/>
      <c r="T10" s="268"/>
      <c r="U10" s="269"/>
      <c r="V10" s="270">
        <f>人物卡!W10</f>
        <v>30</v>
      </c>
      <c r="W10" s="271"/>
      <c r="X10" s="415">
        <v>99</v>
      </c>
      <c r="Y10" s="457"/>
      <c r="Z10" s="458" t="s">
        <v>228</v>
      </c>
      <c r="AA10" s="367"/>
      <c r="AB10" s="367"/>
      <c r="AC10" s="368"/>
      <c r="AD10" s="369">
        <f>人物卡!AE10</f>
        <v>13</v>
      </c>
      <c r="AE10" s="370"/>
      <c r="AF10" s="371">
        <f>INT(AE3/5)</f>
        <v>13</v>
      </c>
      <c r="AG10" s="413"/>
      <c r="AH10" s="486" t="s">
        <v>229</v>
      </c>
      <c r="AI10" s="487"/>
      <c r="AJ10" s="487"/>
      <c r="AK10" s="488"/>
      <c r="AL10" s="489" t="s">
        <v>40</v>
      </c>
      <c r="AM10" s="489"/>
      <c r="AN10" s="489"/>
      <c r="AO10" s="499"/>
    </row>
    <row r="11" ht="15.75" spans="2:41">
      <c r="B11" s="273"/>
      <c r="C11" s="274"/>
      <c r="D11" s="274"/>
      <c r="E11" s="275"/>
      <c r="F11" s="276"/>
      <c r="G11" s="277"/>
      <c r="H11" s="278"/>
      <c r="I11" s="372"/>
      <c r="J11" s="373"/>
      <c r="K11" s="374"/>
      <c r="L11" s="374"/>
      <c r="M11" s="375"/>
      <c r="N11" s="376"/>
      <c r="O11" s="377"/>
      <c r="P11" s="378"/>
      <c r="Q11" s="416"/>
      <c r="R11" s="417"/>
      <c r="S11" s="274"/>
      <c r="T11" s="274"/>
      <c r="U11" s="275"/>
      <c r="V11" s="276"/>
      <c r="W11" s="277"/>
      <c r="X11" s="418"/>
      <c r="Y11" s="459"/>
      <c r="Z11" s="460"/>
      <c r="AA11" s="374"/>
      <c r="AB11" s="374"/>
      <c r="AC11" s="375"/>
      <c r="AD11" s="376"/>
      <c r="AE11" s="377"/>
      <c r="AF11" s="378"/>
      <c r="AG11" s="416"/>
      <c r="AH11" s="490" t="s">
        <v>42</v>
      </c>
      <c r="AI11" s="484"/>
      <c r="AJ11" s="484"/>
      <c r="AK11" s="491"/>
      <c r="AL11" s="400" t="s">
        <v>43</v>
      </c>
      <c r="AM11" s="400"/>
      <c r="AN11" s="400"/>
      <c r="AO11" s="500"/>
    </row>
    <row r="12" ht="15.75" spans="2:40">
      <c r="B12" s="279" t="str">
        <f>IF(E12=0," ","职业序号：")</f>
        <v>职业序号：</v>
      </c>
      <c r="C12" s="279"/>
      <c r="D12" s="279"/>
      <c r="E12" s="280">
        <f>人物卡!N5</f>
        <v>40</v>
      </c>
      <c r="F12" s="280"/>
      <c r="G12" s="281" t="str">
        <f>IF(E12=0," ","["&amp;LOOKUP(E12,职业列表!A2:A206,职业列表!B2:B206)&amp;"]的本职技能："&amp;LOOKUP(E12,职业列表!A2:A206,职业列表!F2:F206))</f>
        <v>[除魅师（现代）]的本职技能：两项社交技能（魅惑、话术、恐吓、说服），汽车驾驶，格斗（斗殴）或射击，历史，神秘学，心理学，潜行。※经KP允许 可用催眠替换其中一项。</v>
      </c>
      <c r="I12" s="281"/>
      <c r="J12" s="379"/>
      <c r="K12" s="379"/>
      <c r="L12" s="379"/>
      <c r="M12" s="379"/>
      <c r="N12" s="379"/>
      <c r="O12" s="379"/>
      <c r="P12" s="380"/>
      <c r="Q12" s="380"/>
      <c r="R12" s="380"/>
      <c r="S12" s="380"/>
      <c r="T12" s="380"/>
      <c r="U12" s="380"/>
      <c r="V12" s="380"/>
      <c r="W12" s="380"/>
      <c r="X12" s="380"/>
      <c r="Y12" s="380"/>
      <c r="Z12" s="380"/>
      <c r="AA12" s="380"/>
      <c r="AB12" s="380"/>
      <c r="AC12" s="380"/>
      <c r="AD12" s="380"/>
      <c r="AE12" s="380"/>
      <c r="AF12" s="380"/>
      <c r="AG12" s="380"/>
      <c r="AH12" s="380"/>
      <c r="AI12" s="380"/>
      <c r="AJ12" s="380"/>
      <c r="AK12" s="380"/>
      <c r="AL12" s="380"/>
      <c r="AM12" s="380"/>
      <c r="AN12" s="380"/>
    </row>
    <row r="13" spans="2:41">
      <c r="B13" s="282" t="s">
        <v>46</v>
      </c>
      <c r="C13" s="283"/>
      <c r="D13" s="283"/>
      <c r="E13" s="283"/>
      <c r="F13" s="283"/>
      <c r="G13" s="283"/>
      <c r="H13" s="283"/>
      <c r="I13" s="283"/>
      <c r="J13" s="283"/>
      <c r="K13" s="283"/>
      <c r="L13" s="283"/>
      <c r="M13" s="283"/>
      <c r="N13" s="283"/>
      <c r="O13" s="283"/>
      <c r="P13" s="283"/>
      <c r="Q13" s="283"/>
      <c r="R13" s="283"/>
      <c r="S13" s="283"/>
      <c r="T13" s="283"/>
      <c r="U13" s="283"/>
      <c r="V13" s="283"/>
      <c r="W13" s="283"/>
      <c r="X13" s="283"/>
      <c r="Y13" s="283"/>
      <c r="Z13" s="283"/>
      <c r="AA13" s="283"/>
      <c r="AB13" s="283"/>
      <c r="AC13" s="283"/>
      <c r="AD13" s="283"/>
      <c r="AE13" s="283"/>
      <c r="AF13" s="283"/>
      <c r="AG13" s="283"/>
      <c r="AH13" s="283"/>
      <c r="AI13" s="283"/>
      <c r="AJ13" s="283"/>
      <c r="AK13" s="283"/>
      <c r="AL13" s="283"/>
      <c r="AM13" s="283"/>
      <c r="AN13" s="283"/>
      <c r="AO13" s="439"/>
    </row>
    <row r="14" spans="2:41">
      <c r="B14" s="284"/>
      <c r="C14" s="285" t="s">
        <v>49</v>
      </c>
      <c r="D14" s="286"/>
      <c r="E14" s="286"/>
      <c r="F14" s="286"/>
      <c r="G14" s="287"/>
      <c r="H14" s="105" t="s">
        <v>51</v>
      </c>
      <c r="I14" s="105"/>
      <c r="J14" s="105" t="s">
        <v>52</v>
      </c>
      <c r="K14" s="105"/>
      <c r="L14" s="105" t="s">
        <v>15</v>
      </c>
      <c r="M14" s="105"/>
      <c r="N14" s="105" t="s">
        <v>53</v>
      </c>
      <c r="O14" s="105"/>
      <c r="P14" s="105" t="s">
        <v>54</v>
      </c>
      <c r="Q14" s="105"/>
      <c r="R14" s="105"/>
      <c r="S14" s="105"/>
      <c r="T14" s="105"/>
      <c r="U14" s="419"/>
      <c r="V14" s="420"/>
      <c r="W14" s="286" t="s">
        <v>49</v>
      </c>
      <c r="X14" s="286"/>
      <c r="Y14" s="286"/>
      <c r="Z14" s="286"/>
      <c r="AA14" s="287"/>
      <c r="AB14" s="105" t="s">
        <v>51</v>
      </c>
      <c r="AC14" s="105"/>
      <c r="AD14" s="105" t="s">
        <v>52</v>
      </c>
      <c r="AE14" s="105"/>
      <c r="AF14" s="105" t="s">
        <v>15</v>
      </c>
      <c r="AG14" s="105"/>
      <c r="AH14" s="105" t="s">
        <v>53</v>
      </c>
      <c r="AI14" s="105"/>
      <c r="AJ14" s="105" t="s">
        <v>54</v>
      </c>
      <c r="AK14" s="105"/>
      <c r="AL14" s="105"/>
      <c r="AM14" s="105"/>
      <c r="AN14" s="105"/>
      <c r="AO14" s="129"/>
    </row>
    <row r="15" spans="2:41">
      <c r="B15" s="288" t="s">
        <v>56</v>
      </c>
      <c r="C15" s="289" t="s">
        <v>57</v>
      </c>
      <c r="D15" s="289"/>
      <c r="E15" s="289"/>
      <c r="F15" s="289"/>
      <c r="G15" s="289"/>
      <c r="H15" s="290">
        <v>5</v>
      </c>
      <c r="I15" s="290"/>
      <c r="J15" s="381" t="str">
        <f>IF(人物卡!K15="","",人物卡!K15)</f>
        <v/>
      </c>
      <c r="K15" s="382"/>
      <c r="L15" s="383" t="str">
        <f>IF(人物卡!M15="","",人物卡!M15)</f>
        <v/>
      </c>
      <c r="M15" s="383"/>
      <c r="N15" s="383" t="str">
        <f>IF(人物卡!O15="","",人物卡!O15)</f>
        <v/>
      </c>
      <c r="O15" s="383"/>
      <c r="P15" s="290">
        <f>SUM(H15:O15)</f>
        <v>5</v>
      </c>
      <c r="Q15" s="290"/>
      <c r="R15" s="290">
        <f>INT(P15/2)</f>
        <v>2</v>
      </c>
      <c r="S15" s="290"/>
      <c r="T15" s="290">
        <f>INT(P15/5)</f>
        <v>1</v>
      </c>
      <c r="U15" s="421"/>
      <c r="V15" s="422" t="s">
        <v>56</v>
      </c>
      <c r="W15" s="423" t="s">
        <v>58</v>
      </c>
      <c r="X15" s="423"/>
      <c r="Y15" s="423"/>
      <c r="Z15" s="423"/>
      <c r="AA15" s="423"/>
      <c r="AB15" s="290">
        <v>5</v>
      </c>
      <c r="AC15" s="290"/>
      <c r="AD15" s="383" t="str">
        <f>IF(人物卡!AE15="","",人物卡!AE15)</f>
        <v/>
      </c>
      <c r="AE15" s="383"/>
      <c r="AF15" s="383" t="str">
        <f>IF(人物卡!AG15="","",人物卡!AG15)</f>
        <v/>
      </c>
      <c r="AG15" s="383"/>
      <c r="AH15" s="383" t="str">
        <f>IF(人物卡!AI15="","",人物卡!AI15)</f>
        <v/>
      </c>
      <c r="AI15" s="383"/>
      <c r="AJ15" s="290">
        <f>SUM(AB15:AI15)</f>
        <v>5</v>
      </c>
      <c r="AK15" s="290"/>
      <c r="AL15" s="290">
        <f>INT(AJ15/2)</f>
        <v>2</v>
      </c>
      <c r="AM15" s="290"/>
      <c r="AN15" s="290">
        <f>INT(AJ15/5)</f>
        <v>1</v>
      </c>
      <c r="AO15" s="501"/>
    </row>
    <row r="16" spans="2:41">
      <c r="B16" s="291" t="s">
        <v>56</v>
      </c>
      <c r="C16" s="292" t="s">
        <v>61</v>
      </c>
      <c r="D16" s="292"/>
      <c r="E16" s="292"/>
      <c r="F16" s="292"/>
      <c r="G16" s="292"/>
      <c r="H16" s="293">
        <v>1</v>
      </c>
      <c r="I16" s="293"/>
      <c r="J16" s="384" t="str">
        <f>IF(人物卡!K16="","",人物卡!K16)</f>
        <v/>
      </c>
      <c r="K16" s="385"/>
      <c r="L16" s="386" t="str">
        <f>IF(人物卡!M16="","",人物卡!M16)</f>
        <v/>
      </c>
      <c r="M16" s="386"/>
      <c r="N16" s="386" t="str">
        <f>IF(人物卡!O16="","",人物卡!O16)</f>
        <v/>
      </c>
      <c r="O16" s="386"/>
      <c r="P16" s="293">
        <f>SUM(H16:O16)</f>
        <v>1</v>
      </c>
      <c r="Q16" s="293"/>
      <c r="R16" s="293">
        <f>INT(P16/2)</f>
        <v>0</v>
      </c>
      <c r="S16" s="293"/>
      <c r="T16" s="293">
        <f>INT(P16/5)</f>
        <v>0</v>
      </c>
      <c r="U16" s="424"/>
      <c r="V16" s="425" t="s">
        <v>56</v>
      </c>
      <c r="W16" s="292" t="s">
        <v>62</v>
      </c>
      <c r="X16" s="292"/>
      <c r="Y16" s="292"/>
      <c r="Z16" s="292"/>
      <c r="AA16" s="292"/>
      <c r="AB16" s="293">
        <v>20</v>
      </c>
      <c r="AC16" s="293"/>
      <c r="AD16" s="386" t="str">
        <f>IF(人物卡!AE16="","",人物卡!AE16)</f>
        <v/>
      </c>
      <c r="AE16" s="386"/>
      <c r="AF16" s="386" t="str">
        <f>IF(人物卡!AG16="","",人物卡!AG16)</f>
        <v/>
      </c>
      <c r="AG16" s="386"/>
      <c r="AH16" s="386" t="str">
        <f>IF(人物卡!AI16="","",人物卡!AI16)</f>
        <v/>
      </c>
      <c r="AI16" s="386"/>
      <c r="AJ16" s="293">
        <f>SUM(AB16:AI16)</f>
        <v>20</v>
      </c>
      <c r="AK16" s="293"/>
      <c r="AL16" s="293">
        <f>INT(AJ16/2)</f>
        <v>10</v>
      </c>
      <c r="AM16" s="293"/>
      <c r="AN16" s="293">
        <f>INT(AJ16/5)</f>
        <v>4</v>
      </c>
      <c r="AO16" s="502"/>
    </row>
    <row r="17" spans="2:41">
      <c r="B17" s="288" t="s">
        <v>56</v>
      </c>
      <c r="C17" s="289" t="s">
        <v>65</v>
      </c>
      <c r="D17" s="289"/>
      <c r="E17" s="289"/>
      <c r="F17" s="289"/>
      <c r="G17" s="289"/>
      <c r="H17" s="290">
        <v>5</v>
      </c>
      <c r="I17" s="290"/>
      <c r="J17" s="381" t="str">
        <f>IF(人物卡!K17="","",人物卡!K17)</f>
        <v/>
      </c>
      <c r="K17" s="382"/>
      <c r="L17" s="383" t="str">
        <f>IF(人物卡!M17="","",人物卡!M17)</f>
        <v/>
      </c>
      <c r="M17" s="383"/>
      <c r="N17" s="383" t="str">
        <f>IF(人物卡!O17="","",人物卡!O17)</f>
        <v/>
      </c>
      <c r="O17" s="383"/>
      <c r="P17" s="290">
        <f t="shared" ref="P17:P46" si="8">SUM(H17:O17)</f>
        <v>5</v>
      </c>
      <c r="Q17" s="290"/>
      <c r="R17" s="290">
        <f t="shared" ref="R17:R46" si="9">INT(P17/2)</f>
        <v>2</v>
      </c>
      <c r="S17" s="290"/>
      <c r="T17" s="290">
        <f t="shared" ref="T17:T46" si="10">INT(P17/5)</f>
        <v>1</v>
      </c>
      <c r="U17" s="421"/>
      <c r="V17" s="422" t="s">
        <v>56</v>
      </c>
      <c r="W17" s="423" t="s">
        <v>66</v>
      </c>
      <c r="X17" s="423"/>
      <c r="Y17" s="423"/>
      <c r="Z17" s="423"/>
      <c r="AA17" s="423"/>
      <c r="AB17" s="290">
        <v>20</v>
      </c>
      <c r="AC17" s="290"/>
      <c r="AD17" s="381" t="str">
        <f>IF(人物卡!AE17="","",人物卡!AE17)</f>
        <v/>
      </c>
      <c r="AE17" s="382"/>
      <c r="AF17" s="383" t="str">
        <f>IF(人物卡!AG17="","",人物卡!AG17)</f>
        <v/>
      </c>
      <c r="AG17" s="383"/>
      <c r="AH17" s="383">
        <f>IF(人物卡!AI17="","",人物卡!AI17)</f>
        <v>30</v>
      </c>
      <c r="AI17" s="383"/>
      <c r="AJ17" s="290">
        <f t="shared" ref="AJ17:AJ46" si="11">SUM(AB17:AI17)</f>
        <v>50</v>
      </c>
      <c r="AK17" s="290"/>
      <c r="AL17" s="290">
        <f t="shared" ref="AL17:AL46" si="12">INT(AJ17/2)</f>
        <v>25</v>
      </c>
      <c r="AM17" s="290"/>
      <c r="AN17" s="290">
        <f t="shared" ref="AN17:AN46" si="13">INT(AJ17/5)</f>
        <v>10</v>
      </c>
      <c r="AO17" s="501"/>
    </row>
    <row r="18" spans="2:41">
      <c r="B18" s="291" t="s">
        <v>56</v>
      </c>
      <c r="C18" s="292" t="s">
        <v>68</v>
      </c>
      <c r="D18" s="292"/>
      <c r="E18" s="292"/>
      <c r="F18" s="292"/>
      <c r="G18" s="292"/>
      <c r="H18" s="293">
        <v>1</v>
      </c>
      <c r="I18" s="293"/>
      <c r="J18" s="384" t="str">
        <f>IF(人物卡!K18="","",人物卡!K18)</f>
        <v/>
      </c>
      <c r="K18" s="385"/>
      <c r="L18" s="386" t="str">
        <f>IF(人物卡!M18="","",人物卡!M18)</f>
        <v/>
      </c>
      <c r="M18" s="386"/>
      <c r="N18" s="386" t="str">
        <f>IF(人物卡!O18="","",人物卡!O18)</f>
        <v/>
      </c>
      <c r="O18" s="386"/>
      <c r="P18" s="293">
        <f t="shared" si="8"/>
        <v>1</v>
      </c>
      <c r="Q18" s="293"/>
      <c r="R18" s="293">
        <f t="shared" si="9"/>
        <v>0</v>
      </c>
      <c r="S18" s="293"/>
      <c r="T18" s="293">
        <f t="shared" si="10"/>
        <v>0</v>
      </c>
      <c r="U18" s="424"/>
      <c r="V18" s="425" t="s">
        <v>56</v>
      </c>
      <c r="W18" s="292" t="s">
        <v>69</v>
      </c>
      <c r="X18" s="292"/>
      <c r="Y18" s="292"/>
      <c r="Z18" s="292"/>
      <c r="AA18" s="292"/>
      <c r="AB18" s="293">
        <v>1</v>
      </c>
      <c r="AC18" s="293"/>
      <c r="AD18" s="384" t="str">
        <f>IF(人物卡!AE18="","",人物卡!AE18)</f>
        <v/>
      </c>
      <c r="AE18" s="385"/>
      <c r="AF18" s="386" t="str">
        <f>IF(人物卡!AG18="","",人物卡!AG18)</f>
        <v/>
      </c>
      <c r="AG18" s="386"/>
      <c r="AH18" s="386" t="str">
        <f>IF(人物卡!AI18="","",人物卡!AI18)</f>
        <v/>
      </c>
      <c r="AI18" s="386"/>
      <c r="AJ18" s="293">
        <f t="shared" si="11"/>
        <v>1</v>
      </c>
      <c r="AK18" s="293"/>
      <c r="AL18" s="293">
        <f t="shared" si="12"/>
        <v>0</v>
      </c>
      <c r="AM18" s="293"/>
      <c r="AN18" s="293">
        <f t="shared" si="13"/>
        <v>0</v>
      </c>
      <c r="AO18" s="502"/>
    </row>
    <row r="19" ht="16.5" customHeight="1" spans="2:41">
      <c r="B19" s="288" t="s">
        <v>56</v>
      </c>
      <c r="C19" s="294" t="s">
        <v>71</v>
      </c>
      <c r="D19" s="295"/>
      <c r="E19" s="296" t="str">
        <f>IF(人物卡!E19="","",人物卡!E19)</f>
        <v>表演</v>
      </c>
      <c r="F19" s="296"/>
      <c r="G19" s="297"/>
      <c r="H19" s="290">
        <v>5</v>
      </c>
      <c r="I19" s="290"/>
      <c r="J19" s="381" t="str">
        <f>IF(人物卡!K19="","",人物卡!K19)</f>
        <v/>
      </c>
      <c r="K19" s="382"/>
      <c r="L19" s="383" t="str">
        <f>IF(人物卡!M19="","",人物卡!M19)</f>
        <v/>
      </c>
      <c r="M19" s="383"/>
      <c r="N19" s="383" t="str">
        <f>IF(人物卡!O19="","",人物卡!O19)</f>
        <v/>
      </c>
      <c r="O19" s="383"/>
      <c r="P19" s="290">
        <f t="shared" si="8"/>
        <v>5</v>
      </c>
      <c r="Q19" s="290"/>
      <c r="R19" s="290">
        <f t="shared" si="9"/>
        <v>2</v>
      </c>
      <c r="S19" s="290"/>
      <c r="T19" s="290">
        <f t="shared" si="10"/>
        <v>1</v>
      </c>
      <c r="U19" s="421"/>
      <c r="V19" s="422" t="s">
        <v>56</v>
      </c>
      <c r="W19" s="423" t="s">
        <v>73</v>
      </c>
      <c r="X19" s="423"/>
      <c r="Y19" s="423"/>
      <c r="Z19" s="423"/>
      <c r="AA19" s="423"/>
      <c r="AB19" s="290">
        <v>10</v>
      </c>
      <c r="AC19" s="290"/>
      <c r="AD19" s="381" t="str">
        <f>IF(人物卡!AE19="","",人物卡!AE19)</f>
        <v/>
      </c>
      <c r="AE19" s="382"/>
      <c r="AF19" s="383" t="str">
        <f>IF(人物卡!AG19="","",人物卡!AG19)</f>
        <v/>
      </c>
      <c r="AG19" s="383"/>
      <c r="AH19" s="383" t="str">
        <f>IF(人物卡!AI19="","",人物卡!AI19)</f>
        <v/>
      </c>
      <c r="AI19" s="383"/>
      <c r="AJ19" s="290">
        <f t="shared" si="11"/>
        <v>10</v>
      </c>
      <c r="AK19" s="290"/>
      <c r="AL19" s="290">
        <f t="shared" si="12"/>
        <v>5</v>
      </c>
      <c r="AM19" s="290"/>
      <c r="AN19" s="290">
        <f t="shared" si="13"/>
        <v>2</v>
      </c>
      <c r="AO19" s="501"/>
    </row>
    <row r="20" ht="16.5" customHeight="1" spans="2:41">
      <c r="B20" s="291" t="s">
        <v>56</v>
      </c>
      <c r="C20" s="298" t="s">
        <v>71</v>
      </c>
      <c r="D20" s="299"/>
      <c r="E20" s="300" t="str">
        <f>IF(人物卡!E20="","",人物卡!E20)</f>
        <v/>
      </c>
      <c r="F20" s="300"/>
      <c r="G20" s="301"/>
      <c r="H20" s="293">
        <v>5</v>
      </c>
      <c r="I20" s="293"/>
      <c r="J20" s="384" t="str">
        <f>IF(人物卡!K20="","",人物卡!K20)</f>
        <v/>
      </c>
      <c r="K20" s="385"/>
      <c r="L20" s="386" t="str">
        <f>IF(人物卡!M20="","",人物卡!M20)</f>
        <v/>
      </c>
      <c r="M20" s="386"/>
      <c r="N20" s="386" t="str">
        <f>IF(人物卡!O20="","",人物卡!O20)</f>
        <v/>
      </c>
      <c r="O20" s="386"/>
      <c r="P20" s="293">
        <f t="shared" si="8"/>
        <v>5</v>
      </c>
      <c r="Q20" s="293"/>
      <c r="R20" s="293">
        <f t="shared" si="9"/>
        <v>2</v>
      </c>
      <c r="S20" s="293"/>
      <c r="T20" s="293">
        <f t="shared" si="10"/>
        <v>1</v>
      </c>
      <c r="U20" s="424"/>
      <c r="V20" s="425" t="s">
        <v>56</v>
      </c>
      <c r="W20" s="292" t="s">
        <v>75</v>
      </c>
      <c r="X20" s="292"/>
      <c r="Y20" s="292"/>
      <c r="Z20" s="292"/>
      <c r="AA20" s="292"/>
      <c r="AB20" s="293">
        <v>1</v>
      </c>
      <c r="AC20" s="293"/>
      <c r="AD20" s="384" t="str">
        <f>IF(人物卡!AE20="","",人物卡!AE20)</f>
        <v/>
      </c>
      <c r="AE20" s="385"/>
      <c r="AF20" s="386" t="str">
        <f>IF(人物卡!AG20="","",人物卡!AG20)</f>
        <v/>
      </c>
      <c r="AG20" s="386"/>
      <c r="AH20" s="386" t="str">
        <f>IF(人物卡!AI20="","",人物卡!AI20)</f>
        <v/>
      </c>
      <c r="AI20" s="386"/>
      <c r="AJ20" s="293">
        <f t="shared" si="11"/>
        <v>1</v>
      </c>
      <c r="AK20" s="293"/>
      <c r="AL20" s="293">
        <f t="shared" si="12"/>
        <v>0</v>
      </c>
      <c r="AM20" s="293"/>
      <c r="AN20" s="293">
        <f t="shared" si="13"/>
        <v>0</v>
      </c>
      <c r="AO20" s="502"/>
    </row>
    <row r="21" ht="16.5" customHeight="1" spans="2:41">
      <c r="B21" s="288" t="s">
        <v>56</v>
      </c>
      <c r="C21" s="294" t="s">
        <v>71</v>
      </c>
      <c r="D21" s="295"/>
      <c r="E21" s="296" t="str">
        <f>IF(人物卡!E21="","",人物卡!E21)</f>
        <v/>
      </c>
      <c r="F21" s="296"/>
      <c r="G21" s="297"/>
      <c r="H21" s="290">
        <v>5</v>
      </c>
      <c r="I21" s="290"/>
      <c r="J21" s="381" t="str">
        <f>IF(人物卡!K21="","",人物卡!K21)</f>
        <v/>
      </c>
      <c r="K21" s="382"/>
      <c r="L21" s="383" t="str">
        <f>IF(人物卡!M21="","",人物卡!M21)</f>
        <v/>
      </c>
      <c r="M21" s="383"/>
      <c r="N21" s="383" t="str">
        <f>IF(人物卡!O21="","",人物卡!O21)</f>
        <v/>
      </c>
      <c r="O21" s="383"/>
      <c r="P21" s="290">
        <f t="shared" si="8"/>
        <v>5</v>
      </c>
      <c r="Q21" s="290"/>
      <c r="R21" s="290">
        <f t="shared" si="9"/>
        <v>2</v>
      </c>
      <c r="S21" s="290"/>
      <c r="T21" s="290">
        <f t="shared" si="10"/>
        <v>1</v>
      </c>
      <c r="U21" s="421"/>
      <c r="V21" s="422" t="s">
        <v>56</v>
      </c>
      <c r="W21" s="423" t="s">
        <v>77</v>
      </c>
      <c r="X21" s="423"/>
      <c r="Y21" s="423"/>
      <c r="Z21" s="423"/>
      <c r="AA21" s="423"/>
      <c r="AB21" s="290">
        <v>10</v>
      </c>
      <c r="AC21" s="290"/>
      <c r="AD21" s="381" t="str">
        <f>IF(人物卡!AE21="","",人物卡!AE21)</f>
        <v/>
      </c>
      <c r="AE21" s="382"/>
      <c r="AF21" s="383" t="str">
        <f>IF(人物卡!AG21="","",人物卡!AG21)</f>
        <v/>
      </c>
      <c r="AG21" s="383"/>
      <c r="AH21" s="383" t="str">
        <f>IF(人物卡!AI21="","",人物卡!AI21)</f>
        <v/>
      </c>
      <c r="AI21" s="383"/>
      <c r="AJ21" s="290">
        <f t="shared" si="11"/>
        <v>10</v>
      </c>
      <c r="AK21" s="290"/>
      <c r="AL21" s="290">
        <f t="shared" si="12"/>
        <v>5</v>
      </c>
      <c r="AM21" s="290"/>
      <c r="AN21" s="290">
        <f t="shared" si="13"/>
        <v>2</v>
      </c>
      <c r="AO21" s="501"/>
    </row>
    <row r="22" spans="2:41">
      <c r="B22" s="291" t="s">
        <v>56</v>
      </c>
      <c r="C22" s="292" t="s">
        <v>78</v>
      </c>
      <c r="D22" s="292"/>
      <c r="E22" s="292"/>
      <c r="F22" s="292"/>
      <c r="G22" s="292"/>
      <c r="H22" s="293">
        <v>15</v>
      </c>
      <c r="I22" s="293"/>
      <c r="J22" s="384" t="str">
        <f>IF(人物卡!K22="","",人物卡!K22)</f>
        <v/>
      </c>
      <c r="K22" s="385"/>
      <c r="L22" s="386" t="str">
        <f>IF(人物卡!M22="","",人物卡!M22)</f>
        <v/>
      </c>
      <c r="M22" s="386"/>
      <c r="N22" s="386" t="str">
        <f>IF(人物卡!O22="","",人物卡!O22)</f>
        <v/>
      </c>
      <c r="O22" s="386"/>
      <c r="P22" s="293">
        <f t="shared" si="8"/>
        <v>15</v>
      </c>
      <c r="Q22" s="293"/>
      <c r="R22" s="293">
        <f t="shared" si="9"/>
        <v>7</v>
      </c>
      <c r="S22" s="293"/>
      <c r="T22" s="293">
        <f t="shared" si="10"/>
        <v>3</v>
      </c>
      <c r="U22" s="424"/>
      <c r="V22" s="425" t="s">
        <v>56</v>
      </c>
      <c r="W22" s="292" t="s">
        <v>79</v>
      </c>
      <c r="X22" s="292"/>
      <c r="Y22" s="292"/>
      <c r="Z22" s="292"/>
      <c r="AA22" s="292"/>
      <c r="AB22" s="293">
        <v>10</v>
      </c>
      <c r="AC22" s="293"/>
      <c r="AD22" s="384" t="str">
        <f>IF(人物卡!AE22="","",人物卡!AE22)</f>
        <v/>
      </c>
      <c r="AE22" s="385"/>
      <c r="AF22" s="386" t="str">
        <f>IF(人物卡!AG22="","",人物卡!AG22)</f>
        <v/>
      </c>
      <c r="AG22" s="386"/>
      <c r="AH22" s="386" t="str">
        <f>IF(人物卡!AI22="","",人物卡!AI22)</f>
        <v/>
      </c>
      <c r="AI22" s="386"/>
      <c r="AJ22" s="293">
        <f t="shared" si="11"/>
        <v>10</v>
      </c>
      <c r="AK22" s="293"/>
      <c r="AL22" s="293">
        <f t="shared" si="12"/>
        <v>5</v>
      </c>
      <c r="AM22" s="293"/>
      <c r="AN22" s="293">
        <f t="shared" si="13"/>
        <v>2</v>
      </c>
      <c r="AO22" s="502"/>
    </row>
    <row r="23" spans="2:41">
      <c r="B23" s="288" t="s">
        <v>56</v>
      </c>
      <c r="C23" s="289" t="s">
        <v>80</v>
      </c>
      <c r="D23" s="289"/>
      <c r="E23" s="289"/>
      <c r="F23" s="289"/>
      <c r="G23" s="289"/>
      <c r="H23" s="290">
        <v>20</v>
      </c>
      <c r="I23" s="290"/>
      <c r="J23" s="381" t="str">
        <f>IF(人物卡!K23="","",人物卡!K23)</f>
        <v/>
      </c>
      <c r="K23" s="382"/>
      <c r="L23" s="383" t="str">
        <f>IF(人物卡!M23="","",人物卡!M23)</f>
        <v/>
      </c>
      <c r="M23" s="383"/>
      <c r="N23" s="383" t="str">
        <f>IF(人物卡!O23="","",人物卡!O23)</f>
        <v/>
      </c>
      <c r="O23" s="383"/>
      <c r="P23" s="290">
        <f t="shared" si="8"/>
        <v>20</v>
      </c>
      <c r="Q23" s="290"/>
      <c r="R23" s="290">
        <f t="shared" si="9"/>
        <v>10</v>
      </c>
      <c r="S23" s="290"/>
      <c r="T23" s="290">
        <f t="shared" si="10"/>
        <v>4</v>
      </c>
      <c r="U23" s="421"/>
      <c r="V23" s="422" t="s">
        <v>56</v>
      </c>
      <c r="W23" s="423" t="s">
        <v>81</v>
      </c>
      <c r="X23" s="423"/>
      <c r="Y23" s="423"/>
      <c r="Z23" s="423"/>
      <c r="AA23" s="423"/>
      <c r="AB23" s="290">
        <v>5</v>
      </c>
      <c r="AC23" s="290"/>
      <c r="AD23" s="381" t="str">
        <f>IF(人物卡!AE23="","",人物卡!AE23)</f>
        <v/>
      </c>
      <c r="AE23" s="382"/>
      <c r="AF23" s="383">
        <f>IF(人物卡!AG23="","",人物卡!AG23)</f>
        <v>50</v>
      </c>
      <c r="AG23" s="383"/>
      <c r="AH23" s="383" t="str">
        <f>IF(人物卡!AI23="","",人物卡!AI23)</f>
        <v/>
      </c>
      <c r="AI23" s="383"/>
      <c r="AJ23" s="290">
        <f t="shared" si="11"/>
        <v>55</v>
      </c>
      <c r="AK23" s="290"/>
      <c r="AL23" s="290">
        <f t="shared" si="12"/>
        <v>27</v>
      </c>
      <c r="AM23" s="290"/>
      <c r="AN23" s="290">
        <f t="shared" si="13"/>
        <v>11</v>
      </c>
      <c r="AO23" s="501"/>
    </row>
    <row r="24" spans="2:41">
      <c r="B24" s="291" t="s">
        <v>56</v>
      </c>
      <c r="C24" s="292" t="s">
        <v>82</v>
      </c>
      <c r="D24" s="292"/>
      <c r="E24" s="292"/>
      <c r="F24" s="292"/>
      <c r="G24" s="292"/>
      <c r="H24" s="293">
        <v>5</v>
      </c>
      <c r="I24" s="293"/>
      <c r="J24" s="384" t="str">
        <f>IF(人物卡!K24="","",人物卡!K24)</f>
        <v/>
      </c>
      <c r="K24" s="385"/>
      <c r="L24" s="386" t="str">
        <f>IF(人物卡!M24="","",人物卡!M24)</f>
        <v/>
      </c>
      <c r="M24" s="386"/>
      <c r="N24" s="386" t="str">
        <f>IF(人物卡!O24="","",人物卡!O24)</f>
        <v/>
      </c>
      <c r="O24" s="386"/>
      <c r="P24" s="293">
        <f t="shared" si="8"/>
        <v>5</v>
      </c>
      <c r="Q24" s="293"/>
      <c r="R24" s="293">
        <f t="shared" si="9"/>
        <v>2</v>
      </c>
      <c r="S24" s="293"/>
      <c r="T24" s="293">
        <f t="shared" si="10"/>
        <v>1</v>
      </c>
      <c r="U24" s="424"/>
      <c r="V24" s="425" t="s">
        <v>56</v>
      </c>
      <c r="W24" s="292" t="s">
        <v>83</v>
      </c>
      <c r="X24" s="292"/>
      <c r="Y24" s="292"/>
      <c r="Z24" s="292"/>
      <c r="AA24" s="292"/>
      <c r="AB24" s="293">
        <v>1</v>
      </c>
      <c r="AC24" s="293"/>
      <c r="AD24" s="384" t="str">
        <f>IF(人物卡!AE24="","",人物卡!AE24)</f>
        <v/>
      </c>
      <c r="AE24" s="385"/>
      <c r="AF24" s="386" t="str">
        <f>IF(人物卡!AG24="","",人物卡!AG24)</f>
        <v/>
      </c>
      <c r="AG24" s="386"/>
      <c r="AH24" s="386" t="str">
        <f>IF(人物卡!AI24="","",人物卡!AI24)</f>
        <v/>
      </c>
      <c r="AI24" s="386"/>
      <c r="AJ24" s="293">
        <f t="shared" si="11"/>
        <v>1</v>
      </c>
      <c r="AK24" s="293"/>
      <c r="AL24" s="293">
        <f t="shared" si="12"/>
        <v>0</v>
      </c>
      <c r="AM24" s="293"/>
      <c r="AN24" s="293">
        <f t="shared" si="13"/>
        <v>0</v>
      </c>
      <c r="AO24" s="502"/>
    </row>
    <row r="25" spans="2:41">
      <c r="B25" s="288"/>
      <c r="C25" s="289" t="s">
        <v>84</v>
      </c>
      <c r="D25" s="289"/>
      <c r="E25" s="289"/>
      <c r="F25" s="289"/>
      <c r="G25" s="289"/>
      <c r="H25" s="290">
        <v>0</v>
      </c>
      <c r="I25" s="290"/>
      <c r="J25" s="381" t="str">
        <f>IF(人物卡!K25="","",人物卡!K25)</f>
        <v/>
      </c>
      <c r="K25" s="382"/>
      <c r="L25" s="383">
        <f>IF(人物卡!M25="","",人物卡!M25)</f>
        <v>40</v>
      </c>
      <c r="M25" s="383"/>
      <c r="N25" s="383" t="str">
        <f>IF(人物卡!O25="","",人物卡!O25)</f>
        <v/>
      </c>
      <c r="O25" s="383"/>
      <c r="P25" s="290">
        <f t="shared" si="8"/>
        <v>40</v>
      </c>
      <c r="Q25" s="290"/>
      <c r="R25" s="290">
        <f t="shared" si="9"/>
        <v>20</v>
      </c>
      <c r="S25" s="290"/>
      <c r="T25" s="290">
        <f t="shared" si="10"/>
        <v>8</v>
      </c>
      <c r="U25" s="421"/>
      <c r="V25" s="422" t="s">
        <v>56</v>
      </c>
      <c r="W25" s="423" t="s">
        <v>85</v>
      </c>
      <c r="X25" s="423"/>
      <c r="Y25" s="423"/>
      <c r="Z25" s="423"/>
      <c r="AA25" s="423"/>
      <c r="AB25" s="290">
        <v>10</v>
      </c>
      <c r="AC25" s="290"/>
      <c r="AD25" s="381" t="str">
        <f>IF(人物卡!AE25="","",人物卡!AE25)</f>
        <v/>
      </c>
      <c r="AE25" s="382"/>
      <c r="AF25" s="383" t="str">
        <f>IF(人物卡!AG25="","",人物卡!AG25)</f>
        <v/>
      </c>
      <c r="AG25" s="383"/>
      <c r="AH25" s="383" t="str">
        <f>IF(人物卡!AI25="","",人物卡!AI25)</f>
        <v/>
      </c>
      <c r="AI25" s="383"/>
      <c r="AJ25" s="290">
        <f t="shared" si="11"/>
        <v>10</v>
      </c>
      <c r="AK25" s="290"/>
      <c r="AL25" s="290">
        <f t="shared" si="12"/>
        <v>5</v>
      </c>
      <c r="AM25" s="290"/>
      <c r="AN25" s="290">
        <f t="shared" si="13"/>
        <v>2</v>
      </c>
      <c r="AO25" s="501"/>
    </row>
    <row r="26" spans="2:41">
      <c r="B26" s="291"/>
      <c r="C26" s="292" t="s">
        <v>86</v>
      </c>
      <c r="D26" s="292"/>
      <c r="E26" s="292"/>
      <c r="F26" s="292"/>
      <c r="G26" s="292"/>
      <c r="H26" s="293">
        <v>0</v>
      </c>
      <c r="I26" s="293"/>
      <c r="J26" s="384" t="str">
        <f>IF(人物卡!K26="","",人物卡!K26)</f>
        <v/>
      </c>
      <c r="K26" s="385"/>
      <c r="L26" s="386" t="s">
        <v>87</v>
      </c>
      <c r="M26" s="386"/>
      <c r="N26" s="386" t="s">
        <v>87</v>
      </c>
      <c r="O26" s="386" t="s">
        <v>87</v>
      </c>
      <c r="P26" s="293">
        <f t="shared" si="8"/>
        <v>0</v>
      </c>
      <c r="Q26" s="293"/>
      <c r="R26" s="293">
        <f t="shared" si="9"/>
        <v>0</v>
      </c>
      <c r="S26" s="293"/>
      <c r="T26" s="293">
        <f t="shared" si="10"/>
        <v>0</v>
      </c>
      <c r="U26" s="424"/>
      <c r="V26" s="425" t="s">
        <v>56</v>
      </c>
      <c r="W26" s="426" t="s">
        <v>88</v>
      </c>
      <c r="X26" s="427"/>
      <c r="Y26" s="308" t="str">
        <f>IF(人物卡!Z26="","",人物卡!Z26)</f>
        <v/>
      </c>
      <c r="Z26" s="308"/>
      <c r="AA26" s="309"/>
      <c r="AB26" s="293">
        <v>1</v>
      </c>
      <c r="AC26" s="293"/>
      <c r="AD26" s="384" t="str">
        <f>IF(人物卡!AE26="","",人物卡!AE26)</f>
        <v/>
      </c>
      <c r="AE26" s="385"/>
      <c r="AF26" s="386" t="str">
        <f>IF(人物卡!AG26="","",人物卡!AG26)</f>
        <v/>
      </c>
      <c r="AG26" s="386"/>
      <c r="AH26" s="386" t="str">
        <f>IF(人物卡!AI26="","",人物卡!AI26)</f>
        <v/>
      </c>
      <c r="AI26" s="386"/>
      <c r="AJ26" s="293">
        <f t="shared" si="11"/>
        <v>1</v>
      </c>
      <c r="AK26" s="293"/>
      <c r="AL26" s="293">
        <f t="shared" si="12"/>
        <v>0</v>
      </c>
      <c r="AM26" s="293"/>
      <c r="AN26" s="293">
        <f t="shared" si="13"/>
        <v>0</v>
      </c>
      <c r="AO26" s="502"/>
    </row>
    <row r="27" spans="2:41">
      <c r="B27" s="288" t="s">
        <v>56</v>
      </c>
      <c r="C27" s="289" t="s">
        <v>89</v>
      </c>
      <c r="D27" s="289"/>
      <c r="E27" s="289"/>
      <c r="F27" s="289"/>
      <c r="G27" s="289"/>
      <c r="H27" s="290">
        <v>5</v>
      </c>
      <c r="I27" s="290"/>
      <c r="J27" s="381" t="str">
        <f>IF(人物卡!K27="","",人物卡!K27)</f>
        <v/>
      </c>
      <c r="K27" s="382"/>
      <c r="L27" s="383" t="str">
        <f>IF(人物卡!M27="","",人物卡!M27)</f>
        <v/>
      </c>
      <c r="M27" s="383"/>
      <c r="N27" s="383" t="str">
        <f>IF(人物卡!O27="","",人物卡!O27)</f>
        <v/>
      </c>
      <c r="O27" s="383"/>
      <c r="P27" s="290">
        <f t="shared" si="8"/>
        <v>5</v>
      </c>
      <c r="Q27" s="290"/>
      <c r="R27" s="290">
        <f t="shared" si="9"/>
        <v>2</v>
      </c>
      <c r="S27" s="290"/>
      <c r="T27" s="290">
        <f t="shared" si="10"/>
        <v>1</v>
      </c>
      <c r="U27" s="421"/>
      <c r="V27" s="422" t="s">
        <v>56</v>
      </c>
      <c r="W27" s="423" t="s">
        <v>90</v>
      </c>
      <c r="X27" s="423"/>
      <c r="Y27" s="423"/>
      <c r="Z27" s="423"/>
      <c r="AA27" s="423"/>
      <c r="AB27" s="290">
        <v>1</v>
      </c>
      <c r="AC27" s="290"/>
      <c r="AD27" s="381" t="str">
        <f>IF(人物卡!AE27="","",人物卡!AE27)</f>
        <v/>
      </c>
      <c r="AE27" s="382"/>
      <c r="AF27" s="383" t="str">
        <f>IF(人物卡!AG27="","",人物卡!AG27)</f>
        <v/>
      </c>
      <c r="AG27" s="383"/>
      <c r="AH27" s="383" t="str">
        <f>IF(人物卡!AI27="","",人物卡!AI27)</f>
        <v/>
      </c>
      <c r="AI27" s="383"/>
      <c r="AJ27" s="290">
        <f t="shared" si="11"/>
        <v>1</v>
      </c>
      <c r="AK27" s="290"/>
      <c r="AL27" s="290">
        <f t="shared" si="12"/>
        <v>0</v>
      </c>
      <c r="AM27" s="290"/>
      <c r="AN27" s="290">
        <f t="shared" si="13"/>
        <v>0</v>
      </c>
      <c r="AO27" s="501"/>
    </row>
    <row r="28" spans="2:41">
      <c r="B28" s="291" t="s">
        <v>56</v>
      </c>
      <c r="C28" s="292" t="s">
        <v>91</v>
      </c>
      <c r="D28" s="292"/>
      <c r="E28" s="292"/>
      <c r="F28" s="292"/>
      <c r="G28" s="292"/>
      <c r="H28" s="293">
        <f>INT(Y3/2)</f>
        <v>35</v>
      </c>
      <c r="I28" s="293"/>
      <c r="J28" s="384" t="str">
        <f>IF(人物卡!K28="","",人物卡!K28)</f>
        <v/>
      </c>
      <c r="K28" s="385"/>
      <c r="L28" s="386" t="str">
        <f>IF(人物卡!M28="","",人物卡!M28)</f>
        <v/>
      </c>
      <c r="M28" s="386"/>
      <c r="N28" s="386">
        <f>IF(人物卡!O28="","",人物卡!O28)</f>
        <v>30</v>
      </c>
      <c r="O28" s="386"/>
      <c r="P28" s="293">
        <f t="shared" si="8"/>
        <v>65</v>
      </c>
      <c r="Q28" s="293"/>
      <c r="R28" s="293">
        <f t="shared" si="9"/>
        <v>32</v>
      </c>
      <c r="S28" s="293"/>
      <c r="T28" s="293">
        <f t="shared" si="10"/>
        <v>13</v>
      </c>
      <c r="U28" s="424"/>
      <c r="V28" s="425" t="s">
        <v>56</v>
      </c>
      <c r="W28" s="292" t="s">
        <v>92</v>
      </c>
      <c r="X28" s="292"/>
      <c r="Y28" s="292"/>
      <c r="Z28" s="292"/>
      <c r="AA28" s="292"/>
      <c r="AB28" s="293">
        <v>10</v>
      </c>
      <c r="AC28" s="293"/>
      <c r="AD28" s="384" t="str">
        <f>IF(人物卡!AE28="","",人物卡!AE28)</f>
        <v/>
      </c>
      <c r="AE28" s="385"/>
      <c r="AF28" s="386">
        <f>IF(人物卡!AG28="","",人物卡!AG28)</f>
        <v>50</v>
      </c>
      <c r="AG28" s="386"/>
      <c r="AH28" s="386" t="str">
        <f>IF(人物卡!AI28="","",人物卡!AI28)</f>
        <v/>
      </c>
      <c r="AI28" s="386"/>
      <c r="AJ28" s="293">
        <f t="shared" si="11"/>
        <v>60</v>
      </c>
      <c r="AK28" s="293"/>
      <c r="AL28" s="293">
        <f t="shared" si="12"/>
        <v>30</v>
      </c>
      <c r="AM28" s="293"/>
      <c r="AN28" s="293">
        <f t="shared" si="13"/>
        <v>12</v>
      </c>
      <c r="AO28" s="502"/>
    </row>
    <row r="29" spans="2:41">
      <c r="B29" s="288" t="s">
        <v>56</v>
      </c>
      <c r="C29" s="289" t="s">
        <v>93</v>
      </c>
      <c r="D29" s="289"/>
      <c r="E29" s="289"/>
      <c r="F29" s="289"/>
      <c r="G29" s="289"/>
      <c r="H29" s="290">
        <v>20</v>
      </c>
      <c r="I29" s="290"/>
      <c r="J29" s="381" t="str">
        <f>IF(人物卡!K29="","",人物卡!K29)</f>
        <v/>
      </c>
      <c r="K29" s="382"/>
      <c r="L29" s="383">
        <f>IF(人物卡!M29="","",人物卡!M29)</f>
        <v>40</v>
      </c>
      <c r="M29" s="383"/>
      <c r="N29" s="383" t="str">
        <f>IF(人物卡!O29="","",人物卡!O29)</f>
        <v/>
      </c>
      <c r="O29" s="383"/>
      <c r="P29" s="290">
        <f t="shared" si="8"/>
        <v>60</v>
      </c>
      <c r="Q29" s="290"/>
      <c r="R29" s="290">
        <f t="shared" si="9"/>
        <v>30</v>
      </c>
      <c r="S29" s="290"/>
      <c r="T29" s="290">
        <f t="shared" si="10"/>
        <v>12</v>
      </c>
      <c r="U29" s="421"/>
      <c r="V29" s="422" t="s">
        <v>56</v>
      </c>
      <c r="W29" s="423" t="s">
        <v>94</v>
      </c>
      <c r="X29" s="423"/>
      <c r="Y29" s="423"/>
      <c r="Z29" s="423"/>
      <c r="AA29" s="423"/>
      <c r="AB29" s="290">
        <v>5</v>
      </c>
      <c r="AC29" s="290"/>
      <c r="AD29" s="381" t="str">
        <f>IF(人物卡!AE29="","",人物卡!AE29)</f>
        <v/>
      </c>
      <c r="AE29" s="382"/>
      <c r="AF29" s="383" t="str">
        <f>IF(人物卡!AG29="","",人物卡!AG29)</f>
        <v/>
      </c>
      <c r="AG29" s="383"/>
      <c r="AH29" s="383" t="str">
        <f>IF(人物卡!AI29="","",人物卡!AI29)</f>
        <v/>
      </c>
      <c r="AI29" s="383"/>
      <c r="AJ29" s="290">
        <f t="shared" si="11"/>
        <v>5</v>
      </c>
      <c r="AK29" s="290"/>
      <c r="AL29" s="290">
        <f t="shared" si="12"/>
        <v>2</v>
      </c>
      <c r="AM29" s="290"/>
      <c r="AN29" s="290">
        <f t="shared" si="13"/>
        <v>1</v>
      </c>
      <c r="AO29" s="501"/>
    </row>
    <row r="30" spans="2:41">
      <c r="B30" s="291" t="s">
        <v>56</v>
      </c>
      <c r="C30" s="292" t="s">
        <v>95</v>
      </c>
      <c r="D30" s="292"/>
      <c r="E30" s="292"/>
      <c r="F30" s="292"/>
      <c r="G30" s="292"/>
      <c r="H30" s="293">
        <v>10</v>
      </c>
      <c r="I30" s="293"/>
      <c r="J30" s="384" t="str">
        <f>IF(人物卡!K30="","",人物卡!K30)</f>
        <v/>
      </c>
      <c r="K30" s="385"/>
      <c r="L30" s="386" t="str">
        <f>IF(人物卡!M30="","",人物卡!M30)</f>
        <v/>
      </c>
      <c r="M30" s="386"/>
      <c r="N30" s="387" t="str">
        <f>IF(人物卡!O30="","",人物卡!O30)</f>
        <v/>
      </c>
      <c r="O30" s="388"/>
      <c r="P30" s="293">
        <f t="shared" si="8"/>
        <v>10</v>
      </c>
      <c r="Q30" s="293"/>
      <c r="R30" s="293">
        <f t="shared" si="9"/>
        <v>5</v>
      </c>
      <c r="S30" s="293"/>
      <c r="T30" s="293">
        <f t="shared" si="10"/>
        <v>2</v>
      </c>
      <c r="U30" s="424"/>
      <c r="V30" s="425" t="s">
        <v>56</v>
      </c>
      <c r="W30" s="428" t="s">
        <v>96</v>
      </c>
      <c r="X30" s="429"/>
      <c r="Y30" s="329" t="str">
        <f>IF(人物卡!Z30="","",人物卡!Z30)</f>
        <v>药学</v>
      </c>
      <c r="Z30" s="329"/>
      <c r="AA30" s="330"/>
      <c r="AB30" s="293">
        <v>1</v>
      </c>
      <c r="AC30" s="293"/>
      <c r="AD30" s="384" t="str">
        <f>IF(人物卡!AE30="","",人物卡!AE30)</f>
        <v/>
      </c>
      <c r="AE30" s="385"/>
      <c r="AF30" s="386" t="str">
        <f>IF(人物卡!AG30="","",人物卡!AG30)</f>
        <v/>
      </c>
      <c r="AG30" s="386"/>
      <c r="AH30" s="386" t="str">
        <f>IF(人物卡!AI30="","",人物卡!AI30)</f>
        <v/>
      </c>
      <c r="AI30" s="386"/>
      <c r="AJ30" s="293">
        <f t="shared" si="11"/>
        <v>1</v>
      </c>
      <c r="AK30" s="293"/>
      <c r="AL30" s="293">
        <f t="shared" si="12"/>
        <v>0</v>
      </c>
      <c r="AM30" s="293"/>
      <c r="AN30" s="293">
        <f t="shared" si="13"/>
        <v>0</v>
      </c>
      <c r="AO30" s="502"/>
    </row>
    <row r="31" spans="2:41">
      <c r="B31" s="288" t="s">
        <v>56</v>
      </c>
      <c r="C31" s="289" t="s">
        <v>98</v>
      </c>
      <c r="D31" s="289"/>
      <c r="E31" s="289"/>
      <c r="F31" s="289"/>
      <c r="G31" s="289"/>
      <c r="H31" s="290">
        <v>1</v>
      </c>
      <c r="I31" s="290"/>
      <c r="J31" s="381" t="str">
        <f>IF(人物卡!K31="","",人物卡!K31)</f>
        <v/>
      </c>
      <c r="K31" s="382"/>
      <c r="L31" s="383" t="str">
        <f>IF(人物卡!M31="","",人物卡!M31)</f>
        <v/>
      </c>
      <c r="M31" s="383"/>
      <c r="N31" s="383" t="str">
        <f>IF(人物卡!O31="","",人物卡!O31)</f>
        <v/>
      </c>
      <c r="O31" s="383"/>
      <c r="P31" s="290">
        <f t="shared" si="8"/>
        <v>1</v>
      </c>
      <c r="Q31" s="290"/>
      <c r="R31" s="290">
        <f t="shared" si="9"/>
        <v>0</v>
      </c>
      <c r="S31" s="290"/>
      <c r="T31" s="290">
        <f t="shared" si="10"/>
        <v>0</v>
      </c>
      <c r="U31" s="421"/>
      <c r="V31" s="422" t="s">
        <v>56</v>
      </c>
      <c r="W31" s="430" t="s">
        <v>96</v>
      </c>
      <c r="X31" s="431"/>
      <c r="Y31" s="325" t="str">
        <f>IF(人物卡!Z31="","",人物卡!Z31)</f>
        <v/>
      </c>
      <c r="Z31" s="325"/>
      <c r="AA31" s="326"/>
      <c r="AB31" s="290">
        <v>1</v>
      </c>
      <c r="AC31" s="290"/>
      <c r="AD31" s="381" t="str">
        <f>IF(人物卡!AE31="","",人物卡!AE31)</f>
        <v/>
      </c>
      <c r="AE31" s="382"/>
      <c r="AF31" s="383" t="str">
        <f>IF(人物卡!AG31="","",人物卡!AG31)</f>
        <v/>
      </c>
      <c r="AG31" s="383"/>
      <c r="AH31" s="383" t="str">
        <f>IF(人物卡!AI31="","",人物卡!AI31)</f>
        <v/>
      </c>
      <c r="AI31" s="383"/>
      <c r="AJ31" s="290">
        <f t="shared" si="11"/>
        <v>1</v>
      </c>
      <c r="AK31" s="290"/>
      <c r="AL31" s="290">
        <f t="shared" si="12"/>
        <v>0</v>
      </c>
      <c r="AM31" s="290"/>
      <c r="AN31" s="290">
        <f t="shared" si="13"/>
        <v>0</v>
      </c>
      <c r="AO31" s="501"/>
    </row>
    <row r="32" spans="2:41">
      <c r="B32" s="291" t="s">
        <v>56</v>
      </c>
      <c r="C32" s="292" t="s">
        <v>99</v>
      </c>
      <c r="D32" s="292"/>
      <c r="E32" s="292"/>
      <c r="F32" s="292"/>
      <c r="G32" s="292"/>
      <c r="H32" s="293">
        <v>5</v>
      </c>
      <c r="I32" s="293"/>
      <c r="J32" s="384" t="str">
        <f>IF(人物卡!K32="","",人物卡!K32)</f>
        <v/>
      </c>
      <c r="K32" s="385"/>
      <c r="L32" s="386" t="str">
        <f>IF(人物卡!M32="","",人物卡!M32)</f>
        <v/>
      </c>
      <c r="M32" s="386"/>
      <c r="N32" s="386" t="str">
        <f>IF(人物卡!O32="","",人物卡!O32)</f>
        <v/>
      </c>
      <c r="O32" s="386"/>
      <c r="P32" s="293">
        <f t="shared" si="8"/>
        <v>5</v>
      </c>
      <c r="Q32" s="293"/>
      <c r="R32" s="293">
        <f t="shared" si="9"/>
        <v>2</v>
      </c>
      <c r="S32" s="293"/>
      <c r="T32" s="293">
        <f t="shared" si="10"/>
        <v>1</v>
      </c>
      <c r="U32" s="424"/>
      <c r="V32" s="425" t="s">
        <v>56</v>
      </c>
      <c r="W32" s="428" t="s">
        <v>96</v>
      </c>
      <c r="X32" s="429"/>
      <c r="Y32" s="329" t="str">
        <f>IF(人物卡!Z32="","",人物卡!Z32)</f>
        <v/>
      </c>
      <c r="Z32" s="329"/>
      <c r="AA32" s="330"/>
      <c r="AB32" s="293">
        <v>1</v>
      </c>
      <c r="AC32" s="293"/>
      <c r="AD32" s="384" t="str">
        <f>IF(人物卡!AE32="","",人物卡!AE32)</f>
        <v/>
      </c>
      <c r="AE32" s="385"/>
      <c r="AF32" s="386" t="str">
        <f>IF(人物卡!AG32="","",人物卡!AG32)</f>
        <v/>
      </c>
      <c r="AG32" s="386"/>
      <c r="AH32" s="386" t="str">
        <f>IF(人物卡!AI32="","",人物卡!AI32)</f>
        <v/>
      </c>
      <c r="AI32" s="386"/>
      <c r="AJ32" s="293">
        <f t="shared" si="11"/>
        <v>1</v>
      </c>
      <c r="AK32" s="293"/>
      <c r="AL32" s="293">
        <f t="shared" si="12"/>
        <v>0</v>
      </c>
      <c r="AM32" s="293"/>
      <c r="AN32" s="293">
        <f t="shared" si="13"/>
        <v>0</v>
      </c>
      <c r="AO32" s="502"/>
    </row>
    <row r="33" spans="2:41">
      <c r="B33" s="288" t="s">
        <v>56</v>
      </c>
      <c r="C33" s="302" t="s">
        <v>100</v>
      </c>
      <c r="D33" s="303"/>
      <c r="E33" s="304" t="s">
        <v>101</v>
      </c>
      <c r="F33" s="304"/>
      <c r="G33" s="305"/>
      <c r="H33" s="290">
        <f>LOOKUP(E33,分支技能!H4:H11,分支技能!I4:I11)</f>
        <v>25</v>
      </c>
      <c r="I33" s="290"/>
      <c r="J33" s="381" t="str">
        <f>IF(人物卡!K33="","",人物卡!K33)</f>
        <v/>
      </c>
      <c r="K33" s="382"/>
      <c r="L33" s="383">
        <f>IF(人物卡!M33="","",人物卡!M33)</f>
        <v>45</v>
      </c>
      <c r="M33" s="383"/>
      <c r="N33" s="383" t="str">
        <f>IF(人物卡!O33="","",人物卡!O33)</f>
        <v/>
      </c>
      <c r="O33" s="383"/>
      <c r="P33" s="290">
        <f t="shared" si="8"/>
        <v>70</v>
      </c>
      <c r="Q33" s="290"/>
      <c r="R33" s="290">
        <f t="shared" si="9"/>
        <v>35</v>
      </c>
      <c r="S33" s="290"/>
      <c r="T33" s="290">
        <f t="shared" si="10"/>
        <v>14</v>
      </c>
      <c r="U33" s="421"/>
      <c r="V33" s="422" t="s">
        <v>56</v>
      </c>
      <c r="W33" s="423" t="s">
        <v>102</v>
      </c>
      <c r="X33" s="423"/>
      <c r="Y33" s="423"/>
      <c r="Z33" s="423"/>
      <c r="AA33" s="423"/>
      <c r="AB33" s="290">
        <v>10</v>
      </c>
      <c r="AC33" s="290"/>
      <c r="AD33" s="381" t="str">
        <f>IF(人物卡!AE33="","",人物卡!AE33)</f>
        <v/>
      </c>
      <c r="AE33" s="382"/>
      <c r="AF33" s="383" t="str">
        <f>IF(人物卡!AG33="","",人物卡!AG33)</f>
        <v/>
      </c>
      <c r="AG33" s="383"/>
      <c r="AH33" s="383" t="str">
        <f>IF(人物卡!AI33="","",人物卡!AI33)</f>
        <v/>
      </c>
      <c r="AI33" s="383"/>
      <c r="AJ33" s="290">
        <f t="shared" si="11"/>
        <v>10</v>
      </c>
      <c r="AK33" s="290"/>
      <c r="AL33" s="290">
        <f t="shared" si="12"/>
        <v>5</v>
      </c>
      <c r="AM33" s="290"/>
      <c r="AN33" s="290">
        <f t="shared" si="13"/>
        <v>2</v>
      </c>
      <c r="AO33" s="501"/>
    </row>
    <row r="34" spans="2:41">
      <c r="B34" s="291" t="s">
        <v>56</v>
      </c>
      <c r="C34" s="306" t="s">
        <v>100</v>
      </c>
      <c r="D34" s="307"/>
      <c r="E34" s="308" t="str">
        <f>IF(人物卡!E34="","",人物卡!E34)</f>
        <v/>
      </c>
      <c r="F34" s="308"/>
      <c r="G34" s="309"/>
      <c r="H34" s="310" t="str">
        <f>IF(ISNA(LOOKUP(E34,分支技能!$H$4:$H$11,分支技能!$I$4:$I$11)),"0",LOOKUP(E34,分支技能!$H$4:$H$11,分支技能!$I$4:$I$11))</f>
        <v>0</v>
      </c>
      <c r="I34" s="389"/>
      <c r="J34" s="384" t="str">
        <f>IF(人物卡!K34="","",人物卡!K34)</f>
        <v/>
      </c>
      <c r="K34" s="385"/>
      <c r="L34" s="386" t="str">
        <f>IF(人物卡!M34="","",人物卡!M34)</f>
        <v/>
      </c>
      <c r="M34" s="386"/>
      <c r="N34" s="386" t="str">
        <f>IF(人物卡!O34="","",人物卡!O34)</f>
        <v/>
      </c>
      <c r="O34" s="386"/>
      <c r="P34" s="293">
        <f t="shared" si="8"/>
        <v>0</v>
      </c>
      <c r="Q34" s="293"/>
      <c r="R34" s="293">
        <f t="shared" si="9"/>
        <v>0</v>
      </c>
      <c r="S34" s="293"/>
      <c r="T34" s="293">
        <f t="shared" si="10"/>
        <v>0</v>
      </c>
      <c r="U34" s="424"/>
      <c r="V34" s="425" t="s">
        <v>56</v>
      </c>
      <c r="W34" s="292" t="s">
        <v>103</v>
      </c>
      <c r="X34" s="292"/>
      <c r="Y34" s="292"/>
      <c r="Z34" s="292"/>
      <c r="AA34" s="292"/>
      <c r="AB34" s="293">
        <v>25</v>
      </c>
      <c r="AC34" s="293"/>
      <c r="AD34" s="384" t="str">
        <f>IF(人物卡!AE34="","",人物卡!AE34)</f>
        <v/>
      </c>
      <c r="AE34" s="385"/>
      <c r="AF34" s="386" t="str">
        <f>IF(人物卡!AG34="","",人物卡!AG34)</f>
        <v/>
      </c>
      <c r="AG34" s="386"/>
      <c r="AH34" s="386">
        <f>IF(人物卡!AI34="","",人物卡!AI34)</f>
        <v>40</v>
      </c>
      <c r="AI34" s="386"/>
      <c r="AJ34" s="293">
        <f t="shared" si="11"/>
        <v>65</v>
      </c>
      <c r="AK34" s="293"/>
      <c r="AL34" s="293">
        <f t="shared" si="12"/>
        <v>32</v>
      </c>
      <c r="AM34" s="293"/>
      <c r="AN34" s="293">
        <f t="shared" si="13"/>
        <v>13</v>
      </c>
      <c r="AO34" s="502"/>
    </row>
    <row r="35" spans="2:41">
      <c r="B35" s="288" t="s">
        <v>56</v>
      </c>
      <c r="C35" s="311" t="s">
        <v>100</v>
      </c>
      <c r="D35" s="312"/>
      <c r="E35" s="304" t="str">
        <f>IF(人物卡!E35="","",人物卡!E35)</f>
        <v/>
      </c>
      <c r="F35" s="304"/>
      <c r="G35" s="305"/>
      <c r="H35" s="313" t="str">
        <f>IF(ISNA(LOOKUP(E35,分支技能!$H$4:$H$11,分支技能!$I$4:$I$11)),"0",LOOKUP(E35,分支技能!$H$4:$H$11,分支技能!$I$4:$I$11))</f>
        <v>0</v>
      </c>
      <c r="I35" s="390"/>
      <c r="J35" s="381" t="str">
        <f>IF(人物卡!K35="","",人物卡!K35)</f>
        <v/>
      </c>
      <c r="K35" s="382"/>
      <c r="L35" s="383" t="str">
        <f>IF(人物卡!M35="","",人物卡!M35)</f>
        <v/>
      </c>
      <c r="M35" s="383"/>
      <c r="N35" s="383" t="str">
        <f>IF(人物卡!O35="","",人物卡!O35)</f>
        <v/>
      </c>
      <c r="O35" s="383"/>
      <c r="P35" s="290">
        <f t="shared" si="8"/>
        <v>0</v>
      </c>
      <c r="Q35" s="290"/>
      <c r="R35" s="290">
        <f t="shared" si="9"/>
        <v>0</v>
      </c>
      <c r="S35" s="290"/>
      <c r="T35" s="290">
        <f t="shared" si="10"/>
        <v>0</v>
      </c>
      <c r="U35" s="421"/>
      <c r="V35" s="422" t="s">
        <v>56</v>
      </c>
      <c r="W35" s="423" t="s">
        <v>104</v>
      </c>
      <c r="X35" s="423"/>
      <c r="Y35" s="423"/>
      <c r="Z35" s="423"/>
      <c r="AA35" s="423"/>
      <c r="AB35" s="290">
        <v>20</v>
      </c>
      <c r="AC35" s="290"/>
      <c r="AD35" s="381" t="str">
        <f>IF(人物卡!AE35="","",人物卡!AE35)</f>
        <v/>
      </c>
      <c r="AE35" s="382"/>
      <c r="AF35" s="383">
        <f>IF(人物卡!AG35="","",人物卡!AG35)</f>
        <v>40</v>
      </c>
      <c r="AG35" s="383"/>
      <c r="AH35" s="383" t="str">
        <f>IF(人物卡!AI35="","",人物卡!AI35)</f>
        <v/>
      </c>
      <c r="AI35" s="383"/>
      <c r="AJ35" s="290">
        <f t="shared" si="11"/>
        <v>60</v>
      </c>
      <c r="AK35" s="290"/>
      <c r="AL35" s="290">
        <f t="shared" si="12"/>
        <v>30</v>
      </c>
      <c r="AM35" s="290"/>
      <c r="AN35" s="290">
        <f t="shared" si="13"/>
        <v>12</v>
      </c>
      <c r="AO35" s="501"/>
    </row>
    <row r="36" spans="2:41">
      <c r="B36" s="291" t="s">
        <v>56</v>
      </c>
      <c r="C36" s="314" t="s">
        <v>105</v>
      </c>
      <c r="D36" s="315"/>
      <c r="E36" s="316" t="s">
        <v>106</v>
      </c>
      <c r="F36" s="317"/>
      <c r="G36" s="317"/>
      <c r="H36" s="310">
        <f>LOOKUP(E33,分支技能!K4:K10,分支技能!L4:L10)</f>
        <v>15</v>
      </c>
      <c r="I36" s="389"/>
      <c r="J36" s="384" t="str">
        <f>IF(人物卡!K36="","",人物卡!K36)</f>
        <v/>
      </c>
      <c r="K36" s="385"/>
      <c r="L36" s="386" t="str">
        <f>IF(人物卡!M36="","",人物卡!M36)</f>
        <v/>
      </c>
      <c r="M36" s="386"/>
      <c r="N36" s="386" t="str">
        <f>IF(人物卡!O36="","",人物卡!O36)</f>
        <v/>
      </c>
      <c r="O36" s="386"/>
      <c r="P36" s="293">
        <f t="shared" si="8"/>
        <v>15</v>
      </c>
      <c r="Q36" s="293"/>
      <c r="R36" s="293">
        <f t="shared" si="9"/>
        <v>7</v>
      </c>
      <c r="S36" s="293"/>
      <c r="T36" s="293">
        <f t="shared" si="10"/>
        <v>3</v>
      </c>
      <c r="U36" s="424"/>
      <c r="V36" s="425" t="s">
        <v>56</v>
      </c>
      <c r="W36" s="426" t="s">
        <v>107</v>
      </c>
      <c r="X36" s="427"/>
      <c r="Y36" s="329" t="str">
        <f>IF(人物卡!Z36="","",人物卡!Z36)</f>
        <v/>
      </c>
      <c r="Z36" s="329"/>
      <c r="AA36" s="330"/>
      <c r="AB36" s="293">
        <v>10</v>
      </c>
      <c r="AC36" s="293"/>
      <c r="AD36" s="384" t="str">
        <f>IF(人物卡!AE36="","",人物卡!AE36)</f>
        <v/>
      </c>
      <c r="AE36" s="385"/>
      <c r="AF36" s="386" t="str">
        <f>IF(人物卡!AG36="","",人物卡!AG36)</f>
        <v/>
      </c>
      <c r="AG36" s="386"/>
      <c r="AH36" s="386" t="str">
        <f>IF(人物卡!AI36="","",人物卡!AI36)</f>
        <v/>
      </c>
      <c r="AI36" s="386"/>
      <c r="AJ36" s="293">
        <f t="shared" si="11"/>
        <v>10</v>
      </c>
      <c r="AK36" s="293"/>
      <c r="AL36" s="293">
        <f t="shared" si="12"/>
        <v>5</v>
      </c>
      <c r="AM36" s="293"/>
      <c r="AN36" s="293">
        <f t="shared" si="13"/>
        <v>2</v>
      </c>
      <c r="AO36" s="502"/>
    </row>
    <row r="37" spans="2:41">
      <c r="B37" s="288" t="s">
        <v>56</v>
      </c>
      <c r="C37" s="318" t="s">
        <v>105</v>
      </c>
      <c r="D37" s="319"/>
      <c r="E37" s="320" t="str">
        <f>IF(人物卡!E37="","",人物卡!E37)</f>
        <v/>
      </c>
      <c r="F37" s="320"/>
      <c r="G37" s="321"/>
      <c r="H37" s="313" t="str">
        <f>IF(ISNA(LOOKUP(E37,分支技能!K4:K10,分支技能!L4:L10)),"0",LOOKUP(E37,分支技能!K4:K10,分支技能!L4:L10))</f>
        <v>0</v>
      </c>
      <c r="I37" s="390"/>
      <c r="J37" s="381" t="str">
        <f>IF(人物卡!K37="","",人物卡!K37)</f>
        <v/>
      </c>
      <c r="K37" s="382"/>
      <c r="L37" s="383" t="str">
        <f>IF(人物卡!M37="","",人物卡!M37)</f>
        <v/>
      </c>
      <c r="M37" s="383"/>
      <c r="N37" s="383" t="str">
        <f>IF(人物卡!O37="","",人物卡!O37)</f>
        <v/>
      </c>
      <c r="O37" s="383"/>
      <c r="P37" s="290">
        <f t="shared" si="8"/>
        <v>0</v>
      </c>
      <c r="Q37" s="290"/>
      <c r="R37" s="290">
        <f t="shared" si="9"/>
        <v>0</v>
      </c>
      <c r="S37" s="290"/>
      <c r="T37" s="290">
        <f t="shared" si="10"/>
        <v>0</v>
      </c>
      <c r="U37" s="421"/>
      <c r="V37" s="422" t="s">
        <v>56</v>
      </c>
      <c r="W37" s="423" t="s">
        <v>108</v>
      </c>
      <c r="X37" s="423"/>
      <c r="Y37" s="423"/>
      <c r="Z37" s="423"/>
      <c r="AA37" s="423"/>
      <c r="AB37" s="290">
        <v>20</v>
      </c>
      <c r="AC37" s="290"/>
      <c r="AD37" s="381" t="str">
        <f>IF(人物卡!AE38="","",人物卡!AE38)</f>
        <v/>
      </c>
      <c r="AE37" s="382"/>
      <c r="AF37" s="383" t="str">
        <f>IF(人物卡!AG38="","",人物卡!AG38)</f>
        <v/>
      </c>
      <c r="AG37" s="383"/>
      <c r="AH37" s="383" t="str">
        <f>IF(人物卡!AI38="","",人物卡!AI38)</f>
        <v/>
      </c>
      <c r="AI37" s="383"/>
      <c r="AJ37" s="290">
        <f t="shared" si="11"/>
        <v>20</v>
      </c>
      <c r="AK37" s="290"/>
      <c r="AL37" s="290">
        <f t="shared" si="12"/>
        <v>10</v>
      </c>
      <c r="AM37" s="290"/>
      <c r="AN37" s="290">
        <f t="shared" si="13"/>
        <v>4</v>
      </c>
      <c r="AO37" s="501"/>
    </row>
    <row r="38" spans="2:41">
      <c r="B38" s="291" t="s">
        <v>56</v>
      </c>
      <c r="C38" s="314" t="s">
        <v>105</v>
      </c>
      <c r="D38" s="315"/>
      <c r="E38" s="322" t="str">
        <f>IF(人物卡!E38="","",人物卡!E38)</f>
        <v/>
      </c>
      <c r="F38" s="322"/>
      <c r="G38" s="316"/>
      <c r="H38" s="293" t="str">
        <f>IF(ISNA(LOOKUP(E38,分支技能!K5:K11,分支技能!L5:L11)),"0",LOOKUP(E38,分支技能!K5:K11,分支技能!L5:L11))</f>
        <v>0</v>
      </c>
      <c r="I38" s="293"/>
      <c r="J38" s="384" t="str">
        <f>IF(人物卡!K38="","",人物卡!K38)</f>
        <v/>
      </c>
      <c r="K38" s="385"/>
      <c r="L38" s="386" t="str">
        <f>IF(人物卡!M38="","",人物卡!M38)</f>
        <v/>
      </c>
      <c r="M38" s="386"/>
      <c r="N38" s="386" t="str">
        <f>IF(人物卡!O38="","",人物卡!O38)</f>
        <v/>
      </c>
      <c r="O38" s="386"/>
      <c r="P38" s="293">
        <f t="shared" si="8"/>
        <v>0</v>
      </c>
      <c r="Q38" s="293"/>
      <c r="R38" s="293">
        <f t="shared" si="9"/>
        <v>0</v>
      </c>
      <c r="S38" s="293"/>
      <c r="T38" s="293">
        <f t="shared" si="10"/>
        <v>0</v>
      </c>
      <c r="U38" s="424"/>
      <c r="V38" s="425" t="s">
        <v>56</v>
      </c>
      <c r="W38" s="292" t="s">
        <v>110</v>
      </c>
      <c r="X38" s="292"/>
      <c r="Y38" s="292"/>
      <c r="Z38" s="292"/>
      <c r="AA38" s="292"/>
      <c r="AB38" s="293">
        <v>20</v>
      </c>
      <c r="AC38" s="293"/>
      <c r="AD38" s="384" t="str">
        <f>IF(人物卡!AE39="","",人物卡!AE39)</f>
        <v/>
      </c>
      <c r="AE38" s="385"/>
      <c r="AF38" s="386" t="str">
        <f>IF(人物卡!AG39="","",人物卡!AG39)</f>
        <v/>
      </c>
      <c r="AG38" s="386"/>
      <c r="AH38" s="386" t="str">
        <f>IF(人物卡!AI39="","",人物卡!AI39)</f>
        <v/>
      </c>
      <c r="AI38" s="386"/>
      <c r="AJ38" s="293">
        <f t="shared" si="11"/>
        <v>20</v>
      </c>
      <c r="AK38" s="293"/>
      <c r="AL38" s="293">
        <f t="shared" si="12"/>
        <v>10</v>
      </c>
      <c r="AM38" s="293"/>
      <c r="AN38" s="293">
        <f t="shared" si="13"/>
        <v>4</v>
      </c>
      <c r="AO38" s="502"/>
    </row>
    <row r="39" spans="2:41">
      <c r="B39" s="288" t="s">
        <v>56</v>
      </c>
      <c r="C39" s="289" t="s">
        <v>109</v>
      </c>
      <c r="D39" s="289"/>
      <c r="E39" s="289"/>
      <c r="F39" s="289"/>
      <c r="G39" s="289"/>
      <c r="H39" s="290">
        <v>30</v>
      </c>
      <c r="I39" s="290"/>
      <c r="J39" s="381" t="str">
        <f>IF(人物卡!K39="","",人物卡!K39)</f>
        <v/>
      </c>
      <c r="K39" s="382"/>
      <c r="L39" s="383" t="str">
        <f>IF(人物卡!M39="","",人物卡!M39)</f>
        <v/>
      </c>
      <c r="M39" s="383"/>
      <c r="N39" s="383">
        <f>IF(人物卡!O39="","",人物卡!O39)</f>
        <v>40</v>
      </c>
      <c r="O39" s="383"/>
      <c r="P39" s="290">
        <f t="shared" si="8"/>
        <v>70</v>
      </c>
      <c r="Q39" s="290"/>
      <c r="R39" s="290">
        <f t="shared" si="9"/>
        <v>35</v>
      </c>
      <c r="S39" s="290"/>
      <c r="T39" s="290">
        <f t="shared" si="10"/>
        <v>14</v>
      </c>
      <c r="U39" s="421"/>
      <c r="V39" s="422" t="s">
        <v>56</v>
      </c>
      <c r="W39" s="423" t="s">
        <v>112</v>
      </c>
      <c r="X39" s="423"/>
      <c r="Y39" s="423"/>
      <c r="Z39" s="423"/>
      <c r="AA39" s="423"/>
      <c r="AB39" s="290">
        <v>10</v>
      </c>
      <c r="AC39" s="290"/>
      <c r="AD39" s="381" t="str">
        <f>IF(人物卡!AE40="","",人物卡!AE40)</f>
        <v/>
      </c>
      <c r="AE39" s="382"/>
      <c r="AF39" s="383" t="str">
        <f>IF(人物卡!AG40="","",人物卡!AG40)</f>
        <v/>
      </c>
      <c r="AG39" s="383"/>
      <c r="AH39" s="383" t="str">
        <f>IF(人物卡!AI40="","",人物卡!AI40)</f>
        <v/>
      </c>
      <c r="AI39" s="383"/>
      <c r="AJ39" s="290">
        <f t="shared" si="11"/>
        <v>10</v>
      </c>
      <c r="AK39" s="290"/>
      <c r="AL39" s="290">
        <f t="shared" si="12"/>
        <v>5</v>
      </c>
      <c r="AM39" s="290"/>
      <c r="AN39" s="290">
        <f t="shared" si="13"/>
        <v>2</v>
      </c>
      <c r="AO39" s="501"/>
    </row>
    <row r="40" spans="2:41">
      <c r="B40" s="291" t="s">
        <v>56</v>
      </c>
      <c r="C40" s="292" t="s">
        <v>111</v>
      </c>
      <c r="D40" s="292"/>
      <c r="E40" s="292"/>
      <c r="F40" s="292"/>
      <c r="G40" s="292"/>
      <c r="H40" s="293">
        <v>5</v>
      </c>
      <c r="I40" s="293"/>
      <c r="J40" s="384" t="str">
        <f>IF(人物卡!K40="","",人物卡!K40)</f>
        <v/>
      </c>
      <c r="K40" s="385"/>
      <c r="L40" s="386">
        <f>IF(人物卡!M40="","",人物卡!M40)</f>
        <v>55</v>
      </c>
      <c r="M40" s="386"/>
      <c r="N40" s="386" t="str">
        <f>IF(人物卡!O40="","",人物卡!O40)</f>
        <v/>
      </c>
      <c r="O40" s="386"/>
      <c r="P40" s="293">
        <f t="shared" si="8"/>
        <v>60</v>
      </c>
      <c r="Q40" s="293"/>
      <c r="R40" s="293">
        <f t="shared" si="9"/>
        <v>30</v>
      </c>
      <c r="S40" s="293"/>
      <c r="T40" s="293">
        <f t="shared" si="10"/>
        <v>12</v>
      </c>
      <c r="U40" s="424"/>
      <c r="V40" s="425" t="s">
        <v>56</v>
      </c>
      <c r="W40" s="432" t="s">
        <v>114</v>
      </c>
      <c r="X40" s="426"/>
      <c r="Y40" s="329" t="str">
        <f>IF(人物卡!Z41="","",人物卡!Z41)</f>
        <v>驯兽</v>
      </c>
      <c r="Z40" s="329"/>
      <c r="AA40" s="330"/>
      <c r="AB40" s="293">
        <f>LOOKUP(Y40,分支技能!N4:N9,分支技能!O4:O9)</f>
        <v>5</v>
      </c>
      <c r="AC40" s="293"/>
      <c r="AD40" s="384" t="str">
        <f>IF(人物卡!AE41="","",人物卡!AE41)</f>
        <v/>
      </c>
      <c r="AE40" s="385"/>
      <c r="AF40" s="386" t="str">
        <f>IF(人物卡!AG41="","",人物卡!AG41)</f>
        <v/>
      </c>
      <c r="AG40" s="386"/>
      <c r="AH40" s="386" t="str">
        <f>IF(人物卡!AI41="","",人物卡!AI41)</f>
        <v/>
      </c>
      <c r="AI40" s="386"/>
      <c r="AJ40" s="293">
        <f t="shared" si="11"/>
        <v>5</v>
      </c>
      <c r="AK40" s="293"/>
      <c r="AL40" s="293">
        <f t="shared" si="12"/>
        <v>2</v>
      </c>
      <c r="AM40" s="293"/>
      <c r="AN40" s="293">
        <f t="shared" si="13"/>
        <v>1</v>
      </c>
      <c r="AO40" s="502"/>
    </row>
    <row r="41" spans="2:41">
      <c r="B41" s="288" t="s">
        <v>56</v>
      </c>
      <c r="C41" s="289" t="s">
        <v>113</v>
      </c>
      <c r="D41" s="289"/>
      <c r="E41" s="289"/>
      <c r="F41" s="289"/>
      <c r="G41" s="289"/>
      <c r="H41" s="290">
        <v>15</v>
      </c>
      <c r="I41" s="290"/>
      <c r="J41" s="381" t="str">
        <f>IF(人物卡!K41="","",人物卡!K41)</f>
        <v/>
      </c>
      <c r="K41" s="382"/>
      <c r="L41" s="383">
        <f>IF(人物卡!M41="","",人物卡!M41)</f>
        <v>40</v>
      </c>
      <c r="M41" s="383"/>
      <c r="N41" s="383" t="str">
        <f>IF(人物卡!O41="","",人物卡!O41)</f>
        <v/>
      </c>
      <c r="O41" s="383"/>
      <c r="P41" s="290">
        <f t="shared" si="8"/>
        <v>55</v>
      </c>
      <c r="Q41" s="290"/>
      <c r="R41" s="290">
        <f t="shared" si="9"/>
        <v>27</v>
      </c>
      <c r="S41" s="290"/>
      <c r="T41" s="290">
        <f t="shared" si="10"/>
        <v>11</v>
      </c>
      <c r="U41" s="421"/>
      <c r="V41" s="422" t="s">
        <v>56</v>
      </c>
      <c r="W41" s="433"/>
      <c r="X41" s="434"/>
      <c r="Y41" s="434"/>
      <c r="Z41" s="434"/>
      <c r="AA41" s="461"/>
      <c r="AB41" s="383"/>
      <c r="AC41" s="383"/>
      <c r="AD41" s="381"/>
      <c r="AE41" s="382"/>
      <c r="AF41" s="383"/>
      <c r="AG41" s="383"/>
      <c r="AH41" s="383"/>
      <c r="AI41" s="383"/>
      <c r="AJ41" s="290">
        <f t="shared" si="11"/>
        <v>0</v>
      </c>
      <c r="AK41" s="290"/>
      <c r="AL41" s="290">
        <f t="shared" si="12"/>
        <v>0</v>
      </c>
      <c r="AM41" s="290"/>
      <c r="AN41" s="290">
        <f t="shared" si="13"/>
        <v>0</v>
      </c>
      <c r="AO41" s="501"/>
    </row>
    <row r="42" spans="2:41">
      <c r="B42" s="291" t="s">
        <v>56</v>
      </c>
      <c r="C42" s="292" t="s">
        <v>116</v>
      </c>
      <c r="D42" s="292"/>
      <c r="E42" s="292"/>
      <c r="F42" s="292"/>
      <c r="G42" s="292"/>
      <c r="H42" s="293">
        <v>20</v>
      </c>
      <c r="I42" s="293"/>
      <c r="J42" s="384" t="str">
        <f>IF(人物卡!K42="","",人物卡!K42)</f>
        <v/>
      </c>
      <c r="K42" s="385"/>
      <c r="L42" s="386" t="str">
        <f>IF(人物卡!M42="","",人物卡!M42)</f>
        <v/>
      </c>
      <c r="M42" s="386"/>
      <c r="N42" s="386" t="str">
        <f>IF(人物卡!O42="","",人物卡!O42)</f>
        <v/>
      </c>
      <c r="O42" s="386"/>
      <c r="P42" s="293">
        <f t="shared" si="8"/>
        <v>20</v>
      </c>
      <c r="Q42" s="293"/>
      <c r="R42" s="293">
        <f t="shared" si="9"/>
        <v>10</v>
      </c>
      <c r="S42" s="293"/>
      <c r="T42" s="293">
        <f t="shared" si="10"/>
        <v>4</v>
      </c>
      <c r="U42" s="424"/>
      <c r="V42" s="425" t="s">
        <v>56</v>
      </c>
      <c r="W42" s="292"/>
      <c r="X42" s="292"/>
      <c r="Y42" s="292"/>
      <c r="Z42" s="292"/>
      <c r="AA42" s="292"/>
      <c r="AB42" s="386"/>
      <c r="AC42" s="386"/>
      <c r="AD42" s="384"/>
      <c r="AE42" s="385"/>
      <c r="AF42" s="386"/>
      <c r="AG42" s="386"/>
      <c r="AH42" s="386"/>
      <c r="AI42" s="386"/>
      <c r="AJ42" s="293">
        <f t="shared" si="11"/>
        <v>0</v>
      </c>
      <c r="AK42" s="293"/>
      <c r="AL42" s="293">
        <f t="shared" si="12"/>
        <v>0</v>
      </c>
      <c r="AM42" s="293"/>
      <c r="AN42" s="293">
        <f t="shared" si="13"/>
        <v>0</v>
      </c>
      <c r="AO42" s="502"/>
    </row>
    <row r="43" spans="2:41">
      <c r="B43" s="288" t="s">
        <v>56</v>
      </c>
      <c r="C43" s="323" t="s">
        <v>118</v>
      </c>
      <c r="D43" s="324"/>
      <c r="E43" s="325" t="str">
        <f>IF(人物卡!E43="","",人物卡!E43)</f>
        <v/>
      </c>
      <c r="F43" s="325"/>
      <c r="G43" s="326"/>
      <c r="H43" s="290">
        <v>1</v>
      </c>
      <c r="I43" s="290"/>
      <c r="J43" s="381" t="str">
        <f>IF(人物卡!K43="","",人物卡!K43)</f>
        <v/>
      </c>
      <c r="K43" s="382"/>
      <c r="L43" s="383" t="str">
        <f>IF(人物卡!M43="","",人物卡!M43)</f>
        <v/>
      </c>
      <c r="M43" s="383"/>
      <c r="N43" s="383" t="str">
        <f>IF(人物卡!O43="","",人物卡!O43)</f>
        <v/>
      </c>
      <c r="O43" s="383"/>
      <c r="P43" s="290">
        <f t="shared" si="8"/>
        <v>1</v>
      </c>
      <c r="Q43" s="290"/>
      <c r="R43" s="290">
        <f t="shared" si="9"/>
        <v>0</v>
      </c>
      <c r="S43" s="290"/>
      <c r="T43" s="290">
        <f t="shared" si="10"/>
        <v>0</v>
      </c>
      <c r="U43" s="421"/>
      <c r="V43" s="422" t="s">
        <v>56</v>
      </c>
      <c r="W43" s="423"/>
      <c r="X43" s="423"/>
      <c r="Y43" s="423"/>
      <c r="Z43" s="423"/>
      <c r="AA43" s="423"/>
      <c r="AB43" s="383"/>
      <c r="AC43" s="383"/>
      <c r="AD43" s="381"/>
      <c r="AE43" s="382"/>
      <c r="AF43" s="383"/>
      <c r="AG43" s="383"/>
      <c r="AH43" s="383"/>
      <c r="AI43" s="383"/>
      <c r="AJ43" s="290">
        <f t="shared" si="11"/>
        <v>0</v>
      </c>
      <c r="AK43" s="290"/>
      <c r="AL43" s="290">
        <f t="shared" si="12"/>
        <v>0</v>
      </c>
      <c r="AM43" s="290"/>
      <c r="AN43" s="290">
        <f t="shared" si="13"/>
        <v>0</v>
      </c>
      <c r="AO43" s="501"/>
    </row>
    <row r="44" spans="2:41">
      <c r="B44" s="291" t="s">
        <v>56</v>
      </c>
      <c r="C44" s="327" t="s">
        <v>118</v>
      </c>
      <c r="D44" s="328"/>
      <c r="E44" s="329" t="str">
        <f>IF(人物卡!E44="","",人物卡!E44)</f>
        <v/>
      </c>
      <c r="F44" s="329"/>
      <c r="G44" s="330"/>
      <c r="H44" s="293">
        <v>1</v>
      </c>
      <c r="I44" s="293"/>
      <c r="J44" s="384" t="str">
        <f>IF(人物卡!K44="","",人物卡!K44)</f>
        <v/>
      </c>
      <c r="K44" s="385"/>
      <c r="L44" s="386" t="str">
        <f>IF(人物卡!M44="","",人物卡!M44)</f>
        <v/>
      </c>
      <c r="M44" s="386"/>
      <c r="N44" s="386" t="str">
        <f>IF(人物卡!O44="","",人物卡!O44)</f>
        <v/>
      </c>
      <c r="O44" s="386"/>
      <c r="P44" s="293">
        <f t="shared" si="8"/>
        <v>1</v>
      </c>
      <c r="Q44" s="293"/>
      <c r="R44" s="293">
        <f t="shared" si="9"/>
        <v>0</v>
      </c>
      <c r="S44" s="293"/>
      <c r="T44" s="293">
        <f t="shared" si="10"/>
        <v>0</v>
      </c>
      <c r="U44" s="424"/>
      <c r="V44" s="425" t="s">
        <v>56</v>
      </c>
      <c r="W44" s="292"/>
      <c r="X44" s="292"/>
      <c r="Y44" s="292"/>
      <c r="Z44" s="292"/>
      <c r="AA44" s="292"/>
      <c r="AB44" s="386"/>
      <c r="AC44" s="386"/>
      <c r="AD44" s="384"/>
      <c r="AE44" s="385"/>
      <c r="AF44" s="386"/>
      <c r="AG44" s="386"/>
      <c r="AH44" s="386"/>
      <c r="AI44" s="386"/>
      <c r="AJ44" s="293">
        <f t="shared" si="11"/>
        <v>0</v>
      </c>
      <c r="AK44" s="293"/>
      <c r="AL44" s="293">
        <f t="shared" si="12"/>
        <v>0</v>
      </c>
      <c r="AM44" s="293"/>
      <c r="AN44" s="293">
        <f t="shared" si="13"/>
        <v>0</v>
      </c>
      <c r="AO44" s="502"/>
    </row>
    <row r="45" spans="2:41">
      <c r="B45" s="288" t="s">
        <v>56</v>
      </c>
      <c r="C45" s="323" t="s">
        <v>118</v>
      </c>
      <c r="D45" s="324"/>
      <c r="E45" s="325" t="str">
        <f>IF(人物卡!E45="","",人物卡!E45)</f>
        <v/>
      </c>
      <c r="F45" s="325"/>
      <c r="G45" s="326"/>
      <c r="H45" s="290">
        <v>1</v>
      </c>
      <c r="I45" s="290"/>
      <c r="J45" s="381" t="str">
        <f>IF(人物卡!K45="","",人物卡!K45)</f>
        <v/>
      </c>
      <c r="K45" s="382"/>
      <c r="L45" s="383" t="str">
        <f>IF(人物卡!M45="","",人物卡!M45)</f>
        <v/>
      </c>
      <c r="M45" s="383"/>
      <c r="N45" s="383" t="str">
        <f>IF(人物卡!O45="","",人物卡!O45)</f>
        <v/>
      </c>
      <c r="O45" s="383"/>
      <c r="P45" s="290">
        <f t="shared" si="8"/>
        <v>1</v>
      </c>
      <c r="Q45" s="290"/>
      <c r="R45" s="290">
        <f t="shared" si="9"/>
        <v>0</v>
      </c>
      <c r="S45" s="290"/>
      <c r="T45" s="290">
        <f t="shared" si="10"/>
        <v>0</v>
      </c>
      <c r="U45" s="421"/>
      <c r="V45" s="422" t="s">
        <v>56</v>
      </c>
      <c r="W45" s="433"/>
      <c r="X45" s="434"/>
      <c r="Y45" s="434"/>
      <c r="Z45" s="434"/>
      <c r="AA45" s="461"/>
      <c r="AB45" s="383"/>
      <c r="AC45" s="383"/>
      <c r="AD45" s="381"/>
      <c r="AE45" s="382"/>
      <c r="AF45" s="383"/>
      <c r="AG45" s="383"/>
      <c r="AH45" s="383"/>
      <c r="AI45" s="383"/>
      <c r="AJ45" s="290">
        <f t="shared" si="11"/>
        <v>0</v>
      </c>
      <c r="AK45" s="290"/>
      <c r="AL45" s="290">
        <f t="shared" si="12"/>
        <v>0</v>
      </c>
      <c r="AM45" s="290"/>
      <c r="AN45" s="290">
        <f t="shared" si="13"/>
        <v>0</v>
      </c>
      <c r="AO45" s="501"/>
    </row>
    <row r="46" ht="15.75" spans="2:41">
      <c r="B46" s="331" t="s">
        <v>56</v>
      </c>
      <c r="C46" s="332" t="s">
        <v>119</v>
      </c>
      <c r="D46" s="333"/>
      <c r="E46" s="334" t="str">
        <f>IF(人物卡!E46="","",人物卡!E46)</f>
        <v>汉语</v>
      </c>
      <c r="F46" s="334"/>
      <c r="G46" s="335"/>
      <c r="H46" s="336">
        <f>AE5</f>
        <v>90</v>
      </c>
      <c r="I46" s="336"/>
      <c r="J46" s="391" t="str">
        <f>IF(人物卡!K46="","",人物卡!K46)</f>
        <v/>
      </c>
      <c r="K46" s="392"/>
      <c r="L46" s="393" t="str">
        <f>IF(人物卡!M46="","",人物卡!M46)</f>
        <v/>
      </c>
      <c r="M46" s="393"/>
      <c r="N46" s="393" t="str">
        <f>IF(人物卡!O46="","",人物卡!O46)</f>
        <v/>
      </c>
      <c r="O46" s="393"/>
      <c r="P46" s="336">
        <f t="shared" si="8"/>
        <v>90</v>
      </c>
      <c r="Q46" s="336"/>
      <c r="R46" s="336">
        <f t="shared" si="9"/>
        <v>45</v>
      </c>
      <c r="S46" s="336"/>
      <c r="T46" s="336">
        <f t="shared" si="10"/>
        <v>18</v>
      </c>
      <c r="U46" s="435"/>
      <c r="V46" s="436" t="s">
        <v>56</v>
      </c>
      <c r="W46" s="437"/>
      <c r="X46" s="438"/>
      <c r="Y46" s="438"/>
      <c r="Z46" s="438"/>
      <c r="AA46" s="436"/>
      <c r="AB46" s="393"/>
      <c r="AC46" s="393"/>
      <c r="AD46" s="391"/>
      <c r="AE46" s="392"/>
      <c r="AF46" s="393"/>
      <c r="AG46" s="393"/>
      <c r="AH46" s="393"/>
      <c r="AI46" s="393"/>
      <c r="AJ46" s="336">
        <f t="shared" si="11"/>
        <v>0</v>
      </c>
      <c r="AK46" s="336"/>
      <c r="AL46" s="336">
        <f t="shared" si="12"/>
        <v>0</v>
      </c>
      <c r="AM46" s="336"/>
      <c r="AN46" s="336">
        <f t="shared" si="13"/>
        <v>0</v>
      </c>
      <c r="AO46" s="503"/>
    </row>
    <row r="47" ht="15.75" spans="2:39">
      <c r="B47" s="337" t="str">
        <f>IF(E12=0," ","职业信用范围："&amp;LOOKUP(E12,职业列表!A2:A206,职业列表!C2:C206))</f>
        <v>职业信用范围：20-50</v>
      </c>
      <c r="C47" s="337"/>
      <c r="D47" s="337"/>
      <c r="E47" s="337"/>
      <c r="F47" s="337"/>
      <c r="G47" s="337"/>
      <c r="H47" s="337"/>
      <c r="I47" s="337"/>
      <c r="J47" s="394" t="str">
        <f>IF(E12=0," ","剩余职业点="&amp;LOOKUP(E12,职业列表!A2:A206,职业列表!I2:I206)-SUM(L15:M46,AF15:AG46)&amp;"   剩余兴趣点="&amp;Y7*2-SUM(N15:O46,AH15:AI46))</f>
        <v>剩余职业点=0   剩余兴趣点=0</v>
      </c>
      <c r="K47" s="394"/>
      <c r="L47" s="394"/>
      <c r="M47" s="394"/>
      <c r="N47" s="394"/>
      <c r="O47" s="394"/>
      <c r="P47" s="394"/>
      <c r="Q47" s="394"/>
      <c r="R47" s="394"/>
      <c r="S47" s="394"/>
      <c r="T47" s="379"/>
      <c r="U47" s="379"/>
      <c r="AD47" s="462"/>
      <c r="AE47" s="462"/>
      <c r="AF47" s="462"/>
      <c r="AG47" s="462"/>
      <c r="AH47" s="462"/>
      <c r="AI47" s="462"/>
      <c r="AJ47" s="462"/>
      <c r="AK47" s="462"/>
      <c r="AL47" s="462"/>
      <c r="AM47" s="462"/>
    </row>
    <row r="48" spans="2:41">
      <c r="B48" s="282" t="s">
        <v>121</v>
      </c>
      <c r="C48" s="283"/>
      <c r="D48" s="283"/>
      <c r="E48" s="283"/>
      <c r="F48" s="283"/>
      <c r="G48" s="283"/>
      <c r="H48" s="283"/>
      <c r="I48" s="283"/>
      <c r="J48" s="283"/>
      <c r="K48" s="283"/>
      <c r="L48" s="283"/>
      <c r="M48" s="283"/>
      <c r="N48" s="283"/>
      <c r="O48" s="283"/>
      <c r="P48" s="283"/>
      <c r="Q48" s="283"/>
      <c r="R48" s="283"/>
      <c r="S48" s="283"/>
      <c r="T48" s="283"/>
      <c r="U48" s="283"/>
      <c r="V48" s="283"/>
      <c r="W48" s="283"/>
      <c r="X48" s="283"/>
      <c r="Y48" s="283"/>
      <c r="Z48" s="283"/>
      <c r="AA48" s="283"/>
      <c r="AB48" s="283"/>
      <c r="AC48" s="283"/>
      <c r="AD48" s="283"/>
      <c r="AE48" s="283"/>
      <c r="AF48" s="439"/>
      <c r="AH48" s="282" t="s">
        <v>122</v>
      </c>
      <c r="AI48" s="283"/>
      <c r="AJ48" s="283"/>
      <c r="AK48" s="283"/>
      <c r="AL48" s="283"/>
      <c r="AM48" s="283"/>
      <c r="AN48" s="283"/>
      <c r="AO48" s="439"/>
    </row>
    <row r="49" spans="2:41">
      <c r="B49" s="338" t="s">
        <v>121</v>
      </c>
      <c r="C49" s="339"/>
      <c r="D49" s="339"/>
      <c r="E49" s="339"/>
      <c r="F49" s="339"/>
      <c r="G49" s="339"/>
      <c r="H49" s="339"/>
      <c r="I49" s="339"/>
      <c r="J49" s="339" t="s">
        <v>54</v>
      </c>
      <c r="K49" s="339"/>
      <c r="L49" s="339"/>
      <c r="M49" s="339"/>
      <c r="N49" s="339"/>
      <c r="O49" s="339"/>
      <c r="P49" s="339" t="s">
        <v>128</v>
      </c>
      <c r="Q49" s="339"/>
      <c r="R49" s="339" t="s">
        <v>126</v>
      </c>
      <c r="S49" s="339"/>
      <c r="T49" s="339"/>
      <c r="U49" s="339"/>
      <c r="V49" s="339"/>
      <c r="W49" s="339" t="s">
        <v>230</v>
      </c>
      <c r="X49" s="339"/>
      <c r="Y49" s="339"/>
      <c r="Z49" s="339" t="s">
        <v>231</v>
      </c>
      <c r="AA49" s="339"/>
      <c r="AB49" s="339" t="s">
        <v>232</v>
      </c>
      <c r="AC49" s="339"/>
      <c r="AD49" s="339"/>
      <c r="AE49" s="339" t="s">
        <v>131</v>
      </c>
      <c r="AF49" s="463"/>
      <c r="AH49" s="492" t="s">
        <v>233</v>
      </c>
      <c r="AI49" s="493"/>
      <c r="AJ49" s="493"/>
      <c r="AK49" s="493"/>
      <c r="AL49" s="397" t="str">
        <f>LOOKUP(S3+S7,附表!A2:A32,附表!B2:B32)</f>
        <v>+1D4</v>
      </c>
      <c r="AM49" s="397"/>
      <c r="AN49" s="397"/>
      <c r="AO49" s="504"/>
    </row>
    <row r="50" spans="2:41">
      <c r="B50" s="340" t="s">
        <v>133</v>
      </c>
      <c r="C50" s="341"/>
      <c r="D50" s="341"/>
      <c r="E50" s="341"/>
      <c r="F50" s="341"/>
      <c r="G50" s="341"/>
      <c r="H50" s="341"/>
      <c r="I50" s="341"/>
      <c r="J50" s="395">
        <f>P33</f>
        <v>70</v>
      </c>
      <c r="K50" s="396"/>
      <c r="L50" s="397">
        <f>INT(J50/2)</f>
        <v>35</v>
      </c>
      <c r="M50" s="397"/>
      <c r="N50" s="397">
        <f>INT(J50/5)</f>
        <v>14</v>
      </c>
      <c r="O50" s="397"/>
      <c r="P50" s="341" t="s">
        <v>234</v>
      </c>
      <c r="Q50" s="341"/>
      <c r="R50" s="341" t="s">
        <v>135</v>
      </c>
      <c r="S50" s="341"/>
      <c r="T50" s="341"/>
      <c r="U50" s="341"/>
      <c r="V50" s="341"/>
      <c r="W50" s="341" t="s">
        <v>87</v>
      </c>
      <c r="X50" s="341"/>
      <c r="Y50" s="341"/>
      <c r="Z50" s="341">
        <v>1</v>
      </c>
      <c r="AA50" s="341"/>
      <c r="AB50" s="341" t="s">
        <v>87</v>
      </c>
      <c r="AC50" s="341"/>
      <c r="AD50" s="341"/>
      <c r="AE50" s="341" t="s">
        <v>87</v>
      </c>
      <c r="AF50" s="464"/>
      <c r="AH50" s="492"/>
      <c r="AI50" s="493"/>
      <c r="AJ50" s="493"/>
      <c r="AK50" s="493"/>
      <c r="AL50" s="397"/>
      <c r="AM50" s="397"/>
      <c r="AN50" s="397"/>
      <c r="AO50" s="504"/>
    </row>
    <row r="51" spans="2:41">
      <c r="B51" s="342" t="str">
        <f>IF(人物卡!E51="","",人物卡!E51)</f>
        <v>小型刀(弹簧折叠刀等)</v>
      </c>
      <c r="C51" s="343"/>
      <c r="D51" s="343"/>
      <c r="E51" s="343"/>
      <c r="F51" s="343"/>
      <c r="G51" s="343"/>
      <c r="H51" s="343"/>
      <c r="I51" s="343"/>
      <c r="J51" s="398">
        <f>IF(人物卡!K51=" ","0",人物卡!K51)</f>
        <v>70</v>
      </c>
      <c r="K51" s="398"/>
      <c r="L51" s="260">
        <f t="shared" ref="L51:L55" si="14">INT(J51/2)</f>
        <v>35</v>
      </c>
      <c r="M51" s="260"/>
      <c r="N51" s="260">
        <f t="shared" ref="N51:N55" si="15">INT(J51/5)</f>
        <v>14</v>
      </c>
      <c r="O51" s="260"/>
      <c r="P51" s="343" t="str">
        <f>IF(B51=""," ",VLOOKUP(B51,武器列表!$A$2:$H$105,5,FALSE))</f>
        <v>√</v>
      </c>
      <c r="Q51" s="343"/>
      <c r="R51" s="343" t="str">
        <f>IF(B51="","",VLOOKUP(B51,武器列表!$A$2:$H$105,3,FALSE))</f>
        <v>1D4+DB</v>
      </c>
      <c r="S51" s="343"/>
      <c r="T51" s="343"/>
      <c r="U51" s="343"/>
      <c r="V51" s="343"/>
      <c r="W51" s="343" t="str">
        <f>IF(B51=""," ",VLOOKUP(B51,武器列表!$A$2:$H$105,4,FALSE))</f>
        <v>接触</v>
      </c>
      <c r="X51" s="343"/>
      <c r="Y51" s="343"/>
      <c r="Z51" s="343" t="str">
        <f>IF(B51=""," ",VLOOKUP(B51,武器列表!$A$2:$H$105,6,FALSE))</f>
        <v>1</v>
      </c>
      <c r="AA51" s="343"/>
      <c r="AB51" s="465" t="str">
        <f>IF(B51=""," ",VLOOKUP(B51,武器列表!$A$2:$H$105,7,FALSE))</f>
        <v>-</v>
      </c>
      <c r="AC51" s="466"/>
      <c r="AD51" s="467"/>
      <c r="AE51" s="343" t="str">
        <f>IF(B51=""," ",VLOOKUP(B51,武器列表!$A$2:$H$105,8,FALSE))</f>
        <v>-</v>
      </c>
      <c r="AF51" s="468"/>
      <c r="AH51" s="404" t="s">
        <v>235</v>
      </c>
      <c r="AI51" s="405"/>
      <c r="AJ51" s="405"/>
      <c r="AK51" s="405"/>
      <c r="AL51" s="260">
        <f>LOOKUP(S3+S7,附表!A2:A32,附表!C2:C32)</f>
        <v>1</v>
      </c>
      <c r="AM51" s="260"/>
      <c r="AN51" s="260"/>
      <c r="AO51" s="505"/>
    </row>
    <row r="52" spans="2:41">
      <c r="B52" s="340" t="str">
        <f>IF(人物卡!E52="","",人物卡!E52)</f>
        <v>大棒(棒球棍、拨火棍等)</v>
      </c>
      <c r="C52" s="341"/>
      <c r="D52" s="341"/>
      <c r="E52" s="341"/>
      <c r="F52" s="341"/>
      <c r="G52" s="341"/>
      <c r="H52" s="341"/>
      <c r="I52" s="341"/>
      <c r="J52" s="396">
        <f>IF(人物卡!K52=" ","0",人物卡!K52)</f>
        <v>70</v>
      </c>
      <c r="K52" s="396"/>
      <c r="L52" s="397">
        <f t="shared" si="14"/>
        <v>35</v>
      </c>
      <c r="M52" s="397"/>
      <c r="N52" s="397">
        <f t="shared" si="15"/>
        <v>14</v>
      </c>
      <c r="O52" s="397"/>
      <c r="P52" s="399" t="str">
        <f>IF(B52=""," ",VLOOKUP(B52,武器列表!$A$2:$H$105,5,FALSE))</f>
        <v>×</v>
      </c>
      <c r="Q52" s="399"/>
      <c r="R52" s="399" t="str">
        <f>IF(B52="","",VLOOKUP(B52,武器列表!$A$2:$H$105,3,FALSE))</f>
        <v>1D8+DB</v>
      </c>
      <c r="S52" s="399"/>
      <c r="T52" s="399"/>
      <c r="U52" s="399"/>
      <c r="V52" s="399"/>
      <c r="W52" s="399" t="str">
        <f>IF(B52=""," ",VLOOKUP(B52,武器列表!$A$2:$H$105,4,FALSE))</f>
        <v>接触</v>
      </c>
      <c r="X52" s="399"/>
      <c r="Y52" s="399"/>
      <c r="Z52" s="469" t="str">
        <f>IF(B52=""," ",VLOOKUP(B52,武器列表!$A$2:$H$105,6,FALSE))</f>
        <v>1</v>
      </c>
      <c r="AA52" s="470"/>
      <c r="AB52" s="399" t="str">
        <f>IF(B52=""," ",VLOOKUP(B52,武器列表!$A$2:$H$105,7,FALSE))</f>
        <v>-</v>
      </c>
      <c r="AC52" s="399"/>
      <c r="AD52" s="399"/>
      <c r="AE52" s="399" t="str">
        <f>IF(B52=""," ",VLOOKUP(B52,武器列表!$A$2:$H$105,8,FALSE))</f>
        <v>-</v>
      </c>
      <c r="AF52" s="471"/>
      <c r="AH52" s="404"/>
      <c r="AI52" s="405"/>
      <c r="AJ52" s="405"/>
      <c r="AK52" s="405"/>
      <c r="AL52" s="260"/>
      <c r="AM52" s="260"/>
      <c r="AN52" s="260"/>
      <c r="AO52" s="505"/>
    </row>
    <row r="53" spans="2:41">
      <c r="B53" s="291" t="str">
        <f>IF(人物卡!E53="","",人物卡!E53)</f>
        <v/>
      </c>
      <c r="C53" s="292"/>
      <c r="D53" s="292"/>
      <c r="E53" s="292"/>
      <c r="F53" s="292"/>
      <c r="G53" s="292"/>
      <c r="H53" s="292"/>
      <c r="I53" s="292"/>
      <c r="J53" s="398" t="str">
        <f>IF(人物卡!K53=" ","0",人物卡!K53)</f>
        <v>0</v>
      </c>
      <c r="K53" s="398"/>
      <c r="L53" s="260">
        <f t="shared" si="14"/>
        <v>0</v>
      </c>
      <c r="M53" s="260"/>
      <c r="N53" s="260">
        <f t="shared" si="15"/>
        <v>0</v>
      </c>
      <c r="O53" s="260"/>
      <c r="P53" s="343" t="str">
        <f>IF(B53=""," ",VLOOKUP(B53,武器列表!$A$2:$H$105,5,FALSE))</f>
        <v> </v>
      </c>
      <c r="Q53" s="343"/>
      <c r="R53" s="343" t="str">
        <f>IF(B53="","",VLOOKUP(B53,武器列表!$A$2:$H$105,3,FALSE))</f>
        <v/>
      </c>
      <c r="S53" s="343"/>
      <c r="T53" s="343"/>
      <c r="U53" s="343"/>
      <c r="V53" s="343"/>
      <c r="W53" s="343" t="str">
        <f>IF(B53=""," ",VLOOKUP(B53,武器列表!$A$2:$H$105,4,FALSE))</f>
        <v> </v>
      </c>
      <c r="X53" s="343"/>
      <c r="Y53" s="343"/>
      <c r="Z53" s="465" t="str">
        <f>IF(B53=""," ",VLOOKUP(B53,武器列表!$A$2:$H$105,6,FALSE))</f>
        <v> </v>
      </c>
      <c r="AA53" s="467"/>
      <c r="AB53" s="343" t="str">
        <f>IF(B53=""," ",VLOOKUP(B53,武器列表!$A$2:$H$105,7,FALSE))</f>
        <v> </v>
      </c>
      <c r="AC53" s="343"/>
      <c r="AD53" s="343"/>
      <c r="AE53" s="343" t="str">
        <f>IF(B53=""," ",VLOOKUP(B53,武器列表!$A$2:$H$105,8,FALSE))</f>
        <v> </v>
      </c>
      <c r="AF53" s="468"/>
      <c r="AH53" s="492" t="s">
        <v>236</v>
      </c>
      <c r="AI53" s="493"/>
      <c r="AJ53" s="493"/>
      <c r="AK53" s="493"/>
      <c r="AL53" s="494">
        <f>P28</f>
        <v>65</v>
      </c>
      <c r="AM53" s="397"/>
      <c r="AN53" s="494">
        <f>R28</f>
        <v>32</v>
      </c>
      <c r="AO53" s="504"/>
    </row>
    <row r="54" spans="2:41">
      <c r="B54" s="340" t="str">
        <f>IF(人物卡!E54="","",人物卡!E54)</f>
        <v/>
      </c>
      <c r="C54" s="341"/>
      <c r="D54" s="341"/>
      <c r="E54" s="341"/>
      <c r="F54" s="341"/>
      <c r="G54" s="341"/>
      <c r="H54" s="341"/>
      <c r="I54" s="341"/>
      <c r="J54" s="396" t="str">
        <f>IF(人物卡!K54="","0",人物卡!K54)</f>
        <v>0</v>
      </c>
      <c r="K54" s="396"/>
      <c r="L54" s="397">
        <f t="shared" si="14"/>
        <v>0</v>
      </c>
      <c r="M54" s="397"/>
      <c r="N54" s="397">
        <f t="shared" si="15"/>
        <v>0</v>
      </c>
      <c r="O54" s="397"/>
      <c r="P54" s="399" t="str">
        <f>IF(人物卡!V54="","",人物卡!V54)</f>
        <v/>
      </c>
      <c r="Q54" s="399"/>
      <c r="R54" s="399" t="str">
        <f>IF(人物卡!N54="","",人物卡!N54)</f>
        <v/>
      </c>
      <c r="S54" s="399"/>
      <c r="T54" s="399"/>
      <c r="U54" s="399"/>
      <c r="V54" s="399"/>
      <c r="W54" s="399" t="str">
        <f>IF(人物卡!S54="","",人物卡!S54)</f>
        <v/>
      </c>
      <c r="X54" s="399"/>
      <c r="Y54" s="399"/>
      <c r="Z54" s="399" t="str">
        <f>IF(人物卡!Y54="","",人物卡!Y54)</f>
        <v/>
      </c>
      <c r="AA54" s="399"/>
      <c r="AB54" s="399" t="str">
        <f>IF(人物卡!AB54="","",人物卡!AB54)</f>
        <v/>
      </c>
      <c r="AC54" s="399"/>
      <c r="AD54" s="399"/>
      <c r="AE54" s="399" t="str">
        <f>IF(人物卡!AE54="","",人物卡!AE54)</f>
        <v/>
      </c>
      <c r="AF54" s="471"/>
      <c r="AH54" s="492"/>
      <c r="AI54" s="493"/>
      <c r="AJ54" s="493"/>
      <c r="AK54" s="493"/>
      <c r="AL54" s="397"/>
      <c r="AM54" s="397"/>
      <c r="AN54" s="494">
        <f>T28</f>
        <v>13</v>
      </c>
      <c r="AO54" s="504"/>
    </row>
    <row r="55" ht="16.5" customHeight="1" spans="2:41">
      <c r="B55" s="331" t="str">
        <f>IF(人物卡!E55="","",人物卡!E55)</f>
        <v/>
      </c>
      <c r="C55" s="344"/>
      <c r="D55" s="344"/>
      <c r="E55" s="344"/>
      <c r="F55" s="344"/>
      <c r="G55" s="344"/>
      <c r="H55" s="344"/>
      <c r="I55" s="344"/>
      <c r="J55" s="400" t="str">
        <f>IF(人物卡!K55="","0",人物卡!K55)</f>
        <v>0</v>
      </c>
      <c r="K55" s="400"/>
      <c r="L55" s="264">
        <f t="shared" si="14"/>
        <v>0</v>
      </c>
      <c r="M55" s="264"/>
      <c r="N55" s="264">
        <f t="shared" si="15"/>
        <v>0</v>
      </c>
      <c r="O55" s="264"/>
      <c r="P55" s="401" t="str">
        <f>IF(人物卡!V55="","",人物卡!V55)</f>
        <v/>
      </c>
      <c r="Q55" s="401"/>
      <c r="R55" s="401" t="str">
        <f>IF(人物卡!N55="","",人物卡!N55)</f>
        <v/>
      </c>
      <c r="S55" s="401"/>
      <c r="T55" s="401"/>
      <c r="U55" s="401"/>
      <c r="V55" s="401"/>
      <c r="W55" s="401" t="str">
        <f>IF(人物卡!S55="","",人物卡!S55)</f>
        <v/>
      </c>
      <c r="X55" s="401"/>
      <c r="Y55" s="401"/>
      <c r="Z55" s="401" t="str">
        <f>IF(人物卡!Y55="","",人物卡!Y55)</f>
        <v/>
      </c>
      <c r="AA55" s="401"/>
      <c r="AB55" s="401" t="str">
        <f>IF(人物卡!AB55="","",人物卡!AB55)</f>
        <v/>
      </c>
      <c r="AC55" s="401"/>
      <c r="AD55" s="401"/>
      <c r="AE55" s="401" t="str">
        <f>IF(人物卡!AE55="","",人物卡!AE55)</f>
        <v/>
      </c>
      <c r="AF55" s="472"/>
      <c r="AH55" s="273" t="s">
        <v>237</v>
      </c>
      <c r="AI55" s="274"/>
      <c r="AJ55" s="274"/>
      <c r="AK55" s="274"/>
      <c r="AL55" s="400" t="str">
        <f>IF(人物卡!AM55="","",人物卡!AM55)</f>
        <v/>
      </c>
      <c r="AM55" s="400"/>
      <c r="AN55" s="400"/>
      <c r="AO55" s="500"/>
    </row>
    <row r="56" spans="2:41">
      <c r="B56" s="345" t="s">
        <v>238</v>
      </c>
      <c r="C56" s="345"/>
      <c r="D56" s="345"/>
      <c r="E56" s="345"/>
      <c r="F56" s="345"/>
      <c r="G56" s="345"/>
      <c r="H56" s="345"/>
      <c r="I56" s="345"/>
      <c r="J56" s="345"/>
      <c r="K56" s="345"/>
      <c r="L56" s="345"/>
      <c r="M56" s="345"/>
      <c r="N56" s="345"/>
      <c r="O56" s="345"/>
      <c r="P56" s="345"/>
      <c r="Q56" s="345"/>
      <c r="R56" s="345"/>
      <c r="S56" s="345"/>
      <c r="T56" s="345"/>
      <c r="U56" s="345"/>
      <c r="V56" s="345"/>
      <c r="W56" s="345"/>
      <c r="X56" s="345"/>
      <c r="Y56" s="345"/>
      <c r="Z56" s="345"/>
      <c r="AA56" s="345"/>
      <c r="AB56" s="345"/>
      <c r="AC56" s="345"/>
      <c r="AD56" s="345"/>
      <c r="AE56" s="345"/>
      <c r="AF56" s="345"/>
      <c r="AG56" s="345"/>
      <c r="AH56" s="345"/>
      <c r="AI56" s="345"/>
      <c r="AJ56" s="345"/>
      <c r="AK56" s="345"/>
      <c r="AL56" s="345"/>
      <c r="AM56" s="345"/>
      <c r="AN56" s="345"/>
      <c r="AO56" s="345"/>
    </row>
    <row r="58" spans="2:41">
      <c r="B58" s="282" t="s">
        <v>144</v>
      </c>
      <c r="C58" s="283"/>
      <c r="D58" s="283"/>
      <c r="E58" s="283"/>
      <c r="F58" s="283"/>
      <c r="G58" s="283"/>
      <c r="H58" s="283"/>
      <c r="I58" s="283"/>
      <c r="J58" s="283"/>
      <c r="K58" s="283"/>
      <c r="L58" s="283"/>
      <c r="M58" s="283"/>
      <c r="N58" s="283"/>
      <c r="O58" s="283"/>
      <c r="P58" s="283"/>
      <c r="Q58" s="439"/>
      <c r="S58" s="282" t="s">
        <v>145</v>
      </c>
      <c r="T58" s="283"/>
      <c r="U58" s="283"/>
      <c r="V58" s="283"/>
      <c r="W58" s="283"/>
      <c r="X58" s="283"/>
      <c r="Y58" s="283"/>
      <c r="Z58" s="283"/>
      <c r="AA58" s="283"/>
      <c r="AB58" s="283"/>
      <c r="AC58" s="283"/>
      <c r="AD58" s="283"/>
      <c r="AE58" s="283"/>
      <c r="AF58" s="283"/>
      <c r="AG58" s="283"/>
      <c r="AH58" s="283"/>
      <c r="AI58" s="283"/>
      <c r="AJ58" s="283"/>
      <c r="AK58" s="283"/>
      <c r="AL58" s="283"/>
      <c r="AM58" s="283"/>
      <c r="AN58" s="283"/>
      <c r="AO58" s="439"/>
    </row>
    <row r="59" spans="2:41">
      <c r="B59" s="346" t="str">
        <f>"信用评级："&amp;P25&amp;"% / "&amp;R25&amp;"% / "&amp;T25&amp;"%"</f>
        <v>信用评级：40% / 20% / 8%</v>
      </c>
      <c r="C59" s="347"/>
      <c r="D59" s="347"/>
      <c r="E59" s="347"/>
      <c r="F59" s="347"/>
      <c r="G59" s="347"/>
      <c r="H59" s="347"/>
      <c r="I59" s="347"/>
      <c r="J59" s="347" t="str">
        <f>"生活水平："&amp;LOOKUP(P25,{0,1,10,50,90,99},{"身无分文","贫穷","标准","小康","富裕","富豪"})</f>
        <v>生活水平：标准</v>
      </c>
      <c r="K59" s="347"/>
      <c r="L59" s="347"/>
      <c r="M59" s="347"/>
      <c r="N59" s="347"/>
      <c r="O59" s="347"/>
      <c r="P59" s="347"/>
      <c r="Q59" s="440"/>
      <c r="S59" s="255" t="s">
        <v>149</v>
      </c>
      <c r="T59" s="256"/>
      <c r="U59" s="256"/>
      <c r="V59" s="256"/>
      <c r="W59" s="441" t="str">
        <f>IF(人物卡!X59="","",人物卡!X59)</f>
        <v>相貌丑陋，但富有智慧，散发出逼人气势</v>
      </c>
      <c r="X59" s="442"/>
      <c r="Y59" s="442"/>
      <c r="Z59" s="442"/>
      <c r="AA59" s="442"/>
      <c r="AB59" s="442"/>
      <c r="AC59" s="442"/>
      <c r="AD59" s="442"/>
      <c r="AE59" s="442"/>
      <c r="AF59" s="442"/>
      <c r="AG59" s="442"/>
      <c r="AH59" s="442"/>
      <c r="AI59" s="442"/>
      <c r="AJ59" s="442"/>
      <c r="AK59" s="442"/>
      <c r="AL59" s="442"/>
      <c r="AM59" s="442"/>
      <c r="AN59" s="442"/>
      <c r="AO59" s="506"/>
    </row>
    <row r="60" spans="2:41">
      <c r="B60" s="348" t="s">
        <v>151</v>
      </c>
      <c r="C60" s="349"/>
      <c r="D60" s="350">
        <f>IF(人物卡!D60="","",人物卡!D60)</f>
        <v>8000</v>
      </c>
      <c r="E60" s="350"/>
      <c r="F60" s="350"/>
      <c r="G60" s="350"/>
      <c r="H60" s="350"/>
      <c r="I60" s="350"/>
      <c r="J60" s="402"/>
      <c r="K60" s="349" t="s">
        <v>153</v>
      </c>
      <c r="L60" s="403"/>
      <c r="M60" s="403"/>
      <c r="N60" s="350">
        <f>IF(人物卡!P60="","",人物卡!P60)</f>
        <v>1000</v>
      </c>
      <c r="O60" s="350"/>
      <c r="P60" s="350"/>
      <c r="Q60" s="443"/>
      <c r="S60" s="255"/>
      <c r="T60" s="256"/>
      <c r="U60" s="256"/>
      <c r="V60" s="256"/>
      <c r="W60" s="444"/>
      <c r="X60" s="445"/>
      <c r="Y60" s="445"/>
      <c r="Z60" s="445"/>
      <c r="AA60" s="445"/>
      <c r="AB60" s="445"/>
      <c r="AC60" s="445"/>
      <c r="AD60" s="445"/>
      <c r="AE60" s="445"/>
      <c r="AF60" s="445"/>
      <c r="AG60" s="445"/>
      <c r="AH60" s="445"/>
      <c r="AI60" s="445"/>
      <c r="AJ60" s="445"/>
      <c r="AK60" s="445"/>
      <c r="AL60" s="445"/>
      <c r="AM60" s="445"/>
      <c r="AN60" s="445"/>
      <c r="AO60" s="507"/>
    </row>
    <row r="61" spans="2:41">
      <c r="B61" s="351" t="str">
        <f>IF(人物卡!B61="","",人物卡!B61)</f>
        <v/>
      </c>
      <c r="C61" s="352"/>
      <c r="D61" s="352"/>
      <c r="E61" s="352"/>
      <c r="F61" s="352"/>
      <c r="G61" s="352"/>
      <c r="H61" s="352"/>
      <c r="I61" s="352"/>
      <c r="J61" s="352"/>
      <c r="K61" s="352"/>
      <c r="L61" s="352"/>
      <c r="M61" s="352"/>
      <c r="N61" s="352"/>
      <c r="O61" s="352"/>
      <c r="P61" s="352"/>
      <c r="Q61" s="446"/>
      <c r="S61" s="259" t="s">
        <v>154</v>
      </c>
      <c r="T61" s="260"/>
      <c r="U61" s="260"/>
      <c r="V61" s="260"/>
      <c r="W61" s="447" t="str">
        <f>IF(人物卡!X61="","",人物卡!X61)</f>
        <v>惩恶扬善，珍惜生命</v>
      </c>
      <c r="X61" s="448"/>
      <c r="Y61" s="448"/>
      <c r="Z61" s="448"/>
      <c r="AA61" s="448"/>
      <c r="AB61" s="448"/>
      <c r="AC61" s="448"/>
      <c r="AD61" s="448"/>
      <c r="AE61" s="448"/>
      <c r="AF61" s="448"/>
      <c r="AG61" s="448"/>
      <c r="AH61" s="448"/>
      <c r="AI61" s="448"/>
      <c r="AJ61" s="448"/>
      <c r="AK61" s="448"/>
      <c r="AL61" s="448"/>
      <c r="AM61" s="448"/>
      <c r="AN61" s="448"/>
      <c r="AO61" s="508"/>
    </row>
    <row r="62" spans="2:41">
      <c r="B62" s="353"/>
      <c r="C62" s="354"/>
      <c r="D62" s="354"/>
      <c r="E62" s="354"/>
      <c r="F62" s="354"/>
      <c r="G62" s="354"/>
      <c r="H62" s="354"/>
      <c r="I62" s="354"/>
      <c r="J62" s="354"/>
      <c r="K62" s="354"/>
      <c r="L62" s="354"/>
      <c r="M62" s="354"/>
      <c r="N62" s="354"/>
      <c r="O62" s="354"/>
      <c r="P62" s="354"/>
      <c r="Q62" s="449"/>
      <c r="S62" s="259"/>
      <c r="T62" s="260"/>
      <c r="U62" s="260"/>
      <c r="V62" s="260"/>
      <c r="W62" s="450"/>
      <c r="X62" s="451"/>
      <c r="Y62" s="451"/>
      <c r="Z62" s="451"/>
      <c r="AA62" s="451"/>
      <c r="AB62" s="451"/>
      <c r="AC62" s="451"/>
      <c r="AD62" s="451"/>
      <c r="AE62" s="451"/>
      <c r="AF62" s="451"/>
      <c r="AG62" s="451"/>
      <c r="AH62" s="451"/>
      <c r="AI62" s="451"/>
      <c r="AJ62" s="451"/>
      <c r="AK62" s="451"/>
      <c r="AL62" s="451"/>
      <c r="AM62" s="451"/>
      <c r="AN62" s="451"/>
      <c r="AO62" s="509"/>
    </row>
    <row r="63" spans="2:41">
      <c r="B63" s="353"/>
      <c r="C63" s="354"/>
      <c r="D63" s="354"/>
      <c r="E63" s="354"/>
      <c r="F63" s="354"/>
      <c r="G63" s="354"/>
      <c r="H63" s="354"/>
      <c r="I63" s="354"/>
      <c r="J63" s="354"/>
      <c r="K63" s="354"/>
      <c r="L63" s="354"/>
      <c r="M63" s="354"/>
      <c r="N63" s="354"/>
      <c r="O63" s="354"/>
      <c r="P63" s="354"/>
      <c r="Q63" s="449"/>
      <c r="S63" s="255" t="s">
        <v>156</v>
      </c>
      <c r="T63" s="256"/>
      <c r="U63" s="256"/>
      <c r="V63" s="256"/>
      <c r="W63" s="441" t="str">
        <f>IF(人物卡!X63="","",人物卡!X63)</f>
        <v>表姨</v>
      </c>
      <c r="X63" s="442"/>
      <c r="Y63" s="442"/>
      <c r="Z63" s="442"/>
      <c r="AA63" s="442"/>
      <c r="AB63" s="442"/>
      <c r="AC63" s="442"/>
      <c r="AD63" s="442"/>
      <c r="AE63" s="442"/>
      <c r="AF63" s="442"/>
      <c r="AG63" s="442"/>
      <c r="AH63" s="442"/>
      <c r="AI63" s="442"/>
      <c r="AJ63" s="442"/>
      <c r="AK63" s="442"/>
      <c r="AL63" s="442"/>
      <c r="AM63" s="442"/>
      <c r="AN63" s="442"/>
      <c r="AO63" s="506"/>
    </row>
    <row r="64" spans="2:41">
      <c r="B64" s="355"/>
      <c r="C64" s="356"/>
      <c r="D64" s="356"/>
      <c r="E64" s="356"/>
      <c r="F64" s="356"/>
      <c r="G64" s="356"/>
      <c r="H64" s="356"/>
      <c r="I64" s="356"/>
      <c r="J64" s="356"/>
      <c r="K64" s="356"/>
      <c r="L64" s="356"/>
      <c r="M64" s="356"/>
      <c r="N64" s="356"/>
      <c r="O64" s="356"/>
      <c r="P64" s="356"/>
      <c r="Q64" s="452"/>
      <c r="S64" s="255"/>
      <c r="T64" s="256"/>
      <c r="U64" s="256"/>
      <c r="V64" s="256"/>
      <c r="W64" s="444"/>
      <c r="X64" s="445"/>
      <c r="Y64" s="445"/>
      <c r="Z64" s="445"/>
      <c r="AA64" s="445"/>
      <c r="AB64" s="445"/>
      <c r="AC64" s="445"/>
      <c r="AD64" s="445"/>
      <c r="AE64" s="445"/>
      <c r="AF64" s="445"/>
      <c r="AG64" s="445"/>
      <c r="AH64" s="445"/>
      <c r="AI64" s="445"/>
      <c r="AJ64" s="445"/>
      <c r="AK64" s="445"/>
      <c r="AL64" s="445"/>
      <c r="AM64" s="445"/>
      <c r="AN64" s="445"/>
      <c r="AO64" s="507"/>
    </row>
    <row r="65" ht="15.75" spans="2:41">
      <c r="B65" s="485"/>
      <c r="C65" s="485"/>
      <c r="D65" s="485"/>
      <c r="E65" s="485"/>
      <c r="F65" s="485"/>
      <c r="G65" s="485"/>
      <c r="H65" s="485"/>
      <c r="I65" s="485"/>
      <c r="J65" s="485"/>
      <c r="K65" s="485"/>
      <c r="L65" s="485"/>
      <c r="M65" s="485"/>
      <c r="N65" s="485"/>
      <c r="O65" s="485"/>
      <c r="P65" s="485"/>
      <c r="Q65" s="485"/>
      <c r="S65" s="259" t="s">
        <v>158</v>
      </c>
      <c r="T65" s="260"/>
      <c r="U65" s="260"/>
      <c r="V65" s="260"/>
      <c r="W65" s="447" t="str">
        <f>IF(人物卡!X65="","",人物卡!X65)</f>
        <v>表亲家</v>
      </c>
      <c r="X65" s="448"/>
      <c r="Y65" s="448"/>
      <c r="Z65" s="448"/>
      <c r="AA65" s="448"/>
      <c r="AB65" s="448"/>
      <c r="AC65" s="448"/>
      <c r="AD65" s="448"/>
      <c r="AE65" s="448"/>
      <c r="AF65" s="448"/>
      <c r="AG65" s="448"/>
      <c r="AH65" s="448"/>
      <c r="AI65" s="448"/>
      <c r="AJ65" s="448"/>
      <c r="AK65" s="448"/>
      <c r="AL65" s="448"/>
      <c r="AM65" s="448"/>
      <c r="AN65" s="448"/>
      <c r="AO65" s="508"/>
    </row>
    <row r="66" spans="2:41">
      <c r="B66" s="510" t="s">
        <v>160</v>
      </c>
      <c r="C66" s="511"/>
      <c r="D66" s="511"/>
      <c r="E66" s="511"/>
      <c r="F66" s="511"/>
      <c r="G66" s="511"/>
      <c r="H66" s="511"/>
      <c r="I66" s="511"/>
      <c r="J66" s="511"/>
      <c r="K66" s="511"/>
      <c r="L66" s="511"/>
      <c r="M66" s="511"/>
      <c r="N66" s="511"/>
      <c r="O66" s="511"/>
      <c r="P66" s="511"/>
      <c r="Q66" s="520"/>
      <c r="S66" s="259"/>
      <c r="T66" s="260"/>
      <c r="U66" s="260"/>
      <c r="V66" s="260"/>
      <c r="W66" s="450"/>
      <c r="X66" s="451"/>
      <c r="Y66" s="451"/>
      <c r="Z66" s="451"/>
      <c r="AA66" s="451"/>
      <c r="AB66" s="451"/>
      <c r="AC66" s="451"/>
      <c r="AD66" s="451"/>
      <c r="AE66" s="451"/>
      <c r="AF66" s="451"/>
      <c r="AG66" s="451"/>
      <c r="AH66" s="451"/>
      <c r="AI66" s="451"/>
      <c r="AJ66" s="451"/>
      <c r="AK66" s="451"/>
      <c r="AL66" s="451"/>
      <c r="AM66" s="451"/>
      <c r="AN66" s="451"/>
      <c r="AO66" s="509"/>
    </row>
    <row r="67" ht="16.5" customHeight="1" spans="2:41">
      <c r="B67" s="512" t="str">
        <f>IF(人物卡!B67="","",人物卡!B67)</f>
        <v>木棒</v>
      </c>
      <c r="C67" s="513"/>
      <c r="D67" s="513"/>
      <c r="E67" s="513"/>
      <c r="F67" s="513"/>
      <c r="G67" s="513"/>
      <c r="H67" s="513"/>
      <c r="I67" s="513"/>
      <c r="J67" s="513"/>
      <c r="K67" s="513"/>
      <c r="L67" s="513"/>
      <c r="M67" s="513"/>
      <c r="N67" s="513"/>
      <c r="O67" s="513"/>
      <c r="P67" s="513"/>
      <c r="Q67" s="521"/>
      <c r="S67" s="255" t="s">
        <v>162</v>
      </c>
      <c r="T67" s="256"/>
      <c r="U67" s="256"/>
      <c r="V67" s="256"/>
      <c r="W67" s="441" t="str">
        <f>IF(人物卡!X67="","",人物卡!X67)</f>
        <v>父母的遗物</v>
      </c>
      <c r="X67" s="442"/>
      <c r="Y67" s="442"/>
      <c r="Z67" s="442"/>
      <c r="AA67" s="442"/>
      <c r="AB67" s="442"/>
      <c r="AC67" s="442"/>
      <c r="AD67" s="442"/>
      <c r="AE67" s="442"/>
      <c r="AF67" s="442"/>
      <c r="AG67" s="442"/>
      <c r="AH67" s="442"/>
      <c r="AI67" s="442"/>
      <c r="AJ67" s="442"/>
      <c r="AK67" s="442"/>
      <c r="AL67" s="442"/>
      <c r="AM67" s="442"/>
      <c r="AN67" s="442"/>
      <c r="AO67" s="506"/>
    </row>
    <row r="68" ht="16.5" customHeight="1" spans="2:41">
      <c r="B68" s="514" t="str">
        <f>IF(人物卡!B68="","",人物卡!B68)</f>
        <v>小刀</v>
      </c>
      <c r="C68" s="515"/>
      <c r="D68" s="515"/>
      <c r="E68" s="515"/>
      <c r="F68" s="515"/>
      <c r="G68" s="515"/>
      <c r="H68" s="515"/>
      <c r="I68" s="515"/>
      <c r="J68" s="515"/>
      <c r="K68" s="515"/>
      <c r="L68" s="515"/>
      <c r="M68" s="515"/>
      <c r="N68" s="515"/>
      <c r="O68" s="515"/>
      <c r="P68" s="515"/>
      <c r="Q68" s="522"/>
      <c r="S68" s="255"/>
      <c r="T68" s="256"/>
      <c r="U68" s="256"/>
      <c r="V68" s="256"/>
      <c r="W68" s="444"/>
      <c r="X68" s="445"/>
      <c r="Y68" s="445"/>
      <c r="Z68" s="445"/>
      <c r="AA68" s="445"/>
      <c r="AB68" s="445"/>
      <c r="AC68" s="445"/>
      <c r="AD68" s="445"/>
      <c r="AE68" s="445"/>
      <c r="AF68" s="445"/>
      <c r="AG68" s="445"/>
      <c r="AH68" s="445"/>
      <c r="AI68" s="445"/>
      <c r="AJ68" s="445"/>
      <c r="AK68" s="445"/>
      <c r="AL68" s="445"/>
      <c r="AM68" s="445"/>
      <c r="AN68" s="445"/>
      <c r="AO68" s="507"/>
    </row>
    <row r="69" ht="16.5" customHeight="1" spans="2:41">
      <c r="B69" s="512" t="str">
        <f>IF(人物卡!B69="","",人物卡!B69)</f>
        <v>口罩</v>
      </c>
      <c r="C69" s="513"/>
      <c r="D69" s="513"/>
      <c r="E69" s="513"/>
      <c r="F69" s="513"/>
      <c r="G69" s="513"/>
      <c r="H69" s="513"/>
      <c r="I69" s="513"/>
      <c r="J69" s="513"/>
      <c r="K69" s="513"/>
      <c r="L69" s="513"/>
      <c r="M69" s="513"/>
      <c r="N69" s="513"/>
      <c r="O69" s="513"/>
      <c r="P69" s="513"/>
      <c r="Q69" s="521"/>
      <c r="S69" s="259" t="s">
        <v>166</v>
      </c>
      <c r="T69" s="260"/>
      <c r="U69" s="260"/>
      <c r="V69" s="260"/>
      <c r="W69" s="447" t="str">
        <f>IF(人物卡!X69="","",人物卡!X69)</f>
        <v>正义，相信科学</v>
      </c>
      <c r="X69" s="448"/>
      <c r="Y69" s="448"/>
      <c r="Z69" s="448"/>
      <c r="AA69" s="448"/>
      <c r="AB69" s="448"/>
      <c r="AC69" s="448"/>
      <c r="AD69" s="448"/>
      <c r="AE69" s="448"/>
      <c r="AF69" s="448"/>
      <c r="AG69" s="448"/>
      <c r="AH69" s="448"/>
      <c r="AI69" s="448"/>
      <c r="AJ69" s="448"/>
      <c r="AK69" s="448"/>
      <c r="AL69" s="448"/>
      <c r="AM69" s="448"/>
      <c r="AN69" s="448"/>
      <c r="AO69" s="508"/>
    </row>
    <row r="70" spans="2:41">
      <c r="B70" s="514" t="str">
        <f>IF(人物卡!B70="","",人物卡!B70)</f>
        <v>手电筒</v>
      </c>
      <c r="C70" s="515"/>
      <c r="D70" s="515"/>
      <c r="E70" s="515"/>
      <c r="F70" s="515"/>
      <c r="G70" s="515"/>
      <c r="H70" s="515"/>
      <c r="I70" s="515"/>
      <c r="J70" s="515"/>
      <c r="K70" s="515"/>
      <c r="L70" s="515"/>
      <c r="M70" s="515"/>
      <c r="N70" s="515"/>
      <c r="O70" s="515"/>
      <c r="P70" s="515"/>
      <c r="Q70" s="522"/>
      <c r="S70" s="259"/>
      <c r="T70" s="260"/>
      <c r="U70" s="260"/>
      <c r="V70" s="260"/>
      <c r="W70" s="450"/>
      <c r="X70" s="451"/>
      <c r="Y70" s="451"/>
      <c r="Z70" s="451"/>
      <c r="AA70" s="451"/>
      <c r="AB70" s="451"/>
      <c r="AC70" s="451"/>
      <c r="AD70" s="451"/>
      <c r="AE70" s="451"/>
      <c r="AF70" s="451"/>
      <c r="AG70" s="451"/>
      <c r="AH70" s="451"/>
      <c r="AI70" s="451"/>
      <c r="AJ70" s="451"/>
      <c r="AK70" s="451"/>
      <c r="AL70" s="451"/>
      <c r="AM70" s="451"/>
      <c r="AN70" s="451"/>
      <c r="AO70" s="509"/>
    </row>
    <row r="71" spans="2:41">
      <c r="B71" s="512" t="str">
        <f>IF(人物卡!B71="","",人物卡!B71)</f>
        <v>照相机</v>
      </c>
      <c r="C71" s="513"/>
      <c r="D71" s="513"/>
      <c r="E71" s="513"/>
      <c r="F71" s="513"/>
      <c r="G71" s="513"/>
      <c r="H71" s="513"/>
      <c r="I71" s="513"/>
      <c r="J71" s="513"/>
      <c r="K71" s="513"/>
      <c r="L71" s="513"/>
      <c r="M71" s="513"/>
      <c r="N71" s="513"/>
      <c r="O71" s="513"/>
      <c r="P71" s="513"/>
      <c r="Q71" s="521"/>
      <c r="S71" s="255" t="s">
        <v>170</v>
      </c>
      <c r="T71" s="256"/>
      <c r="U71" s="256"/>
      <c r="V71" s="256"/>
      <c r="W71" s="441" t="str">
        <f>IF(人物卡!X71="","",人物卡!X71)</f>
        <v>脸上有大面积烧伤留下的疤痕</v>
      </c>
      <c r="X71" s="442"/>
      <c r="Y71" s="442"/>
      <c r="Z71" s="442"/>
      <c r="AA71" s="442"/>
      <c r="AB71" s="442"/>
      <c r="AC71" s="442"/>
      <c r="AD71" s="442"/>
      <c r="AE71" s="442"/>
      <c r="AF71" s="442"/>
      <c r="AG71" s="442"/>
      <c r="AH71" s="442"/>
      <c r="AI71" s="442"/>
      <c r="AJ71" s="442"/>
      <c r="AK71" s="442"/>
      <c r="AL71" s="442"/>
      <c r="AM71" s="442"/>
      <c r="AN71" s="442"/>
      <c r="AO71" s="506"/>
    </row>
    <row r="72" spans="2:41">
      <c r="B72" s="514" t="str">
        <f>IF(人物卡!B72="","",人物卡!B72)</f>
        <v>压缩饼干</v>
      </c>
      <c r="C72" s="515"/>
      <c r="D72" s="515"/>
      <c r="E72" s="515"/>
      <c r="F72" s="515"/>
      <c r="G72" s="515"/>
      <c r="H72" s="515"/>
      <c r="I72" s="515"/>
      <c r="J72" s="515"/>
      <c r="K72" s="515"/>
      <c r="L72" s="515"/>
      <c r="M72" s="515"/>
      <c r="N72" s="515"/>
      <c r="O72" s="515"/>
      <c r="P72" s="515"/>
      <c r="Q72" s="522"/>
      <c r="S72" s="255"/>
      <c r="T72" s="256"/>
      <c r="U72" s="256"/>
      <c r="V72" s="256"/>
      <c r="W72" s="444"/>
      <c r="X72" s="445"/>
      <c r="Y72" s="445"/>
      <c r="Z72" s="445"/>
      <c r="AA72" s="445"/>
      <c r="AB72" s="445"/>
      <c r="AC72" s="445"/>
      <c r="AD72" s="445"/>
      <c r="AE72" s="445"/>
      <c r="AF72" s="445"/>
      <c r="AG72" s="445"/>
      <c r="AH72" s="445"/>
      <c r="AI72" s="445"/>
      <c r="AJ72" s="445"/>
      <c r="AK72" s="445"/>
      <c r="AL72" s="445"/>
      <c r="AM72" s="445"/>
      <c r="AN72" s="445"/>
      <c r="AO72" s="507"/>
    </row>
    <row r="73" ht="16.5" customHeight="1" spans="2:41">
      <c r="B73" s="512" t="str">
        <f>IF(人物卡!B73="","",人物卡!B73)</f>
        <v>8000日元</v>
      </c>
      <c r="C73" s="513"/>
      <c r="D73" s="513"/>
      <c r="E73" s="513"/>
      <c r="F73" s="513"/>
      <c r="G73" s="513"/>
      <c r="H73" s="513"/>
      <c r="I73" s="513"/>
      <c r="J73" s="513"/>
      <c r="K73" s="513"/>
      <c r="L73" s="513"/>
      <c r="M73" s="513"/>
      <c r="N73" s="513"/>
      <c r="O73" s="513"/>
      <c r="P73" s="513"/>
      <c r="Q73" s="521"/>
      <c r="S73" s="259" t="s">
        <v>175</v>
      </c>
      <c r="T73" s="260"/>
      <c r="U73" s="260"/>
      <c r="V73" s="260"/>
      <c r="W73" s="447" t="str">
        <f>IF(人物卡!X73="","",人物卡!X73)</f>
        <v/>
      </c>
      <c r="X73" s="448"/>
      <c r="Y73" s="448"/>
      <c r="Z73" s="448"/>
      <c r="AA73" s="448"/>
      <c r="AB73" s="448"/>
      <c r="AC73" s="448"/>
      <c r="AD73" s="448"/>
      <c r="AE73" s="448"/>
      <c r="AF73" s="448"/>
      <c r="AG73" s="448"/>
      <c r="AH73" s="448"/>
      <c r="AI73" s="448"/>
      <c r="AJ73" s="448"/>
      <c r="AK73" s="448"/>
      <c r="AL73" s="448"/>
      <c r="AM73" s="448"/>
      <c r="AN73" s="448"/>
      <c r="AO73" s="508"/>
    </row>
    <row r="74" ht="17.25" customHeight="1" spans="2:41">
      <c r="B74" s="514" t="str">
        <f>IF(人物卡!B74="","",人物卡!B74)</f>
        <v>医疗箱</v>
      </c>
      <c r="C74" s="515"/>
      <c r="D74" s="515"/>
      <c r="E74" s="515"/>
      <c r="F74" s="515"/>
      <c r="G74" s="515"/>
      <c r="H74" s="515"/>
      <c r="I74" s="515"/>
      <c r="J74" s="515"/>
      <c r="K74" s="515"/>
      <c r="L74" s="515"/>
      <c r="M74" s="515"/>
      <c r="N74" s="515"/>
      <c r="O74" s="515"/>
      <c r="P74" s="515"/>
      <c r="Q74" s="522"/>
      <c r="S74" s="259"/>
      <c r="T74" s="260"/>
      <c r="U74" s="260"/>
      <c r="V74" s="260"/>
      <c r="W74" s="450"/>
      <c r="X74" s="451"/>
      <c r="Y74" s="451"/>
      <c r="Z74" s="451"/>
      <c r="AA74" s="451"/>
      <c r="AB74" s="451"/>
      <c r="AC74" s="451"/>
      <c r="AD74" s="451"/>
      <c r="AE74" s="451"/>
      <c r="AF74" s="451"/>
      <c r="AG74" s="451"/>
      <c r="AH74" s="451"/>
      <c r="AI74" s="451"/>
      <c r="AJ74" s="451"/>
      <c r="AK74" s="451"/>
      <c r="AL74" s="451"/>
      <c r="AM74" s="451"/>
      <c r="AN74" s="451"/>
      <c r="AO74" s="509"/>
    </row>
    <row r="75" ht="15.75" spans="2:41">
      <c r="B75" s="516" t="str">
        <f>IF(人物卡!B75="","",人物卡!B75)</f>
        <v>手机</v>
      </c>
      <c r="C75" s="517"/>
      <c r="D75" s="517"/>
      <c r="E75" s="517"/>
      <c r="F75" s="517"/>
      <c r="G75" s="517"/>
      <c r="H75" s="517"/>
      <c r="I75" s="517"/>
      <c r="J75" s="517"/>
      <c r="K75" s="517"/>
      <c r="L75" s="517"/>
      <c r="M75" s="517"/>
      <c r="N75" s="517"/>
      <c r="O75" s="517"/>
      <c r="P75" s="517"/>
      <c r="Q75" s="523"/>
      <c r="S75" s="524" t="str">
        <f>IF(人物卡!T75="","",人物卡!T75)</f>
        <v>黑石优原本出生于一个平凡但幸福的三口之家，父母对她非常关爱，的母亲在她10岁的时候，进入了邪教组织，并要烧死全家进行“献祭”，大火将一家三口吞噬，只有黑石优幸存下来，但脸也被烧伤大半，她被表亲收养。从此她立誓要解救世界上被邪恶组织蒙骗之人，帮助被邪教欺骗之人的家人。从小她生活在表亲家中由于他们一直没有子嗣，所以视黑石优如己出，供她读书。她身材高挑，大概有一米七到一米八的样子，但因为儿时的火灾，她的面部有大片的烧伤疤痕，由于相貌丑陋，黑石优经常带着口罩，口罩刚好可以遮住疤痕，当别人问起时便称自己患有花粉症。成年以后她成为了一名除魅师，职业原因她十分擅长奔跑，即使身形不够小巧，也能灵活移动。</v>
      </c>
      <c r="T75" s="525"/>
      <c r="U75" s="525"/>
      <c r="V75" s="525"/>
      <c r="W75" s="525"/>
      <c r="X75" s="525"/>
      <c r="Y75" s="525"/>
      <c r="Z75" s="525"/>
      <c r="AA75" s="525"/>
      <c r="AB75" s="525"/>
      <c r="AC75" s="525"/>
      <c r="AD75" s="525"/>
      <c r="AE75" s="525"/>
      <c r="AF75" s="525"/>
      <c r="AG75" s="525"/>
      <c r="AH75" s="525"/>
      <c r="AI75" s="525"/>
      <c r="AJ75" s="525"/>
      <c r="AK75" s="525"/>
      <c r="AL75" s="525"/>
      <c r="AM75" s="525"/>
      <c r="AN75" s="525"/>
      <c r="AO75" s="558"/>
    </row>
    <row r="76" ht="15.75" spans="2:41">
      <c r="B76" s="485"/>
      <c r="C76" s="485"/>
      <c r="D76" s="485"/>
      <c r="E76" s="485"/>
      <c r="F76" s="485"/>
      <c r="G76" s="485"/>
      <c r="H76" s="485"/>
      <c r="I76" s="485"/>
      <c r="J76" s="485"/>
      <c r="K76" s="485"/>
      <c r="L76" s="485"/>
      <c r="M76" s="485"/>
      <c r="N76" s="485"/>
      <c r="O76" s="485"/>
      <c r="P76" s="485"/>
      <c r="Q76" s="485"/>
      <c r="S76" s="524"/>
      <c r="T76" s="525"/>
      <c r="U76" s="525"/>
      <c r="V76" s="525"/>
      <c r="W76" s="525"/>
      <c r="X76" s="525"/>
      <c r="Y76" s="525"/>
      <c r="Z76" s="525"/>
      <c r="AA76" s="525"/>
      <c r="AB76" s="525"/>
      <c r="AC76" s="525"/>
      <c r="AD76" s="525"/>
      <c r="AE76" s="525"/>
      <c r="AF76" s="525"/>
      <c r="AG76" s="525"/>
      <c r="AH76" s="525"/>
      <c r="AI76" s="525"/>
      <c r="AJ76" s="525"/>
      <c r="AK76" s="525"/>
      <c r="AL76" s="525"/>
      <c r="AM76" s="525"/>
      <c r="AN76" s="525"/>
      <c r="AO76" s="558"/>
    </row>
    <row r="77" spans="2:41">
      <c r="B77" s="510" t="s">
        <v>239</v>
      </c>
      <c r="C77" s="511"/>
      <c r="D77" s="511"/>
      <c r="E77" s="511"/>
      <c r="F77" s="511"/>
      <c r="G77" s="511"/>
      <c r="H77" s="511"/>
      <c r="I77" s="511"/>
      <c r="J77" s="511"/>
      <c r="K77" s="511"/>
      <c r="L77" s="511"/>
      <c r="M77" s="511"/>
      <c r="N77" s="511"/>
      <c r="O77" s="511"/>
      <c r="P77" s="511"/>
      <c r="Q77" s="520"/>
      <c r="S77" s="524"/>
      <c r="T77" s="525"/>
      <c r="U77" s="525"/>
      <c r="V77" s="525"/>
      <c r="W77" s="525"/>
      <c r="X77" s="525"/>
      <c r="Y77" s="525"/>
      <c r="Z77" s="525"/>
      <c r="AA77" s="525"/>
      <c r="AB77" s="525"/>
      <c r="AC77" s="525"/>
      <c r="AD77" s="525"/>
      <c r="AE77" s="525"/>
      <c r="AF77" s="525"/>
      <c r="AG77" s="525"/>
      <c r="AH77" s="525"/>
      <c r="AI77" s="525"/>
      <c r="AJ77" s="525"/>
      <c r="AK77" s="525"/>
      <c r="AL77" s="525"/>
      <c r="AM77" s="525"/>
      <c r="AN77" s="525"/>
      <c r="AO77" s="558"/>
    </row>
    <row r="78" spans="2:41">
      <c r="B78" s="512" t="str">
        <f>人物卡!B78</f>
        <v>经历模组[模组名称]：人物变化描述</v>
      </c>
      <c r="C78" s="513"/>
      <c r="D78" s="513"/>
      <c r="E78" s="513"/>
      <c r="F78" s="513"/>
      <c r="G78" s="513"/>
      <c r="H78" s="513"/>
      <c r="I78" s="513"/>
      <c r="J78" s="513"/>
      <c r="K78" s="513"/>
      <c r="L78" s="513"/>
      <c r="M78" s="513"/>
      <c r="N78" s="513"/>
      <c r="O78" s="513"/>
      <c r="P78" s="513"/>
      <c r="Q78" s="521"/>
      <c r="S78" s="524"/>
      <c r="T78" s="525"/>
      <c r="U78" s="525"/>
      <c r="V78" s="525"/>
      <c r="W78" s="525"/>
      <c r="X78" s="525"/>
      <c r="Y78" s="525"/>
      <c r="Z78" s="525"/>
      <c r="AA78" s="525"/>
      <c r="AB78" s="525"/>
      <c r="AC78" s="525"/>
      <c r="AD78" s="525"/>
      <c r="AE78" s="525"/>
      <c r="AF78" s="525"/>
      <c r="AG78" s="525"/>
      <c r="AH78" s="525"/>
      <c r="AI78" s="525"/>
      <c r="AJ78" s="525"/>
      <c r="AK78" s="525"/>
      <c r="AL78" s="525"/>
      <c r="AM78" s="525"/>
      <c r="AN78" s="525"/>
      <c r="AO78" s="558"/>
    </row>
    <row r="79" spans="2:41">
      <c r="B79" s="512"/>
      <c r="C79" s="513"/>
      <c r="D79" s="513"/>
      <c r="E79" s="513"/>
      <c r="F79" s="513"/>
      <c r="G79" s="513"/>
      <c r="H79" s="513"/>
      <c r="I79" s="513"/>
      <c r="J79" s="513"/>
      <c r="K79" s="513"/>
      <c r="L79" s="513"/>
      <c r="M79" s="513"/>
      <c r="N79" s="513"/>
      <c r="O79" s="513"/>
      <c r="P79" s="513"/>
      <c r="Q79" s="521"/>
      <c r="S79" s="524"/>
      <c r="T79" s="525"/>
      <c r="U79" s="525"/>
      <c r="V79" s="525"/>
      <c r="W79" s="525"/>
      <c r="X79" s="525"/>
      <c r="Y79" s="525"/>
      <c r="Z79" s="525"/>
      <c r="AA79" s="525"/>
      <c r="AB79" s="525"/>
      <c r="AC79" s="525"/>
      <c r="AD79" s="525"/>
      <c r="AE79" s="525"/>
      <c r="AF79" s="525"/>
      <c r="AG79" s="525"/>
      <c r="AH79" s="525"/>
      <c r="AI79" s="525"/>
      <c r="AJ79" s="525"/>
      <c r="AK79" s="525"/>
      <c r="AL79" s="525"/>
      <c r="AM79" s="525"/>
      <c r="AN79" s="525"/>
      <c r="AO79" s="558"/>
    </row>
    <row r="80" spans="2:41">
      <c r="B80" s="512"/>
      <c r="C80" s="513"/>
      <c r="D80" s="513"/>
      <c r="E80" s="513"/>
      <c r="F80" s="513"/>
      <c r="G80" s="513"/>
      <c r="H80" s="513"/>
      <c r="I80" s="513"/>
      <c r="J80" s="513"/>
      <c r="K80" s="513"/>
      <c r="L80" s="513"/>
      <c r="M80" s="513"/>
      <c r="N80" s="513"/>
      <c r="O80" s="513"/>
      <c r="P80" s="513"/>
      <c r="Q80" s="521"/>
      <c r="S80" s="524"/>
      <c r="T80" s="525"/>
      <c r="U80" s="525"/>
      <c r="V80" s="525"/>
      <c r="W80" s="525"/>
      <c r="X80" s="525"/>
      <c r="Y80" s="525"/>
      <c r="Z80" s="525"/>
      <c r="AA80" s="525"/>
      <c r="AB80" s="525"/>
      <c r="AC80" s="525"/>
      <c r="AD80" s="525"/>
      <c r="AE80" s="525"/>
      <c r="AF80" s="525"/>
      <c r="AG80" s="525"/>
      <c r="AH80" s="525"/>
      <c r="AI80" s="525"/>
      <c r="AJ80" s="525"/>
      <c r="AK80" s="525"/>
      <c r="AL80" s="525"/>
      <c r="AM80" s="525"/>
      <c r="AN80" s="525"/>
      <c r="AO80" s="558"/>
    </row>
    <row r="81" spans="2:41">
      <c r="B81" s="512"/>
      <c r="C81" s="513"/>
      <c r="D81" s="513"/>
      <c r="E81" s="513"/>
      <c r="F81" s="513"/>
      <c r="G81" s="513"/>
      <c r="H81" s="513"/>
      <c r="I81" s="513"/>
      <c r="J81" s="513"/>
      <c r="K81" s="513"/>
      <c r="L81" s="513"/>
      <c r="M81" s="513"/>
      <c r="N81" s="513"/>
      <c r="O81" s="513"/>
      <c r="P81" s="513"/>
      <c r="Q81" s="521"/>
      <c r="S81" s="524"/>
      <c r="T81" s="525"/>
      <c r="U81" s="525"/>
      <c r="V81" s="525"/>
      <c r="W81" s="525"/>
      <c r="X81" s="525"/>
      <c r="Y81" s="525"/>
      <c r="Z81" s="525"/>
      <c r="AA81" s="525"/>
      <c r="AB81" s="525"/>
      <c r="AC81" s="525"/>
      <c r="AD81" s="525"/>
      <c r="AE81" s="525"/>
      <c r="AF81" s="525"/>
      <c r="AG81" s="525"/>
      <c r="AH81" s="525"/>
      <c r="AI81" s="525"/>
      <c r="AJ81" s="525"/>
      <c r="AK81" s="525"/>
      <c r="AL81" s="525"/>
      <c r="AM81" s="525"/>
      <c r="AN81" s="525"/>
      <c r="AO81" s="558"/>
    </row>
    <row r="82" spans="2:41">
      <c r="B82" s="512"/>
      <c r="C82" s="513"/>
      <c r="D82" s="513"/>
      <c r="E82" s="513"/>
      <c r="F82" s="513"/>
      <c r="G82" s="513"/>
      <c r="H82" s="513"/>
      <c r="I82" s="513"/>
      <c r="J82" s="513"/>
      <c r="K82" s="513"/>
      <c r="L82" s="513"/>
      <c r="M82" s="513"/>
      <c r="N82" s="513"/>
      <c r="O82" s="513"/>
      <c r="P82" s="513"/>
      <c r="Q82" s="521"/>
      <c r="S82" s="524"/>
      <c r="T82" s="525"/>
      <c r="U82" s="525"/>
      <c r="V82" s="525"/>
      <c r="W82" s="525"/>
      <c r="X82" s="525"/>
      <c r="Y82" s="525"/>
      <c r="Z82" s="525"/>
      <c r="AA82" s="525"/>
      <c r="AB82" s="525"/>
      <c r="AC82" s="525"/>
      <c r="AD82" s="525"/>
      <c r="AE82" s="525"/>
      <c r="AF82" s="525"/>
      <c r="AG82" s="525"/>
      <c r="AH82" s="525"/>
      <c r="AI82" s="525"/>
      <c r="AJ82" s="525"/>
      <c r="AK82" s="525"/>
      <c r="AL82" s="525"/>
      <c r="AM82" s="525"/>
      <c r="AN82" s="525"/>
      <c r="AO82" s="558"/>
    </row>
    <row r="83" spans="2:41">
      <c r="B83" s="512"/>
      <c r="C83" s="513"/>
      <c r="D83" s="513"/>
      <c r="E83" s="513"/>
      <c r="F83" s="513"/>
      <c r="G83" s="513"/>
      <c r="H83" s="513"/>
      <c r="I83" s="513"/>
      <c r="J83" s="513"/>
      <c r="K83" s="513"/>
      <c r="L83" s="513"/>
      <c r="M83" s="513"/>
      <c r="N83" s="513"/>
      <c r="O83" s="513"/>
      <c r="P83" s="513"/>
      <c r="Q83" s="521"/>
      <c r="S83" s="524"/>
      <c r="T83" s="525"/>
      <c r="U83" s="525"/>
      <c r="V83" s="525"/>
      <c r="W83" s="525"/>
      <c r="X83" s="525"/>
      <c r="Y83" s="525"/>
      <c r="Z83" s="525"/>
      <c r="AA83" s="525"/>
      <c r="AB83" s="525"/>
      <c r="AC83" s="525"/>
      <c r="AD83" s="525"/>
      <c r="AE83" s="525"/>
      <c r="AF83" s="525"/>
      <c r="AG83" s="525"/>
      <c r="AH83" s="525"/>
      <c r="AI83" s="525"/>
      <c r="AJ83" s="525"/>
      <c r="AK83" s="525"/>
      <c r="AL83" s="525"/>
      <c r="AM83" s="525"/>
      <c r="AN83" s="525"/>
      <c r="AO83" s="558"/>
    </row>
    <row r="84" spans="2:41">
      <c r="B84" s="512"/>
      <c r="C84" s="513"/>
      <c r="D84" s="513"/>
      <c r="E84" s="513"/>
      <c r="F84" s="513"/>
      <c r="G84" s="513"/>
      <c r="H84" s="513"/>
      <c r="I84" s="513"/>
      <c r="J84" s="513"/>
      <c r="K84" s="513"/>
      <c r="L84" s="513"/>
      <c r="M84" s="513"/>
      <c r="N84" s="513"/>
      <c r="O84" s="513"/>
      <c r="P84" s="513"/>
      <c r="Q84" s="521"/>
      <c r="S84" s="526"/>
      <c r="T84" s="527"/>
      <c r="U84" s="527"/>
      <c r="V84" s="527"/>
      <c r="W84" s="527"/>
      <c r="X84" s="527"/>
      <c r="Y84" s="527"/>
      <c r="Z84" s="527"/>
      <c r="AA84" s="527"/>
      <c r="AB84" s="527"/>
      <c r="AC84" s="527"/>
      <c r="AD84" s="527"/>
      <c r="AE84" s="527"/>
      <c r="AF84" s="527"/>
      <c r="AG84" s="527"/>
      <c r="AH84" s="527"/>
      <c r="AI84" s="527"/>
      <c r="AJ84" s="527"/>
      <c r="AK84" s="527"/>
      <c r="AL84" s="527"/>
      <c r="AM84" s="527"/>
      <c r="AN84" s="527"/>
      <c r="AO84" s="559"/>
    </row>
    <row r="85" ht="16.5" customHeight="1" spans="2:17">
      <c r="B85" s="512"/>
      <c r="C85" s="513"/>
      <c r="D85" s="513"/>
      <c r="E85" s="513"/>
      <c r="F85" s="513"/>
      <c r="G85" s="513"/>
      <c r="H85" s="513"/>
      <c r="I85" s="513"/>
      <c r="J85" s="513"/>
      <c r="K85" s="513"/>
      <c r="L85" s="513"/>
      <c r="M85" s="513"/>
      <c r="N85" s="513"/>
      <c r="O85" s="513"/>
      <c r="P85" s="513"/>
      <c r="Q85" s="521"/>
    </row>
    <row r="86" spans="2:41">
      <c r="B86" s="512"/>
      <c r="C86" s="513"/>
      <c r="D86" s="513"/>
      <c r="E86" s="513"/>
      <c r="F86" s="513"/>
      <c r="G86" s="513"/>
      <c r="H86" s="513"/>
      <c r="I86" s="513"/>
      <c r="J86" s="513"/>
      <c r="K86" s="513"/>
      <c r="L86" s="513"/>
      <c r="M86" s="513"/>
      <c r="N86" s="513"/>
      <c r="O86" s="513"/>
      <c r="P86" s="513"/>
      <c r="Q86" s="521"/>
      <c r="S86" s="253" t="s">
        <v>184</v>
      </c>
      <c r="T86" s="254"/>
      <c r="U86" s="254"/>
      <c r="V86" s="254"/>
      <c r="W86" s="254"/>
      <c r="X86" s="254"/>
      <c r="Y86" s="254"/>
      <c r="Z86" s="254"/>
      <c r="AA86" s="254"/>
      <c r="AB86" s="359"/>
      <c r="AD86" s="253" t="s">
        <v>86</v>
      </c>
      <c r="AE86" s="254"/>
      <c r="AF86" s="254"/>
      <c r="AG86" s="254"/>
      <c r="AH86" s="254"/>
      <c r="AI86" s="254"/>
      <c r="AJ86" s="254"/>
      <c r="AK86" s="254"/>
      <c r="AL86" s="254"/>
      <c r="AM86" s="254"/>
      <c r="AN86" s="254"/>
      <c r="AO86" s="359"/>
    </row>
    <row r="87" ht="17.25" customHeight="1" spans="2:41">
      <c r="B87" s="512"/>
      <c r="C87" s="513"/>
      <c r="D87" s="513"/>
      <c r="E87" s="513"/>
      <c r="F87" s="513"/>
      <c r="G87" s="513"/>
      <c r="H87" s="513"/>
      <c r="I87" s="513"/>
      <c r="J87" s="513"/>
      <c r="K87" s="513"/>
      <c r="L87" s="513"/>
      <c r="M87" s="513"/>
      <c r="N87" s="513"/>
      <c r="O87" s="513"/>
      <c r="P87" s="513"/>
      <c r="Q87" s="521"/>
      <c r="S87" s="528" t="str">
        <f>IF(人物卡!T87="","",人物卡!T87)</f>
        <v>角色名称[玩家]：关系描述</v>
      </c>
      <c r="T87" s="529"/>
      <c r="U87" s="529"/>
      <c r="V87" s="529"/>
      <c r="W87" s="529"/>
      <c r="X87" s="529"/>
      <c r="Y87" s="529"/>
      <c r="Z87" s="529"/>
      <c r="AA87" s="529"/>
      <c r="AB87" s="539"/>
      <c r="AD87" s="338" t="s">
        <v>186</v>
      </c>
      <c r="AE87" s="339"/>
      <c r="AF87" s="339"/>
      <c r="AG87" s="339"/>
      <c r="AH87" s="339"/>
      <c r="AI87" s="339"/>
      <c r="AJ87" s="339"/>
      <c r="AK87" s="339" t="s">
        <v>187</v>
      </c>
      <c r="AL87" s="339"/>
      <c r="AM87" s="339"/>
      <c r="AN87" s="339"/>
      <c r="AO87" s="463"/>
    </row>
    <row r="88" ht="15.75" spans="2:41">
      <c r="B88" s="516"/>
      <c r="C88" s="517"/>
      <c r="D88" s="517"/>
      <c r="E88" s="517"/>
      <c r="F88" s="517"/>
      <c r="G88" s="517"/>
      <c r="H88" s="517"/>
      <c r="I88" s="517"/>
      <c r="J88" s="517"/>
      <c r="K88" s="517"/>
      <c r="L88" s="517"/>
      <c r="M88" s="517"/>
      <c r="N88" s="517"/>
      <c r="O88" s="517"/>
      <c r="P88" s="517"/>
      <c r="Q88" s="523"/>
      <c r="S88" s="530"/>
      <c r="T88" s="531"/>
      <c r="U88" s="531"/>
      <c r="V88" s="531"/>
      <c r="W88" s="531"/>
      <c r="X88" s="531"/>
      <c r="Y88" s="531"/>
      <c r="Z88" s="531"/>
      <c r="AA88" s="531"/>
      <c r="AB88" s="540"/>
      <c r="AD88" s="541" t="str">
        <f>IF(人物卡!AE88="","",人物卡!AE88)</f>
        <v/>
      </c>
      <c r="AE88" s="542"/>
      <c r="AF88" s="542"/>
      <c r="AG88" s="542"/>
      <c r="AH88" s="542"/>
      <c r="AI88" s="542"/>
      <c r="AJ88" s="553"/>
      <c r="AK88" s="554" t="str">
        <f>IF(人物卡!AL88="","",人物卡!AL88)</f>
        <v/>
      </c>
      <c r="AL88" s="548"/>
      <c r="AM88" s="548"/>
      <c r="AN88" s="548"/>
      <c r="AO88" s="560"/>
    </row>
    <row r="89" ht="16.5" customHeight="1" spans="19:41">
      <c r="S89" s="532" t="str">
        <f>IF(人物卡!T89="","",人物卡!T89)</f>
        <v>示例 - 田宫真莉[秋叶]：比自己晚一年进入事务所的后辈，近藤的同期好友。</v>
      </c>
      <c r="T89" s="533"/>
      <c r="U89" s="533"/>
      <c r="V89" s="533"/>
      <c r="W89" s="533"/>
      <c r="X89" s="533"/>
      <c r="Y89" s="533"/>
      <c r="Z89" s="533"/>
      <c r="AA89" s="533"/>
      <c r="AB89" s="543"/>
      <c r="AD89" s="544" t="str">
        <f>IF(人物卡!AE89="","",人物卡!AE89)</f>
        <v/>
      </c>
      <c r="AE89" s="545"/>
      <c r="AF89" s="545"/>
      <c r="AG89" s="545"/>
      <c r="AH89" s="545"/>
      <c r="AI89" s="545"/>
      <c r="AJ89" s="555"/>
      <c r="AK89" s="556" t="str">
        <f>IF(人物卡!AL89="","",人物卡!AL89)</f>
        <v/>
      </c>
      <c r="AL89" s="545"/>
      <c r="AM89" s="545"/>
      <c r="AN89" s="545"/>
      <c r="AO89" s="561"/>
    </row>
    <row r="90" spans="2:41">
      <c r="B90" s="253" t="s">
        <v>189</v>
      </c>
      <c r="C90" s="254"/>
      <c r="D90" s="254"/>
      <c r="E90" s="254"/>
      <c r="F90" s="254"/>
      <c r="G90" s="254"/>
      <c r="H90" s="254"/>
      <c r="I90" s="254"/>
      <c r="J90" s="254"/>
      <c r="K90" s="254"/>
      <c r="L90" s="254"/>
      <c r="M90" s="254"/>
      <c r="N90" s="254"/>
      <c r="O90" s="254"/>
      <c r="P90" s="254"/>
      <c r="Q90" s="359"/>
      <c r="S90" s="534"/>
      <c r="T90" s="535"/>
      <c r="U90" s="535"/>
      <c r="V90" s="535"/>
      <c r="W90" s="535"/>
      <c r="X90" s="535"/>
      <c r="Y90" s="535"/>
      <c r="Z90" s="535"/>
      <c r="AA90" s="535"/>
      <c r="AB90" s="546"/>
      <c r="AD90" s="547" t="str">
        <f>IF(人物卡!AE90="","",人物卡!AE90)</f>
        <v/>
      </c>
      <c r="AE90" s="548"/>
      <c r="AF90" s="548"/>
      <c r="AG90" s="548"/>
      <c r="AH90" s="548"/>
      <c r="AI90" s="548"/>
      <c r="AJ90" s="557"/>
      <c r="AK90" s="554" t="str">
        <f>IF(人物卡!AL90="","",人物卡!AL90)</f>
        <v/>
      </c>
      <c r="AL90" s="548"/>
      <c r="AM90" s="548"/>
      <c r="AN90" s="548"/>
      <c r="AO90" s="560"/>
    </row>
    <row r="91" spans="2:41">
      <c r="B91" s="408" t="s">
        <v>190</v>
      </c>
      <c r="C91" s="407"/>
      <c r="D91" s="407"/>
      <c r="E91" s="407"/>
      <c r="F91" s="256" t="s">
        <v>191</v>
      </c>
      <c r="G91" s="256"/>
      <c r="H91" s="256" t="s">
        <v>192</v>
      </c>
      <c r="I91" s="256"/>
      <c r="J91" s="256" t="s">
        <v>193</v>
      </c>
      <c r="K91" s="256"/>
      <c r="L91" s="256" t="s">
        <v>194</v>
      </c>
      <c r="M91" s="256"/>
      <c r="N91" s="256" t="s">
        <v>195</v>
      </c>
      <c r="O91" s="256"/>
      <c r="P91" s="256" t="s">
        <v>196</v>
      </c>
      <c r="Q91" s="536"/>
      <c r="S91" s="528" t="str">
        <f>IF(人物卡!T91="","",人物卡!T91)</f>
        <v/>
      </c>
      <c r="T91" s="529"/>
      <c r="U91" s="529"/>
      <c r="V91" s="529"/>
      <c r="W91" s="529"/>
      <c r="X91" s="529"/>
      <c r="Y91" s="529"/>
      <c r="Z91" s="529"/>
      <c r="AA91" s="529"/>
      <c r="AB91" s="539"/>
      <c r="AD91" s="544" t="str">
        <f>IF(人物卡!AE91="","",人物卡!AE91)</f>
        <v/>
      </c>
      <c r="AE91" s="545"/>
      <c r="AF91" s="545"/>
      <c r="AG91" s="545"/>
      <c r="AH91" s="545"/>
      <c r="AI91" s="545"/>
      <c r="AJ91" s="555"/>
      <c r="AK91" s="556" t="str">
        <f>IF(人物卡!AL91="","",人物卡!AL91)</f>
        <v/>
      </c>
      <c r="AL91" s="545"/>
      <c r="AM91" s="545"/>
      <c r="AN91" s="545"/>
      <c r="AO91" s="561"/>
    </row>
    <row r="92" spans="2:41">
      <c r="B92" s="408"/>
      <c r="C92" s="407"/>
      <c r="D92" s="407"/>
      <c r="E92" s="407"/>
      <c r="F92" s="256" t="s">
        <v>240</v>
      </c>
      <c r="G92" s="256"/>
      <c r="H92" s="256" t="s">
        <v>198</v>
      </c>
      <c r="I92" s="256"/>
      <c r="J92" s="256" t="s">
        <v>199</v>
      </c>
      <c r="K92" s="256"/>
      <c r="L92" s="256" t="s">
        <v>200</v>
      </c>
      <c r="M92" s="256"/>
      <c r="N92" s="256" t="s">
        <v>201</v>
      </c>
      <c r="O92" s="256"/>
      <c r="P92" s="256">
        <v>1</v>
      </c>
      <c r="Q92" s="536"/>
      <c r="S92" s="530"/>
      <c r="T92" s="531"/>
      <c r="U92" s="531"/>
      <c r="V92" s="531"/>
      <c r="W92" s="531"/>
      <c r="X92" s="531"/>
      <c r="Y92" s="531"/>
      <c r="Z92" s="531"/>
      <c r="AA92" s="531"/>
      <c r="AB92" s="540"/>
      <c r="AD92" s="547" t="str">
        <f>IF(人物卡!AE92="","",人物卡!AE92)</f>
        <v/>
      </c>
      <c r="AE92" s="548"/>
      <c r="AF92" s="548"/>
      <c r="AG92" s="548"/>
      <c r="AH92" s="548"/>
      <c r="AI92" s="548"/>
      <c r="AJ92" s="557"/>
      <c r="AK92" s="554" t="str">
        <f>IF(人物卡!AL92="","",人物卡!AL92)</f>
        <v/>
      </c>
      <c r="AL92" s="548"/>
      <c r="AM92" s="548"/>
      <c r="AN92" s="548"/>
      <c r="AO92" s="560"/>
    </row>
    <row r="93" spans="2:41">
      <c r="B93" s="408" t="s">
        <v>202</v>
      </c>
      <c r="C93" s="407"/>
      <c r="D93" s="407"/>
      <c r="E93" s="407"/>
      <c r="F93" s="407"/>
      <c r="G93" s="407"/>
      <c r="H93" s="407"/>
      <c r="I93" s="407"/>
      <c r="J93" s="407"/>
      <c r="K93" s="407"/>
      <c r="L93" s="407"/>
      <c r="M93" s="407"/>
      <c r="N93" s="407"/>
      <c r="O93" s="407"/>
      <c r="P93" s="407"/>
      <c r="Q93" s="537"/>
      <c r="S93" s="532" t="str">
        <f>IF(人物卡!T93="","",人物卡!T93)</f>
        <v/>
      </c>
      <c r="T93" s="533"/>
      <c r="U93" s="533"/>
      <c r="V93" s="533"/>
      <c r="W93" s="533"/>
      <c r="X93" s="533"/>
      <c r="Y93" s="533"/>
      <c r="Z93" s="533"/>
      <c r="AA93" s="533"/>
      <c r="AB93" s="543"/>
      <c r="AD93" s="544" t="str">
        <f>IF(人物卡!AE93="","",人物卡!AE93)</f>
        <v/>
      </c>
      <c r="AE93" s="545"/>
      <c r="AF93" s="545"/>
      <c r="AG93" s="545"/>
      <c r="AH93" s="545"/>
      <c r="AI93" s="545"/>
      <c r="AJ93" s="555"/>
      <c r="AK93" s="556" t="str">
        <f>IF(人物卡!AL93="","",人物卡!AL93)</f>
        <v/>
      </c>
      <c r="AL93" s="545"/>
      <c r="AM93" s="545"/>
      <c r="AN93" s="545"/>
      <c r="AO93" s="561"/>
    </row>
    <row r="94" spans="2:41">
      <c r="B94" s="408"/>
      <c r="C94" s="407"/>
      <c r="D94" s="407"/>
      <c r="E94" s="407"/>
      <c r="F94" s="407"/>
      <c r="G94" s="407"/>
      <c r="H94" s="407"/>
      <c r="I94" s="407"/>
      <c r="J94" s="407"/>
      <c r="K94" s="407"/>
      <c r="L94" s="407"/>
      <c r="M94" s="407"/>
      <c r="N94" s="407"/>
      <c r="O94" s="407"/>
      <c r="P94" s="407"/>
      <c r="Q94" s="537"/>
      <c r="S94" s="534"/>
      <c r="T94" s="535"/>
      <c r="U94" s="535"/>
      <c r="V94" s="535"/>
      <c r="W94" s="535"/>
      <c r="X94" s="535"/>
      <c r="Y94" s="535"/>
      <c r="Z94" s="535"/>
      <c r="AA94" s="535"/>
      <c r="AB94" s="546"/>
      <c r="AD94" s="547" t="str">
        <f>IF(人物卡!AE94="","",人物卡!AE94)</f>
        <v/>
      </c>
      <c r="AE94" s="548"/>
      <c r="AF94" s="548"/>
      <c r="AG94" s="548"/>
      <c r="AH94" s="548"/>
      <c r="AI94" s="548"/>
      <c r="AJ94" s="557"/>
      <c r="AK94" s="554" t="str">
        <f>IF(人物卡!AL94="","",人物卡!AL94)</f>
        <v/>
      </c>
      <c r="AL94" s="548"/>
      <c r="AM94" s="548"/>
      <c r="AN94" s="548"/>
      <c r="AO94" s="560"/>
    </row>
    <row r="95" spans="2:41">
      <c r="B95" s="255" t="s">
        <v>203</v>
      </c>
      <c r="C95" s="256"/>
      <c r="D95" s="256"/>
      <c r="E95" s="256"/>
      <c r="F95" s="256"/>
      <c r="G95" s="256"/>
      <c r="H95" s="256"/>
      <c r="I95" s="256"/>
      <c r="J95" s="256" t="s">
        <v>204</v>
      </c>
      <c r="K95" s="256"/>
      <c r="L95" s="256"/>
      <c r="M95" s="256"/>
      <c r="N95" s="256"/>
      <c r="O95" s="256"/>
      <c r="P95" s="256"/>
      <c r="Q95" s="536"/>
      <c r="S95" s="528" t="str">
        <f>IF(人物卡!T95="","",人物卡!T95)</f>
        <v/>
      </c>
      <c r="T95" s="529"/>
      <c r="U95" s="529"/>
      <c r="V95" s="529"/>
      <c r="W95" s="529"/>
      <c r="X95" s="529"/>
      <c r="Y95" s="529"/>
      <c r="Z95" s="529"/>
      <c r="AA95" s="529"/>
      <c r="AB95" s="539"/>
      <c r="AD95" s="544" t="str">
        <f>IF(人物卡!AE95="","",人物卡!AE95)</f>
        <v/>
      </c>
      <c r="AE95" s="545"/>
      <c r="AF95" s="545"/>
      <c r="AG95" s="545"/>
      <c r="AH95" s="545"/>
      <c r="AI95" s="545"/>
      <c r="AJ95" s="555"/>
      <c r="AK95" s="556" t="str">
        <f>IF(人物卡!AL95="","",人物卡!AL95)</f>
        <v/>
      </c>
      <c r="AL95" s="545"/>
      <c r="AM95" s="545"/>
      <c r="AN95" s="545"/>
      <c r="AO95" s="561"/>
    </row>
    <row r="96" spans="2:41">
      <c r="B96" s="255" t="s">
        <v>205</v>
      </c>
      <c r="C96" s="256"/>
      <c r="D96" s="256"/>
      <c r="E96" s="256" t="s">
        <v>206</v>
      </c>
      <c r="F96" s="256"/>
      <c r="G96" s="256"/>
      <c r="H96" s="256"/>
      <c r="I96" s="256"/>
      <c r="J96" s="256"/>
      <c r="K96" s="256"/>
      <c r="L96" s="256"/>
      <c r="M96" s="256"/>
      <c r="N96" s="256"/>
      <c r="O96" s="256"/>
      <c r="P96" s="256"/>
      <c r="Q96" s="536"/>
      <c r="S96" s="530"/>
      <c r="T96" s="531"/>
      <c r="U96" s="531"/>
      <c r="V96" s="531"/>
      <c r="W96" s="531"/>
      <c r="X96" s="531"/>
      <c r="Y96" s="531"/>
      <c r="Z96" s="531"/>
      <c r="AA96" s="531"/>
      <c r="AB96" s="540"/>
      <c r="AD96" s="547" t="str">
        <f>IF(人物卡!AE96="","",人物卡!AE96)</f>
        <v/>
      </c>
      <c r="AE96" s="548"/>
      <c r="AF96" s="548"/>
      <c r="AG96" s="548"/>
      <c r="AH96" s="548"/>
      <c r="AI96" s="548"/>
      <c r="AJ96" s="557"/>
      <c r="AK96" s="554" t="str">
        <f>IF(人物卡!AL96="","",人物卡!AL96)</f>
        <v/>
      </c>
      <c r="AL96" s="548"/>
      <c r="AM96" s="548"/>
      <c r="AN96" s="548"/>
      <c r="AO96" s="560"/>
    </row>
    <row r="97" spans="2:41">
      <c r="B97" s="255" t="s">
        <v>207</v>
      </c>
      <c r="C97" s="256"/>
      <c r="D97" s="256"/>
      <c r="E97" s="256" t="s">
        <v>208</v>
      </c>
      <c r="F97" s="256"/>
      <c r="G97" s="256"/>
      <c r="H97" s="256"/>
      <c r="I97" s="256"/>
      <c r="J97" s="256"/>
      <c r="K97" s="256"/>
      <c r="L97" s="256"/>
      <c r="M97" s="256"/>
      <c r="N97" s="256"/>
      <c r="O97" s="256"/>
      <c r="P97" s="256"/>
      <c r="Q97" s="536"/>
      <c r="S97" s="532" t="str">
        <f>IF(人物卡!T97="","",人物卡!T97)</f>
        <v/>
      </c>
      <c r="T97" s="533"/>
      <c r="U97" s="533"/>
      <c r="V97" s="533"/>
      <c r="W97" s="533"/>
      <c r="X97" s="533"/>
      <c r="Y97" s="533"/>
      <c r="Z97" s="533"/>
      <c r="AA97" s="533"/>
      <c r="AB97" s="543"/>
      <c r="AD97" s="544" t="str">
        <f>IF(人物卡!AE97="","",人物卡!AE97)</f>
        <v/>
      </c>
      <c r="AE97" s="545"/>
      <c r="AF97" s="545"/>
      <c r="AG97" s="545"/>
      <c r="AH97" s="545"/>
      <c r="AI97" s="545"/>
      <c r="AJ97" s="555"/>
      <c r="AK97" s="556" t="str">
        <f>IF(人物卡!AL97="","",人物卡!AL97)</f>
        <v/>
      </c>
      <c r="AL97" s="545"/>
      <c r="AM97" s="545"/>
      <c r="AN97" s="545"/>
      <c r="AO97" s="561"/>
    </row>
    <row r="98" spans="2:41">
      <c r="B98" s="255" t="s">
        <v>209</v>
      </c>
      <c r="C98" s="256"/>
      <c r="D98" s="256"/>
      <c r="E98" s="407" t="s">
        <v>210</v>
      </c>
      <c r="F98" s="407"/>
      <c r="G98" s="407"/>
      <c r="H98" s="407"/>
      <c r="I98" s="407"/>
      <c r="J98" s="407"/>
      <c r="K98" s="407"/>
      <c r="L98" s="407"/>
      <c r="M98" s="407"/>
      <c r="N98" s="407"/>
      <c r="O98" s="407"/>
      <c r="P98" s="407"/>
      <c r="Q98" s="537"/>
      <c r="S98" s="534"/>
      <c r="T98" s="535"/>
      <c r="U98" s="535"/>
      <c r="V98" s="535"/>
      <c r="W98" s="535"/>
      <c r="X98" s="535"/>
      <c r="Y98" s="535"/>
      <c r="Z98" s="535"/>
      <c r="AA98" s="535"/>
      <c r="AB98" s="546"/>
      <c r="AD98" s="547" t="str">
        <f>IF(人物卡!AE98="","",人物卡!AE98)</f>
        <v/>
      </c>
      <c r="AE98" s="548"/>
      <c r="AF98" s="548"/>
      <c r="AG98" s="548"/>
      <c r="AH98" s="548"/>
      <c r="AI98" s="548"/>
      <c r="AJ98" s="557"/>
      <c r="AK98" s="554" t="str">
        <f>IF(人物卡!AL98="","",人物卡!AL98)</f>
        <v/>
      </c>
      <c r="AL98" s="548"/>
      <c r="AM98" s="548"/>
      <c r="AN98" s="548"/>
      <c r="AO98" s="560"/>
    </row>
    <row r="99" spans="2:41">
      <c r="B99" s="255"/>
      <c r="C99" s="256"/>
      <c r="D99" s="256"/>
      <c r="E99" s="407"/>
      <c r="F99" s="407"/>
      <c r="G99" s="407"/>
      <c r="H99" s="407"/>
      <c r="I99" s="407"/>
      <c r="J99" s="407"/>
      <c r="K99" s="407"/>
      <c r="L99" s="407"/>
      <c r="M99" s="407"/>
      <c r="N99" s="407"/>
      <c r="O99" s="407"/>
      <c r="P99" s="407"/>
      <c r="Q99" s="537"/>
      <c r="S99" s="528" t="str">
        <f>IF(人物卡!T99="","",人物卡!T99)</f>
        <v/>
      </c>
      <c r="T99" s="529"/>
      <c r="U99" s="529"/>
      <c r="V99" s="529"/>
      <c r="W99" s="529"/>
      <c r="X99" s="529"/>
      <c r="Y99" s="529"/>
      <c r="Z99" s="529"/>
      <c r="AA99" s="529"/>
      <c r="AB99" s="539"/>
      <c r="AD99" s="549" t="str">
        <f>IF(人物卡!AE99="","",人物卡!AE99)</f>
        <v/>
      </c>
      <c r="AE99" s="550"/>
      <c r="AF99" s="550"/>
      <c r="AG99" s="550"/>
      <c r="AH99" s="550"/>
      <c r="AI99" s="550"/>
      <c r="AJ99" s="550"/>
      <c r="AK99" s="550" t="str">
        <f>IF(人物卡!AL99="","",人物卡!AL99)</f>
        <v/>
      </c>
      <c r="AL99" s="550"/>
      <c r="AM99" s="550"/>
      <c r="AN99" s="550"/>
      <c r="AO99" s="562"/>
    </row>
    <row r="100" ht="15.75" spans="2:41">
      <c r="B100" s="518" t="s">
        <v>211</v>
      </c>
      <c r="C100" s="519"/>
      <c r="D100" s="519"/>
      <c r="E100" s="519"/>
      <c r="F100" s="519"/>
      <c r="G100" s="519"/>
      <c r="H100" s="519"/>
      <c r="I100" s="519"/>
      <c r="J100" s="519" t="s">
        <v>212</v>
      </c>
      <c r="K100" s="519"/>
      <c r="L100" s="519"/>
      <c r="M100" s="519"/>
      <c r="N100" s="519"/>
      <c r="O100" s="519"/>
      <c r="P100" s="519"/>
      <c r="Q100" s="538"/>
      <c r="S100" s="516"/>
      <c r="T100" s="517"/>
      <c r="U100" s="517"/>
      <c r="V100" s="517"/>
      <c r="W100" s="517"/>
      <c r="X100" s="517"/>
      <c r="Y100" s="517"/>
      <c r="Z100" s="517"/>
      <c r="AA100" s="517"/>
      <c r="AB100" s="523"/>
      <c r="AD100" s="551" t="str">
        <f>IF(人物卡!AE100="","",人物卡!AE100)</f>
        <v/>
      </c>
      <c r="AE100" s="552"/>
      <c r="AF100" s="552"/>
      <c r="AG100" s="552"/>
      <c r="AH100" s="552"/>
      <c r="AI100" s="552"/>
      <c r="AJ100" s="552"/>
      <c r="AK100" s="552" t="str">
        <f>IF(人物卡!AL100="","",人物卡!AL100)</f>
        <v/>
      </c>
      <c r="AL100" s="552"/>
      <c r="AM100" s="552"/>
      <c r="AN100" s="552"/>
      <c r="AO100" s="563"/>
    </row>
  </sheetData>
  <sheetProtection selectLockedCells="1" formatCells="0"/>
  <mergeCells count="802">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F10:G11"/>
    <mergeCell ref="H10:I11"/>
    <mergeCell ref="N10:O11"/>
    <mergeCell ref="P10:Q11"/>
    <mergeCell ref="V10:W11"/>
    <mergeCell ref="X10:Y11"/>
    <mergeCell ref="AD10:AE11"/>
    <mergeCell ref="AF10:AG11"/>
    <mergeCell ref="S75:AO84"/>
    <mergeCell ref="S71:V72"/>
    <mergeCell ref="S91:AB92"/>
    <mergeCell ref="Q3:R4"/>
    <mergeCell ref="S3:T4"/>
    <mergeCell ref="W3:X4"/>
    <mergeCell ref="Y3:Z4"/>
    <mergeCell ref="AC3:AD4"/>
    <mergeCell ref="AE3:AF4"/>
    <mergeCell ref="W73:AO74"/>
    <mergeCell ref="Q5:R6"/>
    <mergeCell ref="S5:T6"/>
    <mergeCell ref="W5:X6"/>
    <mergeCell ref="Y5:Z6"/>
    <mergeCell ref="AC5:AD6"/>
    <mergeCell ref="AE5:AF6"/>
    <mergeCell ref="B61:Q64"/>
    <mergeCell ref="B10:E11"/>
    <mergeCell ref="J10:M11"/>
    <mergeCell ref="R10:U11"/>
    <mergeCell ref="Z10:AC11"/>
    <mergeCell ref="S63:V64"/>
    <mergeCell ref="S69:V70"/>
    <mergeCell ref="Q7:R8"/>
    <mergeCell ref="S7:T8"/>
    <mergeCell ref="W7:X8"/>
    <mergeCell ref="Y7:Z8"/>
    <mergeCell ref="AC7:AD8"/>
    <mergeCell ref="AE7:AF8"/>
    <mergeCell ref="AQ2:AU9"/>
    <mergeCell ref="S93:AB94"/>
    <mergeCell ref="W71:AO72"/>
    <mergeCell ref="S95:AB96"/>
    <mergeCell ref="B78:Q88"/>
    <mergeCell ref="S87:AB88"/>
    <mergeCell ref="B93:Q94"/>
    <mergeCell ref="W61:AO62"/>
    <mergeCell ref="S97:AB98"/>
    <mergeCell ref="B91:E92"/>
    <mergeCell ref="S65:V66"/>
    <mergeCell ref="W67:AO68"/>
    <mergeCell ref="S67:V68"/>
    <mergeCell ref="W59:AO60"/>
    <mergeCell ref="W69:AO70"/>
    <mergeCell ref="S73:V74"/>
    <mergeCell ref="AH53:AK54"/>
    <mergeCell ref="S59:V60"/>
    <mergeCell ref="AH51:AK52"/>
    <mergeCell ref="AL51:AO52"/>
    <mergeCell ref="AH49:AK50"/>
    <mergeCell ref="AL49:AO50"/>
    <mergeCell ref="E98:Q99"/>
    <mergeCell ref="B98:D99"/>
    <mergeCell ref="S89:AB90"/>
    <mergeCell ref="S61:V62"/>
    <mergeCell ref="AJ2:AO8"/>
    <mergeCell ref="W63:AO64"/>
    <mergeCell ref="W65:AO66"/>
    <mergeCell ref="AL53:AM54"/>
    <mergeCell ref="S99:AB100"/>
  </mergeCells>
  <conditionalFormatting sqref="E12">
    <cfRule type="cellIs" dxfId="2" priority="1" stopIfTrue="1" operator="equal">
      <formula>0</formula>
    </cfRule>
  </conditionalFormatting>
  <conditionalFormatting sqref="B15:B46 V15:V46">
    <cfRule type="cellIs" dxfId="3" priority="2" stopIfTrue="1" operator="equal">
      <formula>"√"</formula>
    </cfRule>
  </conditionalFormatting>
  <conditionalFormatting sqref="AD47:AM47 J47:K47">
    <cfRule type="cellIs" dxfId="2" priority="3" stopIfTrue="1" operator="equal">
      <formula>"剩余职业点=0   剩余兴趣点=0"</formula>
    </cfRule>
  </conditionalFormatting>
  <dataValidations count="5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type="whole" operator="lessThanOrEqual" allowBlank="1" showInputMessage="1" showErrorMessage="1" errorTitle="人体极限" error="这些属性的极限值为99。&#10;除非你的守秘人同意，否则调查员属性不能突破这个上限。" sqref="AE5:AF6 S3:T8 Y3:Z8" errorStyle="information">
      <formula1>99</formula1>
    </dataValidation>
    <dataValidation allowBlank="1" showErrorMessage="1" sqref="AE7 AG7 W40 E46"/>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type="list" allowBlank="1" sqref="AL10:AO10">
      <formula1>"健康,昏迷,重伤,濒死"</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Tips" prompt="掷3D6 × 5&#10;如果调查员年龄在15-19之间，掷两次，取较大值。&#10;幸运点数的上限为99。" sqref="X10:Y11"/>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type="list" allowBlank="1" showInputMessage="1" showErrorMessage="1" sqref="P50:Q50">
      <formula1>"√,×"</formula1>
    </dataValidation>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Firearms (不定) [无法孤注一骰]" prompt="包括了各种形式的火器，也包括了弓箭和弩。" sqref="C36:D38"/>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type="list" allowBlank="1" showInputMessage="1" showErrorMessage="1" sqref="B15:B24 B27:B46 V15:V46">
      <formula1>"☐,√"</formula1>
    </dataValidation>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InputMessage="1" showErrorMessage="1" prompt="这是你立即可以取用、支配的现金。&#10;包括带在身上的和存在银行的。" sqref="B6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type="textLength" operator="equal" allowBlank="1" showInputMessage="1" showErrorMessage="1" sqref="B25:B26">
      <formula1>0</formula1>
    </dataValidation>
    <dataValidation allowBlank="1" showInputMessage="1" showErrorMessage="1" promptTitle="Fighting (不定) [无法孤注一骰]" prompt="格斗技能指的是一名角色在近距离战斗上的技能。你可以花费一定的点数来获得任何的专业化技能。" sqref="C33:D35"/>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s>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7"/>
  <sheetViews>
    <sheetView showGridLines="0" workbookViewId="0">
      <pane ySplit="1" topLeftCell="A34" activePane="bottomLeft" state="frozen"/>
      <selection/>
      <selection pane="bottomLeft" activeCell="B42" sqref="B42"/>
    </sheetView>
  </sheetViews>
  <sheetFormatPr defaultColWidth="9" defaultRowHeight="15.6"/>
  <cols>
    <col min="1" max="1" width="10.6018518518519" style="215" customWidth="1"/>
    <col min="2" max="2" width="17.462962962963" style="216" customWidth="1"/>
    <col min="3" max="3" width="7.11111111111111" style="199" customWidth="1"/>
    <col min="4" max="4" width="27.6944444444444" style="217" customWidth="1"/>
    <col min="5" max="5" width="7.75925925925926" style="215" customWidth="1"/>
    <col min="6" max="6" width="137.425925925926" style="218" customWidth="1"/>
    <col min="7" max="7" width="117.111111111111" style="219" customWidth="1"/>
    <col min="8" max="8" width="55.2592592592593" style="219" customWidth="1"/>
    <col min="9" max="9" width="7.75925925925926" style="215" hidden="1"/>
    <col min="10" max="256" width="9.05555555555556" style="220" customWidth="1"/>
  </cols>
  <sheetData>
    <row r="1" ht="13.5" customHeight="1" spans="1:9">
      <c r="A1" s="118" t="s">
        <v>241</v>
      </c>
      <c r="B1" s="221" t="s">
        <v>15</v>
      </c>
      <c r="C1" s="222" t="s">
        <v>242</v>
      </c>
      <c r="D1" s="223" t="s">
        <v>243</v>
      </c>
      <c r="E1" s="221" t="s">
        <v>244</v>
      </c>
      <c r="F1" s="224" t="s">
        <v>245</v>
      </c>
      <c r="G1" s="225" t="s">
        <v>182</v>
      </c>
      <c r="H1" s="225" t="s">
        <v>76</v>
      </c>
      <c r="I1" s="221" t="s">
        <v>246</v>
      </c>
    </row>
    <row r="2" ht="13.5" customHeight="1" spans="1:9">
      <c r="A2" s="226">
        <v>0</v>
      </c>
      <c r="B2" s="227" t="s">
        <v>247</v>
      </c>
      <c r="C2" s="227"/>
      <c r="D2" s="227"/>
      <c r="E2" s="227"/>
      <c r="F2" s="228"/>
      <c r="I2" s="220"/>
    </row>
    <row r="3" ht="13.5" customHeight="1" spans="1:9">
      <c r="A3" s="229">
        <v>1</v>
      </c>
      <c r="B3" s="230" t="s">
        <v>248</v>
      </c>
      <c r="C3" s="231" t="s">
        <v>249</v>
      </c>
      <c r="D3" s="232"/>
      <c r="E3" s="233">
        <f>IF(D3=0,人物卡!AF5*4,人物卡!AF5*2+职业列表!D3*2)</f>
        <v>360</v>
      </c>
      <c r="F3" s="234" t="s">
        <v>250</v>
      </c>
      <c r="G3" s="219" t="s">
        <v>251</v>
      </c>
      <c r="H3" s="219" t="s">
        <v>252</v>
      </c>
      <c r="I3" s="233">
        <f>IF(D3=0,EDUB*4,EDUB*2+职业列表!D3*2)</f>
        <v>360</v>
      </c>
    </row>
    <row r="4" ht="13.5" customHeight="1" spans="1:9">
      <c r="A4" s="226">
        <v>2</v>
      </c>
      <c r="B4" s="216" t="s">
        <v>253</v>
      </c>
      <c r="C4" s="215" t="s">
        <v>254</v>
      </c>
      <c r="D4" s="217" t="s">
        <v>255</v>
      </c>
      <c r="E4" s="215">
        <f>人物卡!AF5*4</f>
        <v>360</v>
      </c>
      <c r="F4" s="235" t="s">
        <v>256</v>
      </c>
      <c r="G4" s="219" t="s">
        <v>257</v>
      </c>
      <c r="H4" s="219" t="s">
        <v>258</v>
      </c>
      <c r="I4" s="215">
        <f>EDUB*4</f>
        <v>360</v>
      </c>
    </row>
    <row r="5" ht="13.5" customHeight="1" spans="1:9">
      <c r="A5" s="229">
        <v>3</v>
      </c>
      <c r="B5" s="236" t="s">
        <v>259</v>
      </c>
      <c r="C5" s="237" t="s">
        <v>260</v>
      </c>
      <c r="D5" s="238" t="s">
        <v>261</v>
      </c>
      <c r="E5" s="233">
        <f>人物卡!AF5*2+人物卡!Z3*2</f>
        <v>320</v>
      </c>
      <c r="F5" s="234" t="s">
        <v>262</v>
      </c>
      <c r="G5" s="219" t="s">
        <v>263</v>
      </c>
      <c r="H5" s="219" t="s">
        <v>264</v>
      </c>
      <c r="I5" s="233">
        <f>EDUB*2+DEXB*2</f>
        <v>320</v>
      </c>
    </row>
    <row r="6" ht="13.5" customHeight="1" spans="1:9">
      <c r="A6" s="226">
        <v>4</v>
      </c>
      <c r="B6" s="216" t="s">
        <v>265</v>
      </c>
      <c r="C6" s="215" t="s">
        <v>266</v>
      </c>
      <c r="D6" s="217" t="s">
        <v>267</v>
      </c>
      <c r="E6" s="215">
        <f>人物卡!AF5*2+人物卡!Z5*2</f>
        <v>250</v>
      </c>
      <c r="F6" s="235" t="s">
        <v>268</v>
      </c>
      <c r="G6" s="219" t="s">
        <v>269</v>
      </c>
      <c r="H6" s="219" t="s">
        <v>270</v>
      </c>
      <c r="I6" s="215">
        <f>EDUB*2+APPB*2</f>
        <v>250</v>
      </c>
    </row>
    <row r="7" ht="13.5" customHeight="1" spans="1:9">
      <c r="A7" s="229">
        <v>5</v>
      </c>
      <c r="B7" s="236" t="s">
        <v>271</v>
      </c>
      <c r="C7" s="237" t="s">
        <v>272</v>
      </c>
      <c r="D7" s="238" t="s">
        <v>267</v>
      </c>
      <c r="E7" s="233">
        <f>人物卡!AF5*2+人物卡!Z5*2</f>
        <v>250</v>
      </c>
      <c r="F7" s="234" t="s">
        <v>273</v>
      </c>
      <c r="G7" s="219" t="s">
        <v>274</v>
      </c>
      <c r="H7" s="219" t="s">
        <v>270</v>
      </c>
      <c r="I7" s="233">
        <f>EDUB*2+APPB*2</f>
        <v>250</v>
      </c>
    </row>
    <row r="8" ht="13.5" customHeight="1" spans="1:9">
      <c r="A8" s="226">
        <v>6</v>
      </c>
      <c r="B8" s="216" t="s">
        <v>275</v>
      </c>
      <c r="C8" s="215" t="s">
        <v>276</v>
      </c>
      <c r="D8" s="217" t="s">
        <v>277</v>
      </c>
      <c r="E8" s="215">
        <f>人物卡!AF5*2+MAX(人物卡!Z3,人物卡!T3)*2</f>
        <v>320</v>
      </c>
      <c r="F8" s="235" t="s">
        <v>278</v>
      </c>
      <c r="G8" s="219" t="s">
        <v>279</v>
      </c>
      <c r="H8" s="219" t="s">
        <v>280</v>
      </c>
      <c r="I8" s="215">
        <f>EDUB*2+MAX(DEXB,STRB)*2</f>
        <v>320</v>
      </c>
    </row>
    <row r="9" ht="13.5" customHeight="1" spans="1:9">
      <c r="A9" s="229">
        <v>7</v>
      </c>
      <c r="B9" s="236" t="s">
        <v>281</v>
      </c>
      <c r="C9" s="237" t="s">
        <v>282</v>
      </c>
      <c r="D9" s="238" t="s">
        <v>283</v>
      </c>
      <c r="E9" s="233">
        <f>人物卡!AF5*4</f>
        <v>360</v>
      </c>
      <c r="F9" s="234" t="s">
        <v>284</v>
      </c>
      <c r="G9" s="219" t="s">
        <v>285</v>
      </c>
      <c r="H9" s="219" t="s">
        <v>286</v>
      </c>
      <c r="I9" s="233">
        <f>EDUB*4</f>
        <v>360</v>
      </c>
    </row>
    <row r="10" ht="13.5" customHeight="1" spans="1:9">
      <c r="A10" s="226">
        <v>8</v>
      </c>
      <c r="B10" s="216" t="s">
        <v>287</v>
      </c>
      <c r="C10" s="215" t="s">
        <v>288</v>
      </c>
      <c r="D10" s="217" t="s">
        <v>289</v>
      </c>
      <c r="E10" s="215">
        <f>人物卡!AF5*2+MAX(人物卡!Z5,人物卡!AF3)*2</f>
        <v>310</v>
      </c>
      <c r="F10" s="235" t="s">
        <v>290</v>
      </c>
      <c r="G10" s="219" t="s">
        <v>291</v>
      </c>
      <c r="H10" s="219" t="s">
        <v>292</v>
      </c>
      <c r="I10" s="215">
        <f>EDUB*2+MAX(APPB,POWB)*2</f>
        <v>310</v>
      </c>
    </row>
    <row r="11" ht="13.5" customHeight="1" spans="1:9">
      <c r="A11" s="229">
        <v>9</v>
      </c>
      <c r="B11" s="236" t="s">
        <v>293</v>
      </c>
      <c r="C11" s="237" t="s">
        <v>254</v>
      </c>
      <c r="D11" s="238" t="s">
        <v>283</v>
      </c>
      <c r="E11" s="233">
        <f>人物卡!AF5*4</f>
        <v>360</v>
      </c>
      <c r="F11" s="234" t="s">
        <v>294</v>
      </c>
      <c r="G11" s="219" t="s">
        <v>295</v>
      </c>
      <c r="H11" s="219" t="s">
        <v>296</v>
      </c>
      <c r="I11" s="233">
        <f>EDUB*4</f>
        <v>360</v>
      </c>
    </row>
    <row r="12" ht="13.5" customHeight="1" spans="1:9">
      <c r="A12" s="226">
        <v>10</v>
      </c>
      <c r="B12" s="216" t="s">
        <v>297</v>
      </c>
      <c r="C12" s="215" t="s">
        <v>298</v>
      </c>
      <c r="D12" s="217" t="s">
        <v>283</v>
      </c>
      <c r="E12" s="215">
        <f>人物卡!AF5*4</f>
        <v>360</v>
      </c>
      <c r="F12" s="235" t="s">
        <v>299</v>
      </c>
      <c r="G12" s="219" t="s">
        <v>300</v>
      </c>
      <c r="H12" s="219" t="s">
        <v>301</v>
      </c>
      <c r="I12" s="215">
        <f>EDUB*4</f>
        <v>360</v>
      </c>
    </row>
    <row r="13" ht="13.5" customHeight="1" spans="1:9">
      <c r="A13" s="229">
        <v>11</v>
      </c>
      <c r="B13" s="236" t="s">
        <v>302</v>
      </c>
      <c r="C13" s="237" t="s">
        <v>288</v>
      </c>
      <c r="D13" s="238" t="s">
        <v>283</v>
      </c>
      <c r="E13" s="233">
        <f>人物卡!AF5*4</f>
        <v>360</v>
      </c>
      <c r="F13" s="234" t="s">
        <v>303</v>
      </c>
      <c r="G13" s="219" t="s">
        <v>304</v>
      </c>
      <c r="H13" s="219" t="s">
        <v>305</v>
      </c>
      <c r="I13" s="233">
        <f>EDUB*4</f>
        <v>360</v>
      </c>
    </row>
    <row r="14" ht="13.5" customHeight="1" spans="1:9">
      <c r="A14" s="226">
        <v>12</v>
      </c>
      <c r="B14" s="216" t="s">
        <v>306</v>
      </c>
      <c r="C14" s="215" t="s">
        <v>254</v>
      </c>
      <c r="D14" s="217" t="s">
        <v>283</v>
      </c>
      <c r="E14" s="215">
        <f>人物卡!AF5*4</f>
        <v>360</v>
      </c>
      <c r="F14" s="235" t="s">
        <v>307</v>
      </c>
      <c r="G14" s="219" t="s">
        <v>308</v>
      </c>
      <c r="H14" s="219" t="s">
        <v>309</v>
      </c>
      <c r="I14" s="215">
        <f>EDUB*4</f>
        <v>360</v>
      </c>
    </row>
    <row r="15" ht="13.5" customHeight="1" spans="1:9">
      <c r="A15" s="229">
        <v>13</v>
      </c>
      <c r="B15" s="236" t="s">
        <v>310</v>
      </c>
      <c r="C15" s="237" t="s">
        <v>311</v>
      </c>
      <c r="D15" s="238" t="s">
        <v>312</v>
      </c>
      <c r="E15" s="233">
        <f>人物卡!AF5*2+MAX(人物卡!Z3,人物卡!AF3)*2</f>
        <v>320</v>
      </c>
      <c r="F15" s="234" t="s">
        <v>313</v>
      </c>
      <c r="G15" s="219" t="s">
        <v>314</v>
      </c>
      <c r="H15" s="219" t="s">
        <v>315</v>
      </c>
      <c r="I15" s="233">
        <f>EDUB*2+MAX(DEXB,POWB)*2</f>
        <v>320</v>
      </c>
    </row>
    <row r="16" ht="13.5" customHeight="1" spans="1:9">
      <c r="A16" s="226">
        <v>14</v>
      </c>
      <c r="B16" s="216" t="s">
        <v>316</v>
      </c>
      <c r="C16" s="215" t="s">
        <v>317</v>
      </c>
      <c r="D16" s="217" t="s">
        <v>318</v>
      </c>
      <c r="E16" s="215">
        <f>人物卡!AF5*2+MAX(人物卡!Z3,人物卡!T3)*2</f>
        <v>320</v>
      </c>
      <c r="F16" s="235" t="s">
        <v>319</v>
      </c>
      <c r="G16" s="219" t="s">
        <v>320</v>
      </c>
      <c r="H16" s="219" t="s">
        <v>321</v>
      </c>
      <c r="I16" s="215">
        <f>EDUB*2+MAX(DEXB,STRB)*2</f>
        <v>320</v>
      </c>
    </row>
    <row r="17" ht="13.5" customHeight="1" spans="1:9">
      <c r="A17" s="229">
        <v>15</v>
      </c>
      <c r="B17" s="236" t="s">
        <v>322</v>
      </c>
      <c r="C17" s="237" t="s">
        <v>323</v>
      </c>
      <c r="D17" s="238" t="s">
        <v>324</v>
      </c>
      <c r="E17" s="233">
        <f>人物卡!AF5*2+MAX(人物卡!Z3,人物卡!T3)*2</f>
        <v>320</v>
      </c>
      <c r="F17" s="234" t="s">
        <v>325</v>
      </c>
      <c r="G17" s="219" t="s">
        <v>326</v>
      </c>
      <c r="H17" s="219" t="s">
        <v>327</v>
      </c>
      <c r="I17" s="233">
        <f>EDUB*2+MAX(DEXB,STRB)*2</f>
        <v>320</v>
      </c>
    </row>
    <row r="18" ht="13.5" customHeight="1" spans="1:9">
      <c r="A18" s="226">
        <v>16</v>
      </c>
      <c r="B18" s="216" t="s">
        <v>328</v>
      </c>
      <c r="C18" s="215" t="s">
        <v>329</v>
      </c>
      <c r="D18" s="217" t="s">
        <v>283</v>
      </c>
      <c r="E18" s="215">
        <f>人物卡!AF5*4</f>
        <v>360</v>
      </c>
      <c r="F18" s="235" t="s">
        <v>330</v>
      </c>
      <c r="G18" s="219" t="s">
        <v>331</v>
      </c>
      <c r="H18" s="219" t="s">
        <v>332</v>
      </c>
      <c r="I18" s="215">
        <f>EDUB*4</f>
        <v>360</v>
      </c>
    </row>
    <row r="19" ht="13.5" customHeight="1" spans="1:9">
      <c r="A19" s="229">
        <v>17</v>
      </c>
      <c r="B19" s="236" t="s">
        <v>333</v>
      </c>
      <c r="C19" s="237" t="s">
        <v>334</v>
      </c>
      <c r="D19" s="238" t="s">
        <v>267</v>
      </c>
      <c r="E19" s="233">
        <f>人物卡!AF5*2+人物卡!Z5*2</f>
        <v>250</v>
      </c>
      <c r="F19" s="234" t="s">
        <v>335</v>
      </c>
      <c r="G19" s="219" t="s">
        <v>336</v>
      </c>
      <c r="H19" s="219" t="s">
        <v>337</v>
      </c>
      <c r="I19" s="233">
        <f>EDUB*2+APPB*2</f>
        <v>250</v>
      </c>
    </row>
    <row r="20" ht="13.5" customHeight="1" spans="1:9">
      <c r="A20" s="226">
        <v>18</v>
      </c>
      <c r="B20" s="216" t="s">
        <v>338</v>
      </c>
      <c r="C20" s="215" t="s">
        <v>339</v>
      </c>
      <c r="D20" s="217" t="s">
        <v>324</v>
      </c>
      <c r="E20" s="215">
        <f>人物卡!AF5*2+MAX(人物卡!Z3,人物卡!T3)*2</f>
        <v>320</v>
      </c>
      <c r="F20" s="235" t="s">
        <v>340</v>
      </c>
      <c r="G20" s="219" t="s">
        <v>341</v>
      </c>
      <c r="H20" s="219" t="s">
        <v>342</v>
      </c>
      <c r="I20" s="215">
        <f>EDUB*2+MAX(DEXB,STRB)*2</f>
        <v>320</v>
      </c>
    </row>
    <row r="21" ht="13.5" customHeight="1" spans="1:9">
      <c r="A21" s="229">
        <v>19</v>
      </c>
      <c r="B21" s="236" t="s">
        <v>343</v>
      </c>
      <c r="C21" s="237" t="s">
        <v>344</v>
      </c>
      <c r="D21" s="238" t="s">
        <v>283</v>
      </c>
      <c r="E21" s="233">
        <f>人物卡!AF5*4</f>
        <v>360</v>
      </c>
      <c r="F21" s="234" t="s">
        <v>345</v>
      </c>
      <c r="G21" s="219" t="s">
        <v>346</v>
      </c>
      <c r="H21" s="219" t="s">
        <v>347</v>
      </c>
      <c r="I21" s="233">
        <f>EDUB*4</f>
        <v>360</v>
      </c>
    </row>
    <row r="22" ht="13.5" customHeight="1" spans="1:9">
      <c r="A22" s="226">
        <v>20</v>
      </c>
      <c r="B22" s="216" t="s">
        <v>348</v>
      </c>
      <c r="C22" s="215" t="s">
        <v>329</v>
      </c>
      <c r="D22" s="217" t="s">
        <v>324</v>
      </c>
      <c r="E22" s="215">
        <f>人物卡!AF5*2+MAX(人物卡!Z3,人物卡!T3)*2</f>
        <v>320</v>
      </c>
      <c r="F22" s="235" t="s">
        <v>349</v>
      </c>
      <c r="G22" s="219" t="s">
        <v>350</v>
      </c>
      <c r="H22" s="219" t="s">
        <v>351</v>
      </c>
      <c r="I22" s="215">
        <f>EDUB*2+MAX(DEXB,STRB)*2</f>
        <v>320</v>
      </c>
    </row>
    <row r="23" ht="13.5" customHeight="1" spans="1:9">
      <c r="A23" s="229">
        <v>21</v>
      </c>
      <c r="B23" s="236" t="s">
        <v>352</v>
      </c>
      <c r="C23" s="237" t="s">
        <v>353</v>
      </c>
      <c r="D23" s="238" t="s">
        <v>354</v>
      </c>
      <c r="E23" s="233">
        <f>人物卡!AF5*2+人物卡!T3*2</f>
        <v>260</v>
      </c>
      <c r="F23" s="234" t="s">
        <v>355</v>
      </c>
      <c r="G23" s="219" t="s">
        <v>356</v>
      </c>
      <c r="H23" s="219" t="s">
        <v>357</v>
      </c>
      <c r="I23" s="233">
        <f>EDUB*2+STRB*2</f>
        <v>260</v>
      </c>
    </row>
    <row r="24" ht="13.5" customHeight="1" spans="1:9">
      <c r="A24" s="226">
        <v>22</v>
      </c>
      <c r="B24" s="216" t="s">
        <v>358</v>
      </c>
      <c r="C24" s="215" t="s">
        <v>266</v>
      </c>
      <c r="D24" s="217" t="s">
        <v>283</v>
      </c>
      <c r="E24" s="215">
        <f>人物卡!AF5*4</f>
        <v>360</v>
      </c>
      <c r="F24" s="235" t="s">
        <v>359</v>
      </c>
      <c r="G24" s="219" t="s">
        <v>360</v>
      </c>
      <c r="H24" s="219" t="s">
        <v>361</v>
      </c>
      <c r="I24" s="215">
        <f>EDUB*4</f>
        <v>360</v>
      </c>
    </row>
    <row r="25" ht="13.5" customHeight="1" spans="1:9">
      <c r="A25" s="229">
        <v>23</v>
      </c>
      <c r="B25" s="236" t="s">
        <v>362</v>
      </c>
      <c r="C25" s="237" t="s">
        <v>353</v>
      </c>
      <c r="D25" s="238" t="s">
        <v>283</v>
      </c>
      <c r="E25" s="233">
        <f>人物卡!AF5*4</f>
        <v>360</v>
      </c>
      <c r="F25" s="234" t="s">
        <v>363</v>
      </c>
      <c r="G25" s="219" t="s">
        <v>364</v>
      </c>
      <c r="H25" s="219" t="s">
        <v>365</v>
      </c>
      <c r="I25" s="233">
        <f>EDUB*4</f>
        <v>360</v>
      </c>
    </row>
    <row r="26" ht="13.5" customHeight="1" spans="1:9">
      <c r="A26" s="226">
        <v>24</v>
      </c>
      <c r="B26" s="216" t="s">
        <v>366</v>
      </c>
      <c r="C26" s="215" t="s">
        <v>367</v>
      </c>
      <c r="D26" s="217" t="s">
        <v>283</v>
      </c>
      <c r="E26" s="215">
        <f>人物卡!AF5*4</f>
        <v>360</v>
      </c>
      <c r="F26" s="235" t="s">
        <v>368</v>
      </c>
      <c r="G26" s="219" t="s">
        <v>369</v>
      </c>
      <c r="H26" s="219" t="s">
        <v>370</v>
      </c>
      <c r="I26" s="215">
        <f>EDUB*4</f>
        <v>360</v>
      </c>
    </row>
    <row r="27" ht="13.5" customHeight="1" spans="1:9">
      <c r="A27" s="229">
        <v>25</v>
      </c>
      <c r="B27" s="236" t="s">
        <v>371</v>
      </c>
      <c r="C27" s="237" t="s">
        <v>367</v>
      </c>
      <c r="D27" s="238" t="s">
        <v>283</v>
      </c>
      <c r="E27" s="233">
        <f>人物卡!AF5*4</f>
        <v>360</v>
      </c>
      <c r="F27" s="234" t="s">
        <v>372</v>
      </c>
      <c r="G27" s="219" t="s">
        <v>373</v>
      </c>
      <c r="H27" s="219" t="s">
        <v>374</v>
      </c>
      <c r="I27" s="233">
        <f>EDUB*4</f>
        <v>360</v>
      </c>
    </row>
    <row r="28" ht="13.5" customHeight="1" spans="1:9">
      <c r="A28" s="226">
        <v>26</v>
      </c>
      <c r="B28" s="216" t="s">
        <v>375</v>
      </c>
      <c r="C28" s="215" t="s">
        <v>260</v>
      </c>
      <c r="D28" s="217" t="s">
        <v>376</v>
      </c>
      <c r="E28" s="215">
        <f>人物卡!AF5*2+MAX(人物卡!Z3,人物卡!T3)*2</f>
        <v>320</v>
      </c>
      <c r="F28" s="235" t="s">
        <v>377</v>
      </c>
      <c r="G28" s="219" t="s">
        <v>378</v>
      </c>
      <c r="H28" s="219" t="s">
        <v>379</v>
      </c>
      <c r="I28" s="215">
        <f>EDUB*2+MAX(DEXB,STRB)*2</f>
        <v>320</v>
      </c>
    </row>
    <row r="29" ht="13.5" customHeight="1" spans="1:9">
      <c r="A29" s="229">
        <v>27</v>
      </c>
      <c r="B29" s="236" t="s">
        <v>380</v>
      </c>
      <c r="C29" s="237" t="s">
        <v>288</v>
      </c>
      <c r="D29" s="238" t="s">
        <v>381</v>
      </c>
      <c r="E29" s="233">
        <f>人物卡!AF5*2+人物卡!Z3*2</f>
        <v>320</v>
      </c>
      <c r="F29" s="234" t="s">
        <v>382</v>
      </c>
      <c r="G29" s="219" t="s">
        <v>383</v>
      </c>
      <c r="H29" s="219" t="s">
        <v>384</v>
      </c>
      <c r="I29" s="233">
        <f>EDUB*2+DEXB*2</f>
        <v>320</v>
      </c>
    </row>
    <row r="30" ht="13.5" customHeight="1" spans="1:9">
      <c r="A30" s="226">
        <v>28</v>
      </c>
      <c r="B30" s="216" t="s">
        <v>385</v>
      </c>
      <c r="C30" s="215" t="s">
        <v>386</v>
      </c>
      <c r="D30" s="217" t="s">
        <v>387</v>
      </c>
      <c r="E30" s="215">
        <f>人物卡!AF5*2+MAX(人物卡!Z3,人物卡!T3)*2</f>
        <v>320</v>
      </c>
      <c r="F30" s="235" t="s">
        <v>388</v>
      </c>
      <c r="G30" s="219" t="s">
        <v>389</v>
      </c>
      <c r="H30" s="219" t="s">
        <v>390</v>
      </c>
      <c r="I30" s="215">
        <f>EDUB*2+MAX(DEXB,STRB)*2</f>
        <v>320</v>
      </c>
    </row>
    <row r="31" ht="13.5" customHeight="1" spans="1:9">
      <c r="A31" s="229">
        <v>29</v>
      </c>
      <c r="B31" s="236" t="s">
        <v>391</v>
      </c>
      <c r="C31" s="237" t="s">
        <v>392</v>
      </c>
      <c r="D31" s="238" t="s">
        <v>318</v>
      </c>
      <c r="E31" s="233">
        <f>人物卡!AF5*2+MAX(人物卡!Z3,人物卡!T3)*2</f>
        <v>320</v>
      </c>
      <c r="F31" s="234" t="s">
        <v>393</v>
      </c>
      <c r="G31" s="219" t="s">
        <v>394</v>
      </c>
      <c r="H31" s="219" t="s">
        <v>395</v>
      </c>
      <c r="I31" s="233">
        <f>EDUB*2+MAX(DEXB,STRB)*2</f>
        <v>320</v>
      </c>
    </row>
    <row r="32" ht="13.5" customHeight="1" spans="1:9">
      <c r="A32" s="226">
        <v>30</v>
      </c>
      <c r="B32" s="216" t="s">
        <v>396</v>
      </c>
      <c r="C32" s="215" t="s">
        <v>397</v>
      </c>
      <c r="D32" s="217" t="s">
        <v>398</v>
      </c>
      <c r="E32" s="215">
        <f>人物卡!AF5*2+人物卡!T3*2</f>
        <v>260</v>
      </c>
      <c r="F32" s="235" t="s">
        <v>399</v>
      </c>
      <c r="G32" s="219" t="s">
        <v>400</v>
      </c>
      <c r="H32" s="219" t="s">
        <v>401</v>
      </c>
      <c r="I32" s="215">
        <f>EDUB*2+STRB*2</f>
        <v>260</v>
      </c>
    </row>
    <row r="33" ht="13.5" customHeight="1" spans="1:9">
      <c r="A33" s="229">
        <v>31</v>
      </c>
      <c r="B33" s="236" t="s">
        <v>402</v>
      </c>
      <c r="C33" s="237" t="s">
        <v>403</v>
      </c>
      <c r="D33" s="238" t="s">
        <v>261</v>
      </c>
      <c r="E33" s="233">
        <f>人物卡!AF5*2+人物卡!Z3*2</f>
        <v>320</v>
      </c>
      <c r="F33" s="234" t="s">
        <v>404</v>
      </c>
      <c r="G33" s="219" t="s">
        <v>405</v>
      </c>
      <c r="H33" s="219" t="s">
        <v>395</v>
      </c>
      <c r="I33" s="233">
        <f>EDUB*2+DEXB*2</f>
        <v>320</v>
      </c>
    </row>
    <row r="34" ht="13.5" customHeight="1" spans="1:9">
      <c r="A34" s="226">
        <v>32</v>
      </c>
      <c r="B34" s="216" t="s">
        <v>406</v>
      </c>
      <c r="C34" s="215" t="s">
        <v>407</v>
      </c>
      <c r="D34" s="217" t="s">
        <v>408</v>
      </c>
      <c r="E34" s="215">
        <f>人物卡!AF5*2+人物卡!Z5*2</f>
        <v>250</v>
      </c>
      <c r="F34" s="235" t="s">
        <v>409</v>
      </c>
      <c r="G34" s="219" t="s">
        <v>410</v>
      </c>
      <c r="H34" s="219" t="s">
        <v>411</v>
      </c>
      <c r="I34" s="215">
        <f>EDUB*2+APPB*2</f>
        <v>250</v>
      </c>
    </row>
    <row r="35" ht="13.5" customHeight="1" spans="1:9">
      <c r="A35" s="229">
        <v>33</v>
      </c>
      <c r="B35" s="236" t="s">
        <v>412</v>
      </c>
      <c r="C35" s="237" t="s">
        <v>413</v>
      </c>
      <c r="D35" s="238" t="s">
        <v>414</v>
      </c>
      <c r="E35" s="233">
        <f>人物卡!AF5*2+MAX(人物卡!Z5,人物卡!Z3)*2</f>
        <v>320</v>
      </c>
      <c r="F35" s="234" t="s">
        <v>415</v>
      </c>
      <c r="G35" s="219" t="s">
        <v>416</v>
      </c>
      <c r="H35" s="219" t="s">
        <v>395</v>
      </c>
      <c r="I35" s="233">
        <f>EDUB*2+MAX(APPB,DEXB)*2</f>
        <v>320</v>
      </c>
    </row>
    <row r="36" ht="13.5" customHeight="1" spans="1:9">
      <c r="A36" s="226">
        <v>34</v>
      </c>
      <c r="B36" s="216" t="s">
        <v>417</v>
      </c>
      <c r="C36" s="215" t="s">
        <v>418</v>
      </c>
      <c r="D36" s="217" t="s">
        <v>408</v>
      </c>
      <c r="E36" s="215">
        <f>人物卡!AF5*2+人物卡!Z5*2</f>
        <v>250</v>
      </c>
      <c r="F36" s="235" t="s">
        <v>419</v>
      </c>
      <c r="G36" s="219" t="s">
        <v>420</v>
      </c>
      <c r="H36" s="219" t="s">
        <v>421</v>
      </c>
      <c r="I36" s="215">
        <f>EDUB*2+APPB*2</f>
        <v>250</v>
      </c>
    </row>
    <row r="37" ht="13.5" customHeight="1" spans="1:9">
      <c r="A37" s="229">
        <v>35</v>
      </c>
      <c r="B37" s="236" t="s">
        <v>422</v>
      </c>
      <c r="C37" s="237" t="s">
        <v>344</v>
      </c>
      <c r="D37" s="238" t="s">
        <v>408</v>
      </c>
      <c r="E37" s="233">
        <f>人物卡!AF5*2+人物卡!Z5*2</f>
        <v>250</v>
      </c>
      <c r="F37" s="234" t="s">
        <v>423</v>
      </c>
      <c r="G37" s="219" t="s">
        <v>424</v>
      </c>
      <c r="H37" s="219" t="s">
        <v>425</v>
      </c>
      <c r="I37" s="233">
        <f>EDUB*2+APPB*2</f>
        <v>250</v>
      </c>
    </row>
    <row r="38" ht="13.5" customHeight="1" spans="1:9">
      <c r="A38" s="226">
        <v>36</v>
      </c>
      <c r="B38" s="216" t="s">
        <v>426</v>
      </c>
      <c r="C38" s="215" t="s">
        <v>427</v>
      </c>
      <c r="D38" s="217" t="s">
        <v>283</v>
      </c>
      <c r="E38" s="215">
        <f>人物卡!AF5*4</f>
        <v>360</v>
      </c>
      <c r="F38" s="235" t="s">
        <v>428</v>
      </c>
      <c r="G38" s="219" t="s">
        <v>429</v>
      </c>
      <c r="H38" s="219" t="s">
        <v>430</v>
      </c>
      <c r="I38" s="215">
        <f>EDUB*4</f>
        <v>360</v>
      </c>
    </row>
    <row r="39" ht="13.5" customHeight="1" spans="1:9">
      <c r="A39" s="229">
        <v>37</v>
      </c>
      <c r="B39" s="236" t="s">
        <v>431</v>
      </c>
      <c r="C39" s="237" t="s">
        <v>427</v>
      </c>
      <c r="D39" s="238" t="s">
        <v>432</v>
      </c>
      <c r="E39" s="233">
        <f>人物卡!AF5*2+MAX(人物卡!Z5,人物卡!Z3)*2</f>
        <v>320</v>
      </c>
      <c r="F39" s="234" t="s">
        <v>433</v>
      </c>
      <c r="G39" s="219" t="s">
        <v>434</v>
      </c>
      <c r="H39" s="219" t="s">
        <v>435</v>
      </c>
      <c r="I39" s="233">
        <f>EDUB*2+MAX(APPB,DEXB)*2</f>
        <v>320</v>
      </c>
    </row>
    <row r="40" ht="13.5" customHeight="1" spans="1:9">
      <c r="A40" s="226">
        <v>38</v>
      </c>
      <c r="B40" s="216" t="s">
        <v>436</v>
      </c>
      <c r="C40" s="215" t="s">
        <v>437</v>
      </c>
      <c r="D40" s="217" t="s">
        <v>387</v>
      </c>
      <c r="E40" s="215">
        <f>人物卡!AF5*2+MAX(人物卡!Z3,人物卡!T3)*2</f>
        <v>320</v>
      </c>
      <c r="F40" s="235" t="s">
        <v>438</v>
      </c>
      <c r="G40" s="219" t="s">
        <v>439</v>
      </c>
      <c r="H40" s="219" t="s">
        <v>440</v>
      </c>
      <c r="I40" s="215">
        <f>EDUB*2+MAX(DEXB,STRB)*2</f>
        <v>320</v>
      </c>
    </row>
    <row r="41" ht="13.5" customHeight="1" spans="1:9">
      <c r="A41" s="229">
        <v>39</v>
      </c>
      <c r="B41" s="236" t="s">
        <v>441</v>
      </c>
      <c r="C41" s="237" t="s">
        <v>386</v>
      </c>
      <c r="D41" s="238" t="s">
        <v>283</v>
      </c>
      <c r="E41" s="233">
        <f>人物卡!AF5*4</f>
        <v>360</v>
      </c>
      <c r="F41" s="234" t="s">
        <v>442</v>
      </c>
      <c r="G41" s="219" t="s">
        <v>443</v>
      </c>
      <c r="H41" s="219" t="s">
        <v>444</v>
      </c>
      <c r="I41" s="233">
        <f>EDUB*4</f>
        <v>360</v>
      </c>
    </row>
    <row r="42" ht="13.5" customHeight="1" spans="1:9">
      <c r="A42" s="226">
        <v>40</v>
      </c>
      <c r="B42" s="216" t="s">
        <v>16</v>
      </c>
      <c r="C42" s="215" t="s">
        <v>339</v>
      </c>
      <c r="D42" s="217" t="s">
        <v>283</v>
      </c>
      <c r="E42" s="215">
        <f>人物卡!AF5*4</f>
        <v>360</v>
      </c>
      <c r="F42" s="235" t="s">
        <v>445</v>
      </c>
      <c r="G42" s="219" t="s">
        <v>446</v>
      </c>
      <c r="H42" s="219" t="s">
        <v>447</v>
      </c>
      <c r="I42" s="215">
        <f>EDUB*4</f>
        <v>360</v>
      </c>
    </row>
    <row r="43" ht="13.5" customHeight="1" spans="1:9">
      <c r="A43" s="229">
        <v>41</v>
      </c>
      <c r="B43" s="236" t="s">
        <v>448</v>
      </c>
      <c r="C43" s="237" t="s">
        <v>427</v>
      </c>
      <c r="D43" s="238" t="s">
        <v>283</v>
      </c>
      <c r="E43" s="233">
        <f>人物卡!AF5*4</f>
        <v>360</v>
      </c>
      <c r="F43" s="234" t="s">
        <v>449</v>
      </c>
      <c r="G43" s="219" t="s">
        <v>450</v>
      </c>
      <c r="H43" s="219" t="s">
        <v>451</v>
      </c>
      <c r="I43" s="233">
        <f>EDUB*4</f>
        <v>360</v>
      </c>
    </row>
    <row r="44" ht="13.5" customHeight="1" spans="1:9">
      <c r="A44" s="226">
        <v>42</v>
      </c>
      <c r="B44" s="216" t="s">
        <v>452</v>
      </c>
      <c r="C44" s="215" t="s">
        <v>453</v>
      </c>
      <c r="D44" s="217" t="s">
        <v>267</v>
      </c>
      <c r="E44" s="215">
        <f>人物卡!AF5*2+人物卡!Z5*2</f>
        <v>250</v>
      </c>
      <c r="F44" s="235" t="s">
        <v>454</v>
      </c>
      <c r="G44" s="219" t="s">
        <v>455</v>
      </c>
      <c r="H44" s="219" t="s">
        <v>456</v>
      </c>
      <c r="I44" s="215">
        <f>EDUB*2+APPB*2</f>
        <v>250</v>
      </c>
    </row>
    <row r="45" ht="13.5" customHeight="1" spans="1:9">
      <c r="A45" s="229">
        <v>43</v>
      </c>
      <c r="B45" s="236" t="s">
        <v>457</v>
      </c>
      <c r="C45" s="237" t="s">
        <v>329</v>
      </c>
      <c r="D45" s="238" t="s">
        <v>261</v>
      </c>
      <c r="E45" s="233">
        <f>人物卡!AF5*2+人物卡!Z3*2</f>
        <v>320</v>
      </c>
      <c r="F45" s="234" t="s">
        <v>458</v>
      </c>
      <c r="G45" s="219" t="s">
        <v>459</v>
      </c>
      <c r="H45" s="219" t="s">
        <v>460</v>
      </c>
      <c r="I45" s="233">
        <f>EDUB*2+DEXB*2</f>
        <v>320</v>
      </c>
    </row>
    <row r="46" ht="13.5" customHeight="1" spans="1:9">
      <c r="A46" s="226">
        <v>44</v>
      </c>
      <c r="B46" s="216" t="s">
        <v>461</v>
      </c>
      <c r="C46" s="215" t="s">
        <v>462</v>
      </c>
      <c r="D46" s="217" t="s">
        <v>283</v>
      </c>
      <c r="E46" s="215">
        <f>人物卡!AF5*4</f>
        <v>360</v>
      </c>
      <c r="F46" s="235" t="s">
        <v>463</v>
      </c>
      <c r="G46" s="219" t="s">
        <v>464</v>
      </c>
      <c r="H46" s="219" t="s">
        <v>465</v>
      </c>
      <c r="I46" s="215">
        <f>EDUB*4</f>
        <v>360</v>
      </c>
    </row>
    <row r="47" ht="13.5" customHeight="1" spans="1:9">
      <c r="A47" s="229">
        <v>45</v>
      </c>
      <c r="B47" s="236" t="s">
        <v>466</v>
      </c>
      <c r="C47" s="237" t="s">
        <v>467</v>
      </c>
      <c r="D47" s="233" t="s">
        <v>468</v>
      </c>
      <c r="E47" s="233">
        <f>(MAX(人物卡!Z5,人物卡!Z3,人物卡!T3))*2+人物卡!AF5*2</f>
        <v>320</v>
      </c>
      <c r="F47" s="234" t="s">
        <v>469</v>
      </c>
      <c r="G47" s="219" t="s">
        <v>470</v>
      </c>
      <c r="H47" s="219" t="s">
        <v>471</v>
      </c>
      <c r="I47" s="233">
        <f>(MAX(APPB,DEXB,STRB))*2+EDUB*2</f>
        <v>320</v>
      </c>
    </row>
    <row r="48" ht="13.5" customHeight="1" spans="1:9">
      <c r="A48" s="226">
        <v>46</v>
      </c>
      <c r="B48" s="216" t="s">
        <v>472</v>
      </c>
      <c r="C48" s="215" t="s">
        <v>288</v>
      </c>
      <c r="D48" s="217" t="s">
        <v>261</v>
      </c>
      <c r="E48" s="215">
        <f>人物卡!AF5*2+人物卡!Z3*2</f>
        <v>320</v>
      </c>
      <c r="F48" s="235" t="s">
        <v>473</v>
      </c>
      <c r="G48" s="219" t="s">
        <v>474</v>
      </c>
      <c r="H48" s="219" t="s">
        <v>475</v>
      </c>
      <c r="I48" s="215">
        <f>EDUB*2+DEXB*2</f>
        <v>320</v>
      </c>
    </row>
    <row r="49" ht="13.5" customHeight="1" spans="1:9">
      <c r="A49" s="229">
        <v>47</v>
      </c>
      <c r="B49" s="236" t="s">
        <v>476</v>
      </c>
      <c r="C49" s="237" t="s">
        <v>260</v>
      </c>
      <c r="D49" s="238" t="s">
        <v>387</v>
      </c>
      <c r="E49" s="233">
        <f>人物卡!AF5*2+MAX(人物卡!Z3,人物卡!T3)*2</f>
        <v>320</v>
      </c>
      <c r="F49" s="234" t="s">
        <v>477</v>
      </c>
      <c r="G49" s="219" t="s">
        <v>478</v>
      </c>
      <c r="H49" s="219" t="s">
        <v>479</v>
      </c>
      <c r="I49" s="233">
        <f>EDUB*2+MAX(DEXB,STRB)*2</f>
        <v>320</v>
      </c>
    </row>
    <row r="50" ht="13.5" customHeight="1" spans="1:9">
      <c r="A50" s="226">
        <v>48</v>
      </c>
      <c r="B50" s="216" t="s">
        <v>480</v>
      </c>
      <c r="C50" s="215" t="s">
        <v>329</v>
      </c>
      <c r="D50" s="217" t="s">
        <v>261</v>
      </c>
      <c r="E50" s="215">
        <f>人物卡!AF5*2+人物卡!Z3*2</f>
        <v>320</v>
      </c>
      <c r="F50" s="235" t="s">
        <v>481</v>
      </c>
      <c r="G50" s="219" t="s">
        <v>482</v>
      </c>
      <c r="H50" s="219" t="s">
        <v>483</v>
      </c>
      <c r="I50" s="215">
        <f>EDUB*2+DEXB*2</f>
        <v>320</v>
      </c>
    </row>
    <row r="51" ht="13.5" customHeight="1" spans="1:9">
      <c r="A51" s="229">
        <v>49</v>
      </c>
      <c r="B51" s="236" t="s">
        <v>484</v>
      </c>
      <c r="C51" s="237" t="s">
        <v>485</v>
      </c>
      <c r="D51" s="238" t="s">
        <v>283</v>
      </c>
      <c r="E51" s="233">
        <f>人物卡!AF5*4</f>
        <v>360</v>
      </c>
      <c r="F51" s="234" t="s">
        <v>486</v>
      </c>
      <c r="G51" s="219" t="s">
        <v>487</v>
      </c>
      <c r="H51" s="219" t="s">
        <v>488</v>
      </c>
      <c r="I51" s="233">
        <f>EDUB*4</f>
        <v>360</v>
      </c>
    </row>
    <row r="52" ht="13.5" customHeight="1" spans="1:9">
      <c r="A52" s="226">
        <v>50</v>
      </c>
      <c r="B52" s="216" t="s">
        <v>489</v>
      </c>
      <c r="C52" s="215" t="s">
        <v>490</v>
      </c>
      <c r="D52" s="217" t="s">
        <v>408</v>
      </c>
      <c r="E52" s="215">
        <f>人物卡!AF5*2+人物卡!Z5*2</f>
        <v>250</v>
      </c>
      <c r="F52" s="235" t="s">
        <v>491</v>
      </c>
      <c r="G52" s="219" t="s">
        <v>492</v>
      </c>
      <c r="H52" s="219" t="s">
        <v>493</v>
      </c>
      <c r="I52" s="215">
        <f>EDUB*2+APPB*2</f>
        <v>250</v>
      </c>
    </row>
    <row r="53" ht="13.5" customHeight="1" spans="1:9">
      <c r="A53" s="229">
        <v>51</v>
      </c>
      <c r="B53" s="236" t="s">
        <v>494</v>
      </c>
      <c r="C53" s="237" t="s">
        <v>386</v>
      </c>
      <c r="D53" s="238" t="s">
        <v>283</v>
      </c>
      <c r="E53" s="233">
        <f>人物卡!AF5*4</f>
        <v>360</v>
      </c>
      <c r="F53" s="234" t="s">
        <v>495</v>
      </c>
      <c r="G53" s="219" t="s">
        <v>496</v>
      </c>
      <c r="H53" s="219" t="s">
        <v>497</v>
      </c>
      <c r="I53" s="233">
        <f>EDUB*4</f>
        <v>360</v>
      </c>
    </row>
    <row r="54" ht="13.5" customHeight="1" spans="1:9">
      <c r="A54" s="226">
        <v>52</v>
      </c>
      <c r="B54" s="216" t="s">
        <v>498</v>
      </c>
      <c r="C54" s="215" t="s">
        <v>323</v>
      </c>
      <c r="D54" s="217" t="s">
        <v>267</v>
      </c>
      <c r="E54" s="215">
        <f>人物卡!AF5*2+人物卡!Z5*2</f>
        <v>250</v>
      </c>
      <c r="F54" s="235" t="s">
        <v>499</v>
      </c>
      <c r="G54" s="219" t="s">
        <v>500</v>
      </c>
      <c r="H54" s="219" t="s">
        <v>501</v>
      </c>
      <c r="I54" s="215">
        <f>EDUB*2+APPB*2</f>
        <v>250</v>
      </c>
    </row>
    <row r="55" ht="13.5" customHeight="1" spans="1:9">
      <c r="A55" s="229">
        <v>53</v>
      </c>
      <c r="B55" s="236" t="s">
        <v>502</v>
      </c>
      <c r="C55" s="237" t="s">
        <v>503</v>
      </c>
      <c r="D55" s="238" t="s">
        <v>468</v>
      </c>
      <c r="E55" s="233">
        <f>(MAX(人物卡!Z5,人物卡!Z3,人物卡!T3))*2+人物卡!AF5*2</f>
        <v>320</v>
      </c>
      <c r="F55" s="234" t="s">
        <v>504</v>
      </c>
      <c r="G55" s="219" t="s">
        <v>505</v>
      </c>
      <c r="H55" s="219" t="s">
        <v>506</v>
      </c>
      <c r="I55" s="233">
        <f>(MAX(APPB,DEXB,STRB))*2+EDUB*2</f>
        <v>320</v>
      </c>
    </row>
    <row r="56" ht="13.5" customHeight="1" spans="1:9">
      <c r="A56" s="226">
        <v>54</v>
      </c>
      <c r="B56" s="216" t="s">
        <v>507</v>
      </c>
      <c r="C56" s="215" t="s">
        <v>329</v>
      </c>
      <c r="D56" s="217" t="s">
        <v>324</v>
      </c>
      <c r="E56" s="215">
        <f>人物卡!AF5*2+MAX(人物卡!Z3,人物卡!T3)*2</f>
        <v>320</v>
      </c>
      <c r="F56" s="235" t="s">
        <v>508</v>
      </c>
      <c r="G56" s="219" t="s">
        <v>509</v>
      </c>
      <c r="H56" s="219" t="s">
        <v>510</v>
      </c>
      <c r="I56" s="215">
        <f>EDUB*2+MAX(DEXB,STRB)*2</f>
        <v>320</v>
      </c>
    </row>
    <row r="57" ht="13.5" customHeight="1" spans="1:9">
      <c r="A57" s="229">
        <v>55</v>
      </c>
      <c r="B57" s="236" t="s">
        <v>511</v>
      </c>
      <c r="C57" s="237" t="s">
        <v>344</v>
      </c>
      <c r="D57" s="238" t="s">
        <v>283</v>
      </c>
      <c r="E57" s="233">
        <f>人物卡!AF5*4</f>
        <v>360</v>
      </c>
      <c r="F57" s="234" t="s">
        <v>512</v>
      </c>
      <c r="G57" s="219" t="s">
        <v>513</v>
      </c>
      <c r="H57" s="219" t="s">
        <v>514</v>
      </c>
      <c r="I57" s="233">
        <f>EDUB*4</f>
        <v>360</v>
      </c>
    </row>
    <row r="58" ht="13.5" customHeight="1" spans="1:9">
      <c r="A58" s="226">
        <v>56</v>
      </c>
      <c r="B58" s="216" t="s">
        <v>515</v>
      </c>
      <c r="C58" s="215" t="s">
        <v>329</v>
      </c>
      <c r="D58" s="217" t="s">
        <v>324</v>
      </c>
      <c r="E58" s="215">
        <f>人物卡!AF5*2+MAX(人物卡!Z3,人物卡!T3)*2</f>
        <v>320</v>
      </c>
      <c r="F58" s="235" t="s">
        <v>516</v>
      </c>
      <c r="G58" s="219" t="s">
        <v>517</v>
      </c>
      <c r="H58" s="219" t="s">
        <v>518</v>
      </c>
      <c r="I58" s="215">
        <f>EDUB*2+MAX(DEXB,STRB)*2</f>
        <v>320</v>
      </c>
    </row>
    <row r="59" ht="13.5" customHeight="1" spans="1:9">
      <c r="A59" s="229">
        <v>57</v>
      </c>
      <c r="B59" s="236" t="s">
        <v>519</v>
      </c>
      <c r="C59" s="237" t="s">
        <v>288</v>
      </c>
      <c r="D59" s="238" t="s">
        <v>283</v>
      </c>
      <c r="E59" s="233">
        <f>人物卡!AF5*4</f>
        <v>360</v>
      </c>
      <c r="F59" s="234" t="s">
        <v>520</v>
      </c>
      <c r="G59" s="219" t="s">
        <v>521</v>
      </c>
      <c r="H59" s="239" t="s">
        <v>522</v>
      </c>
      <c r="I59" s="233">
        <f>EDUB*4</f>
        <v>360</v>
      </c>
    </row>
    <row r="60" ht="13.5" customHeight="1" spans="1:9">
      <c r="A60" s="226">
        <v>58</v>
      </c>
      <c r="B60" s="216" t="s">
        <v>523</v>
      </c>
      <c r="C60" s="215" t="s">
        <v>524</v>
      </c>
      <c r="D60" s="217" t="s">
        <v>283</v>
      </c>
      <c r="E60" s="215">
        <f>人物卡!AF5*4</f>
        <v>360</v>
      </c>
      <c r="F60" s="235" t="s">
        <v>525</v>
      </c>
      <c r="G60" s="219" t="s">
        <v>526</v>
      </c>
      <c r="H60" s="219" t="s">
        <v>527</v>
      </c>
      <c r="I60" s="215">
        <f>EDUB*4</f>
        <v>360</v>
      </c>
    </row>
    <row r="61" ht="13.5" customHeight="1" spans="1:9">
      <c r="A61" s="229">
        <v>59</v>
      </c>
      <c r="B61" s="236" t="s">
        <v>528</v>
      </c>
      <c r="C61" s="237" t="s">
        <v>529</v>
      </c>
      <c r="D61" s="238" t="s">
        <v>432</v>
      </c>
      <c r="E61" s="233">
        <f>人物卡!AF5*2+MAX(人物卡!Z5,人物卡!Z3)*2</f>
        <v>320</v>
      </c>
      <c r="F61" s="234" t="s">
        <v>530</v>
      </c>
      <c r="G61" s="219" t="s">
        <v>531</v>
      </c>
      <c r="H61" s="219" t="s">
        <v>532</v>
      </c>
      <c r="I61" s="233">
        <f>EDUB*2+MAX(APPB,DEXB)*2</f>
        <v>320</v>
      </c>
    </row>
    <row r="62" ht="13.5" customHeight="1" spans="1:9">
      <c r="A62" s="226">
        <v>60</v>
      </c>
      <c r="B62" s="216" t="s">
        <v>533</v>
      </c>
      <c r="C62" s="215" t="s">
        <v>534</v>
      </c>
      <c r="D62" s="217" t="s">
        <v>267</v>
      </c>
      <c r="E62" s="215">
        <f>人物卡!AF5*2+人物卡!Z5*2</f>
        <v>250</v>
      </c>
      <c r="F62" s="235" t="s">
        <v>535</v>
      </c>
      <c r="G62" s="219" t="s">
        <v>536</v>
      </c>
      <c r="H62" s="219" t="s">
        <v>537</v>
      </c>
      <c r="I62" s="215">
        <f>EDUB*2+APPB*2</f>
        <v>250</v>
      </c>
    </row>
    <row r="63" ht="13.5" customHeight="1" spans="1:9">
      <c r="A63" s="229">
        <v>61</v>
      </c>
      <c r="B63" s="236" t="s">
        <v>538</v>
      </c>
      <c r="C63" s="237" t="s">
        <v>260</v>
      </c>
      <c r="D63" s="238" t="s">
        <v>324</v>
      </c>
      <c r="E63" s="233">
        <f>人物卡!AF5*2+MAX(人物卡!Z3,人物卡!T3)*2</f>
        <v>320</v>
      </c>
      <c r="F63" s="234" t="s">
        <v>539</v>
      </c>
      <c r="G63" s="219" t="s">
        <v>540</v>
      </c>
      <c r="H63" s="219" t="s">
        <v>537</v>
      </c>
      <c r="I63" s="233">
        <f>EDUB*2+MAX(DEXB,STRB)*2</f>
        <v>320</v>
      </c>
    </row>
    <row r="64" ht="13.5" customHeight="1" spans="1:9">
      <c r="A64" s="226">
        <v>62</v>
      </c>
      <c r="B64" s="216" t="s">
        <v>541</v>
      </c>
      <c r="C64" s="215" t="s">
        <v>542</v>
      </c>
      <c r="D64" s="217" t="s">
        <v>408</v>
      </c>
      <c r="E64" s="215">
        <f>人物卡!AF5*2+人物卡!Z5*2</f>
        <v>250</v>
      </c>
      <c r="F64" s="235" t="s">
        <v>543</v>
      </c>
      <c r="G64" s="219" t="s">
        <v>544</v>
      </c>
      <c r="H64" s="219" t="s">
        <v>545</v>
      </c>
      <c r="I64" s="215">
        <f>EDUB*2+APPB*2</f>
        <v>250</v>
      </c>
    </row>
    <row r="65" ht="13.5" customHeight="1" spans="1:9">
      <c r="A65" s="229">
        <v>63</v>
      </c>
      <c r="B65" s="236" t="s">
        <v>546</v>
      </c>
      <c r="C65" s="237" t="s">
        <v>467</v>
      </c>
      <c r="D65" s="238" t="s">
        <v>547</v>
      </c>
      <c r="E65" s="233">
        <f>人物卡!AF5*2+MAX(人物卡!Z5,人物卡!Z3)*2</f>
        <v>320</v>
      </c>
      <c r="F65" s="234" t="s">
        <v>548</v>
      </c>
      <c r="G65" s="219" t="s">
        <v>549</v>
      </c>
      <c r="H65" s="219" t="s">
        <v>550</v>
      </c>
      <c r="I65" s="233">
        <f>EDUB*2+MAX(APPB,DEXB)*2</f>
        <v>320</v>
      </c>
    </row>
    <row r="66" ht="13.5" customHeight="1" spans="1:9">
      <c r="A66" s="226">
        <v>64</v>
      </c>
      <c r="B66" s="216" t="s">
        <v>551</v>
      </c>
      <c r="C66" s="215" t="s">
        <v>552</v>
      </c>
      <c r="D66" s="217" t="s">
        <v>398</v>
      </c>
      <c r="E66" s="215">
        <f>人物卡!AF5*2+人物卡!T3*2</f>
        <v>260</v>
      </c>
      <c r="F66" s="235" t="s">
        <v>553</v>
      </c>
      <c r="G66" s="219" t="s">
        <v>554</v>
      </c>
      <c r="H66" s="219" t="s">
        <v>555</v>
      </c>
      <c r="I66" s="215">
        <f>EDUB*2+STRB*2</f>
        <v>260</v>
      </c>
    </row>
    <row r="67" ht="13.5" customHeight="1" spans="1:9">
      <c r="A67" s="229">
        <v>65</v>
      </c>
      <c r="B67" s="236" t="s">
        <v>556</v>
      </c>
      <c r="C67" s="237" t="s">
        <v>329</v>
      </c>
      <c r="D67" s="238" t="s">
        <v>283</v>
      </c>
      <c r="E67" s="233">
        <f>人物卡!AF5*4</f>
        <v>360</v>
      </c>
      <c r="F67" s="234" t="s">
        <v>557</v>
      </c>
      <c r="G67" s="219" t="s">
        <v>558</v>
      </c>
      <c r="H67" s="219" t="s">
        <v>559</v>
      </c>
      <c r="I67" s="233">
        <f>EDUB*4</f>
        <v>360</v>
      </c>
    </row>
    <row r="68" ht="13.5" customHeight="1" spans="1:9">
      <c r="A68" s="226">
        <v>66</v>
      </c>
      <c r="B68" s="216" t="s">
        <v>560</v>
      </c>
      <c r="C68" s="215" t="s">
        <v>329</v>
      </c>
      <c r="D68" s="217" t="s">
        <v>283</v>
      </c>
      <c r="E68" s="215">
        <f>人物卡!AF5*4</f>
        <v>360</v>
      </c>
      <c r="F68" s="235" t="s">
        <v>561</v>
      </c>
      <c r="G68" s="219" t="s">
        <v>562</v>
      </c>
      <c r="H68" s="219" t="s">
        <v>563</v>
      </c>
      <c r="I68" s="215">
        <f>EDUB*4</f>
        <v>360</v>
      </c>
    </row>
    <row r="69" ht="13.5" customHeight="1" spans="1:9">
      <c r="A69" s="229">
        <v>67</v>
      </c>
      <c r="B69" s="236" t="s">
        <v>564</v>
      </c>
      <c r="C69" s="237" t="s">
        <v>565</v>
      </c>
      <c r="D69" s="238" t="s">
        <v>283</v>
      </c>
      <c r="E69" s="233">
        <f>人物卡!AF5*4</f>
        <v>360</v>
      </c>
      <c r="F69" s="234" t="s">
        <v>566</v>
      </c>
      <c r="G69" s="219" t="s">
        <v>567</v>
      </c>
      <c r="H69" s="219" t="s">
        <v>568</v>
      </c>
      <c r="I69" s="233">
        <f>EDUB*4</f>
        <v>360</v>
      </c>
    </row>
    <row r="70" ht="13.5" customHeight="1" spans="1:9">
      <c r="A70" s="226">
        <v>68</v>
      </c>
      <c r="B70" s="216" t="s">
        <v>569</v>
      </c>
      <c r="C70" s="215" t="s">
        <v>485</v>
      </c>
      <c r="D70" s="217" t="s">
        <v>283</v>
      </c>
      <c r="E70" s="215">
        <f>人物卡!AF5*4</f>
        <v>360</v>
      </c>
      <c r="F70" s="235" t="s">
        <v>570</v>
      </c>
      <c r="G70" s="219" t="s">
        <v>571</v>
      </c>
      <c r="H70" s="219" t="s">
        <v>572</v>
      </c>
      <c r="I70" s="215">
        <f>EDUB*4</f>
        <v>360</v>
      </c>
    </row>
    <row r="71" ht="13.5" customHeight="1" spans="1:9">
      <c r="A71" s="229">
        <v>69</v>
      </c>
      <c r="B71" s="236" t="s">
        <v>573</v>
      </c>
      <c r="C71" s="237" t="s">
        <v>329</v>
      </c>
      <c r="D71" s="238" t="s">
        <v>324</v>
      </c>
      <c r="E71" s="233">
        <f>人物卡!AF5*2+MAX(人物卡!Z3,人物卡!T3)*2</f>
        <v>320</v>
      </c>
      <c r="F71" s="234" t="s">
        <v>574</v>
      </c>
      <c r="G71" s="219" t="s">
        <v>575</v>
      </c>
      <c r="H71" s="219" t="s">
        <v>576</v>
      </c>
      <c r="I71" s="215">
        <f>EDUB*2+MAX(DEXB,STRB)*2</f>
        <v>320</v>
      </c>
    </row>
    <row r="72" ht="13.5" customHeight="1" spans="1:9">
      <c r="A72" s="226">
        <v>70</v>
      </c>
      <c r="B72" s="216" t="s">
        <v>577</v>
      </c>
      <c r="C72" s="215" t="s">
        <v>329</v>
      </c>
      <c r="D72" s="217" t="s">
        <v>324</v>
      </c>
      <c r="E72" s="215">
        <f>人物卡!AF5*2+MAX(人物卡!Z3,人物卡!T3)*2</f>
        <v>320</v>
      </c>
      <c r="F72" s="235" t="s">
        <v>578</v>
      </c>
      <c r="G72" s="219" t="s">
        <v>579</v>
      </c>
      <c r="H72" s="219" t="s">
        <v>576</v>
      </c>
      <c r="I72" s="233">
        <f>EDUB*2+MAX(DEXB,STRB)*2</f>
        <v>320</v>
      </c>
    </row>
    <row r="73" ht="13.5" customHeight="1" spans="1:9">
      <c r="A73" s="229">
        <v>71</v>
      </c>
      <c r="B73" s="236" t="s">
        <v>580</v>
      </c>
      <c r="C73" s="237" t="s">
        <v>329</v>
      </c>
      <c r="D73" s="238" t="s">
        <v>324</v>
      </c>
      <c r="E73" s="233">
        <f>人物卡!AF5*2+MAX(人物卡!Z3,人物卡!T3)*2</f>
        <v>320</v>
      </c>
      <c r="F73" s="234" t="s">
        <v>581</v>
      </c>
      <c r="G73" s="219" t="s">
        <v>582</v>
      </c>
      <c r="H73" s="219" t="s">
        <v>576</v>
      </c>
      <c r="I73" s="215">
        <f>EDUB*2+MAX(DEXB,STRB)*2</f>
        <v>320</v>
      </c>
    </row>
    <row r="74" ht="13.5" customHeight="1" spans="1:9">
      <c r="A74" s="226">
        <v>72</v>
      </c>
      <c r="B74" s="216" t="s">
        <v>583</v>
      </c>
      <c r="C74" s="215" t="s">
        <v>462</v>
      </c>
      <c r="D74" s="217" t="s">
        <v>283</v>
      </c>
      <c r="E74" s="215">
        <f>人物卡!AF5*4</f>
        <v>360</v>
      </c>
      <c r="F74" s="235" t="s">
        <v>584</v>
      </c>
      <c r="G74" s="219" t="s">
        <v>585</v>
      </c>
      <c r="H74" s="219" t="s">
        <v>586</v>
      </c>
      <c r="I74" s="233">
        <f>EDUB*4</f>
        <v>360</v>
      </c>
    </row>
    <row r="75" ht="13.5" customHeight="1" spans="1:9">
      <c r="A75" s="229">
        <v>73</v>
      </c>
      <c r="B75" s="236" t="s">
        <v>587</v>
      </c>
      <c r="C75" s="237" t="s">
        <v>588</v>
      </c>
      <c r="D75" s="238" t="s">
        <v>283</v>
      </c>
      <c r="E75" s="233">
        <f>人物卡!AF5*4</f>
        <v>360</v>
      </c>
      <c r="F75" s="234" t="s">
        <v>589</v>
      </c>
      <c r="G75" s="219" t="s">
        <v>590</v>
      </c>
      <c r="H75" s="219" t="s">
        <v>591</v>
      </c>
      <c r="I75" s="215">
        <f>EDUB*4</f>
        <v>360</v>
      </c>
    </row>
    <row r="76" ht="13.5" customHeight="1" spans="1:9">
      <c r="A76" s="226">
        <v>74</v>
      </c>
      <c r="B76" s="216" t="s">
        <v>592</v>
      </c>
      <c r="C76" s="215" t="s">
        <v>266</v>
      </c>
      <c r="D76" s="217" t="s">
        <v>283</v>
      </c>
      <c r="E76" s="215">
        <f>人物卡!AF5*4</f>
        <v>360</v>
      </c>
      <c r="F76" s="235" t="s">
        <v>593</v>
      </c>
      <c r="G76" s="219" t="s">
        <v>594</v>
      </c>
      <c r="H76" s="219" t="s">
        <v>595</v>
      </c>
      <c r="I76" s="233">
        <f>EDUB*4</f>
        <v>360</v>
      </c>
    </row>
    <row r="77" ht="13.5" customHeight="1" spans="1:9">
      <c r="A77" s="229">
        <v>75</v>
      </c>
      <c r="B77" s="236" t="s">
        <v>596</v>
      </c>
      <c r="C77" s="237" t="s">
        <v>597</v>
      </c>
      <c r="D77" s="238" t="s">
        <v>324</v>
      </c>
      <c r="E77" s="233">
        <f>人物卡!AF5*2+MAX(人物卡!Z3,人物卡!T3)*2</f>
        <v>320</v>
      </c>
      <c r="F77" s="234" t="s">
        <v>598</v>
      </c>
      <c r="G77" s="219" t="s">
        <v>599</v>
      </c>
      <c r="H77" s="219" t="s">
        <v>600</v>
      </c>
      <c r="I77" s="215">
        <f>EDUB*2+MAX(DEXB,STRB)*2</f>
        <v>320</v>
      </c>
    </row>
    <row r="78" ht="13.5" customHeight="1" spans="1:9">
      <c r="A78" s="226">
        <v>76</v>
      </c>
      <c r="B78" s="216" t="s">
        <v>601</v>
      </c>
      <c r="C78" s="215" t="s">
        <v>602</v>
      </c>
      <c r="D78" s="217" t="s">
        <v>267</v>
      </c>
      <c r="E78" s="215">
        <f>人物卡!AF5*2+人物卡!Z5*2</f>
        <v>250</v>
      </c>
      <c r="F78" s="235" t="s">
        <v>603</v>
      </c>
      <c r="G78" s="219" t="s">
        <v>604</v>
      </c>
      <c r="H78" s="219" t="s">
        <v>605</v>
      </c>
      <c r="I78" s="233">
        <f>EDUB*2+APPB*2</f>
        <v>250</v>
      </c>
    </row>
    <row r="79" ht="13.5" customHeight="1" spans="1:9">
      <c r="A79" s="229">
        <v>77</v>
      </c>
      <c r="B79" s="236" t="s">
        <v>606</v>
      </c>
      <c r="C79" s="237" t="s">
        <v>386</v>
      </c>
      <c r="D79" s="238" t="s">
        <v>387</v>
      </c>
      <c r="E79" s="233">
        <f>人物卡!AF5*2+MAX(人物卡!Z3,人物卡!T3)*2</f>
        <v>320</v>
      </c>
      <c r="F79" s="234" t="s">
        <v>607</v>
      </c>
      <c r="G79" s="219" t="s">
        <v>608</v>
      </c>
      <c r="H79" s="219" t="s">
        <v>609</v>
      </c>
      <c r="I79" s="215">
        <f>EDUB*2+MAX(DEXB,STRB)*2</f>
        <v>320</v>
      </c>
    </row>
    <row r="80" ht="13.5" customHeight="1" spans="1:9">
      <c r="A80" s="226">
        <v>78</v>
      </c>
      <c r="B80" s="216" t="s">
        <v>610</v>
      </c>
      <c r="C80" s="215" t="s">
        <v>485</v>
      </c>
      <c r="D80" s="217" t="s">
        <v>283</v>
      </c>
      <c r="E80" s="215">
        <f>人物卡!AF5*4</f>
        <v>360</v>
      </c>
      <c r="F80" s="235" t="s">
        <v>611</v>
      </c>
      <c r="G80" s="219" t="s">
        <v>612</v>
      </c>
      <c r="H80" s="219" t="s">
        <v>613</v>
      </c>
      <c r="I80" s="233">
        <f>EDUB*4</f>
        <v>360</v>
      </c>
    </row>
    <row r="81" ht="13.5" customHeight="1" spans="1:9">
      <c r="A81" s="229">
        <v>79</v>
      </c>
      <c r="B81" s="236" t="s">
        <v>614</v>
      </c>
      <c r="C81" s="237" t="s">
        <v>329</v>
      </c>
      <c r="D81" s="238" t="s">
        <v>615</v>
      </c>
      <c r="E81" s="233">
        <f>人物卡!AF5*2+MAX(人物卡!Z3,人物卡!AF3)*2</f>
        <v>320</v>
      </c>
      <c r="F81" s="234" t="s">
        <v>616</v>
      </c>
      <c r="G81" s="219" t="s">
        <v>617</v>
      </c>
      <c r="H81" s="219" t="s">
        <v>618</v>
      </c>
      <c r="I81" s="215">
        <f>EDUB*2+MAX(DEXB,POWB)*2</f>
        <v>320</v>
      </c>
    </row>
    <row r="82" ht="13.5" customHeight="1" spans="1:9">
      <c r="A82" s="226">
        <v>80</v>
      </c>
      <c r="B82" s="216" t="s">
        <v>619</v>
      </c>
      <c r="C82" s="215" t="s">
        <v>329</v>
      </c>
      <c r="D82" s="217" t="s">
        <v>283</v>
      </c>
      <c r="E82" s="215">
        <f>人物卡!AF5*4</f>
        <v>360</v>
      </c>
      <c r="F82" s="235" t="s">
        <v>620</v>
      </c>
      <c r="G82" s="219" t="s">
        <v>621</v>
      </c>
      <c r="H82" s="219" t="s">
        <v>622</v>
      </c>
      <c r="I82" s="233">
        <f>EDUB*4</f>
        <v>360</v>
      </c>
    </row>
    <row r="83" ht="13.5" customHeight="1" spans="1:9">
      <c r="A83" s="229">
        <v>81</v>
      </c>
      <c r="B83" s="236" t="s">
        <v>623</v>
      </c>
      <c r="C83" s="237" t="s">
        <v>624</v>
      </c>
      <c r="D83" s="238" t="s">
        <v>283</v>
      </c>
      <c r="E83" s="233">
        <f>人物卡!AF5*4</f>
        <v>360</v>
      </c>
      <c r="F83" s="234" t="s">
        <v>625</v>
      </c>
      <c r="G83" s="219" t="s">
        <v>626</v>
      </c>
      <c r="H83" s="239" t="s">
        <v>627</v>
      </c>
      <c r="I83" s="215">
        <f>EDUB*4</f>
        <v>360</v>
      </c>
    </row>
    <row r="84" ht="13.5" customHeight="1" spans="1:9">
      <c r="A84" s="226">
        <v>82</v>
      </c>
      <c r="B84" s="216" t="s">
        <v>628</v>
      </c>
      <c r="C84" s="215" t="s">
        <v>629</v>
      </c>
      <c r="D84" s="217" t="s">
        <v>324</v>
      </c>
      <c r="E84" s="215">
        <f>人物卡!AF5*2+MAX(人物卡!Z3,人物卡!T3)*2</f>
        <v>320</v>
      </c>
      <c r="F84" s="235" t="s">
        <v>630</v>
      </c>
      <c r="G84" s="219" t="s">
        <v>631</v>
      </c>
      <c r="H84" s="219" t="s">
        <v>632</v>
      </c>
      <c r="I84" s="233">
        <f>EDUB*2+MAX(DEXB,STRB)*2</f>
        <v>320</v>
      </c>
    </row>
    <row r="85" ht="13.5" customHeight="1" spans="1:9">
      <c r="A85" s="229">
        <v>83</v>
      </c>
      <c r="B85" s="236" t="s">
        <v>633</v>
      </c>
      <c r="C85" s="237" t="s">
        <v>329</v>
      </c>
      <c r="D85" s="238" t="s">
        <v>283</v>
      </c>
      <c r="E85" s="233">
        <f>人物卡!AF5*4</f>
        <v>360</v>
      </c>
      <c r="F85" s="234" t="s">
        <v>634</v>
      </c>
      <c r="G85" s="219" t="s">
        <v>635</v>
      </c>
      <c r="H85" s="239" t="s">
        <v>636</v>
      </c>
      <c r="I85" s="215">
        <f>EDUB*4</f>
        <v>360</v>
      </c>
    </row>
    <row r="86" ht="13.5" customHeight="1" spans="1:9">
      <c r="A86" s="226">
        <v>84</v>
      </c>
      <c r="B86" s="216" t="s">
        <v>637</v>
      </c>
      <c r="C86" s="215" t="s">
        <v>638</v>
      </c>
      <c r="D86" s="217" t="s">
        <v>283</v>
      </c>
      <c r="E86" s="215">
        <f>人物卡!AF5*4</f>
        <v>360</v>
      </c>
      <c r="F86" s="235" t="s">
        <v>639</v>
      </c>
      <c r="G86" s="219" t="s">
        <v>640</v>
      </c>
      <c r="H86" s="219" t="s">
        <v>641</v>
      </c>
      <c r="I86" s="233">
        <f>EDUB*4</f>
        <v>360</v>
      </c>
    </row>
    <row r="87" ht="13.5" customHeight="1" spans="1:9">
      <c r="A87" s="229">
        <v>85</v>
      </c>
      <c r="B87" s="236" t="s">
        <v>642</v>
      </c>
      <c r="C87" s="237" t="s">
        <v>329</v>
      </c>
      <c r="D87" s="238" t="s">
        <v>283</v>
      </c>
      <c r="E87" s="233">
        <f>人物卡!AF5*4</f>
        <v>360</v>
      </c>
      <c r="F87" s="234" t="s">
        <v>643</v>
      </c>
      <c r="G87" s="219" t="s">
        <v>644</v>
      </c>
      <c r="H87" s="219" t="s">
        <v>645</v>
      </c>
      <c r="I87" s="215">
        <f>EDUB*4</f>
        <v>360</v>
      </c>
    </row>
    <row r="88" ht="13.5" customHeight="1" spans="1:9">
      <c r="A88" s="226">
        <v>86</v>
      </c>
      <c r="B88" s="216" t="s">
        <v>646</v>
      </c>
      <c r="C88" s="215" t="s">
        <v>485</v>
      </c>
      <c r="D88" s="217" t="s">
        <v>283</v>
      </c>
      <c r="E88" s="215">
        <f>人物卡!AF5*4</f>
        <v>360</v>
      </c>
      <c r="F88" s="235" t="s">
        <v>647</v>
      </c>
      <c r="G88" s="219" t="s">
        <v>648</v>
      </c>
      <c r="H88" s="219" t="s">
        <v>645</v>
      </c>
      <c r="I88" s="233">
        <f>EDUB*4</f>
        <v>360</v>
      </c>
    </row>
    <row r="89" ht="13.5" customHeight="1" spans="1:9">
      <c r="A89" s="229">
        <v>87</v>
      </c>
      <c r="B89" s="236" t="s">
        <v>649</v>
      </c>
      <c r="C89" s="237" t="s">
        <v>597</v>
      </c>
      <c r="D89" s="238" t="s">
        <v>381</v>
      </c>
      <c r="E89" s="233">
        <f>人物卡!AF5*2+人物卡!Z3*2</f>
        <v>320</v>
      </c>
      <c r="F89" s="234" t="s">
        <v>650</v>
      </c>
      <c r="G89" s="219" t="s">
        <v>651</v>
      </c>
      <c r="H89" s="219" t="s">
        <v>652</v>
      </c>
      <c r="I89" s="215">
        <f>EDUB*2+DEXB*2</f>
        <v>320</v>
      </c>
    </row>
    <row r="90" ht="13.5" customHeight="1" spans="1:9">
      <c r="A90" s="226">
        <v>88</v>
      </c>
      <c r="B90" s="216" t="s">
        <v>653</v>
      </c>
      <c r="C90" s="215" t="s">
        <v>386</v>
      </c>
      <c r="D90" s="217" t="s">
        <v>283</v>
      </c>
      <c r="E90" s="215">
        <f>人物卡!AF5*4</f>
        <v>360</v>
      </c>
      <c r="F90" s="235" t="s">
        <v>654</v>
      </c>
      <c r="G90" s="219" t="s">
        <v>655</v>
      </c>
      <c r="H90" s="219" t="s">
        <v>656</v>
      </c>
      <c r="I90" s="233">
        <f>EDUB*4</f>
        <v>360</v>
      </c>
    </row>
    <row r="91" ht="13.5" customHeight="1" spans="1:9">
      <c r="A91" s="229">
        <v>89</v>
      </c>
      <c r="B91" s="236" t="s">
        <v>657</v>
      </c>
      <c r="C91" s="237" t="s">
        <v>339</v>
      </c>
      <c r="D91" s="238" t="s">
        <v>324</v>
      </c>
      <c r="E91" s="233">
        <f>人物卡!AF5*2+MAX(人物卡!Z3,人物卡!T3)*2</f>
        <v>320</v>
      </c>
      <c r="F91" s="234" t="s">
        <v>658</v>
      </c>
      <c r="G91" s="219" t="s">
        <v>659</v>
      </c>
      <c r="H91" s="219" t="s">
        <v>660</v>
      </c>
      <c r="I91" s="215">
        <f>EDUB*2+MAX(DEXB,STRB)*2</f>
        <v>320</v>
      </c>
    </row>
    <row r="92" ht="13.5" customHeight="1" spans="1:9">
      <c r="A92" s="226">
        <v>90</v>
      </c>
      <c r="B92" s="216" t="s">
        <v>661</v>
      </c>
      <c r="C92" s="215" t="s">
        <v>329</v>
      </c>
      <c r="D92" s="217" t="s">
        <v>324</v>
      </c>
      <c r="E92" s="215">
        <f>人物卡!AF5*2+MAX(人物卡!Z3,人物卡!T3)*2</f>
        <v>320</v>
      </c>
      <c r="F92" s="235" t="s">
        <v>662</v>
      </c>
      <c r="G92" s="219" t="s">
        <v>663</v>
      </c>
      <c r="H92" s="219" t="s">
        <v>664</v>
      </c>
      <c r="I92" s="233">
        <f>EDUB*2+MAX(DEXB,STRB)*2</f>
        <v>320</v>
      </c>
    </row>
    <row r="93" ht="13.5" customHeight="1" spans="1:9">
      <c r="A93" s="229">
        <v>91</v>
      </c>
      <c r="B93" s="236" t="s">
        <v>665</v>
      </c>
      <c r="C93" s="237" t="s">
        <v>329</v>
      </c>
      <c r="D93" s="238" t="s">
        <v>324</v>
      </c>
      <c r="E93" s="233">
        <f>人物卡!AF5*2+MAX(人物卡!Z3,人物卡!T3)*2</f>
        <v>320</v>
      </c>
      <c r="F93" s="234" t="s">
        <v>666</v>
      </c>
      <c r="G93" s="219" t="s">
        <v>667</v>
      </c>
      <c r="H93" s="219" t="s">
        <v>668</v>
      </c>
      <c r="I93" s="215">
        <f>EDUB*2+MAX(DEXB,STRB)*2</f>
        <v>320</v>
      </c>
    </row>
    <row r="94" ht="13.5" customHeight="1" spans="1:9">
      <c r="A94" s="226">
        <v>92</v>
      </c>
      <c r="B94" s="216" t="s">
        <v>669</v>
      </c>
      <c r="C94" s="215" t="s">
        <v>597</v>
      </c>
      <c r="D94" s="217" t="s">
        <v>283</v>
      </c>
      <c r="E94" s="215">
        <f>人物卡!AF5*4</f>
        <v>360</v>
      </c>
      <c r="F94" s="235" t="s">
        <v>670</v>
      </c>
      <c r="G94" s="219" t="s">
        <v>671</v>
      </c>
      <c r="H94" s="219" t="s">
        <v>672</v>
      </c>
      <c r="I94" s="233">
        <f>EDUB*4</f>
        <v>360</v>
      </c>
    </row>
    <row r="95" ht="13.5" customHeight="1" spans="1:9">
      <c r="A95" s="229">
        <v>93</v>
      </c>
      <c r="B95" s="236" t="s">
        <v>673</v>
      </c>
      <c r="C95" s="237" t="s">
        <v>674</v>
      </c>
      <c r="D95" s="238" t="s">
        <v>324</v>
      </c>
      <c r="E95" s="233">
        <f>人物卡!AF5*2+MAX(人物卡!Z3,人物卡!T3)*2</f>
        <v>320</v>
      </c>
      <c r="F95" s="234" t="s">
        <v>675</v>
      </c>
      <c r="G95" s="219" t="s">
        <v>676</v>
      </c>
      <c r="H95" s="219" t="s">
        <v>677</v>
      </c>
      <c r="I95" s="215">
        <f>EDUB*2+MAX(DEXB,STRB)*2</f>
        <v>320</v>
      </c>
    </row>
    <row r="96" ht="13.5" customHeight="1" spans="1:9">
      <c r="A96" s="226">
        <v>94</v>
      </c>
      <c r="B96" s="216" t="s">
        <v>678</v>
      </c>
      <c r="C96" s="215" t="s">
        <v>679</v>
      </c>
      <c r="D96" s="217" t="s">
        <v>267</v>
      </c>
      <c r="E96" s="215">
        <f>人物卡!AF5*2+人物卡!Z5*2</f>
        <v>250</v>
      </c>
      <c r="F96" s="235" t="s">
        <v>680</v>
      </c>
      <c r="G96" s="219" t="s">
        <v>681</v>
      </c>
      <c r="H96" s="219" t="s">
        <v>682</v>
      </c>
      <c r="I96" s="233">
        <f>EDUB*2+APPB*2</f>
        <v>250</v>
      </c>
    </row>
    <row r="97" ht="13.5" customHeight="1" spans="1:9">
      <c r="A97" s="229">
        <v>95</v>
      </c>
      <c r="B97" s="236" t="s">
        <v>683</v>
      </c>
      <c r="C97" s="237" t="s">
        <v>462</v>
      </c>
      <c r="D97" s="238" t="s">
        <v>283</v>
      </c>
      <c r="E97" s="233">
        <f>人物卡!AF5*4</f>
        <v>360</v>
      </c>
      <c r="F97" s="234" t="s">
        <v>684</v>
      </c>
      <c r="G97" s="219" t="s">
        <v>685</v>
      </c>
      <c r="H97" s="219" t="s">
        <v>686</v>
      </c>
      <c r="I97" s="215">
        <f>EDUB*4</f>
        <v>360</v>
      </c>
    </row>
    <row r="98" ht="13.5" customHeight="1" spans="1:9">
      <c r="A98" s="226">
        <v>96</v>
      </c>
      <c r="B98" s="216" t="s">
        <v>687</v>
      </c>
      <c r="C98" s="215" t="s">
        <v>288</v>
      </c>
      <c r="D98" s="217" t="s">
        <v>283</v>
      </c>
      <c r="E98" s="215">
        <f>人物卡!AF5*4</f>
        <v>360</v>
      </c>
      <c r="F98" s="235" t="s">
        <v>688</v>
      </c>
      <c r="G98" s="219" t="s">
        <v>689</v>
      </c>
      <c r="H98" s="219" t="s">
        <v>690</v>
      </c>
      <c r="I98" s="233">
        <f>EDUB*4</f>
        <v>360</v>
      </c>
    </row>
    <row r="99" ht="13.5" customHeight="1" spans="1:9">
      <c r="A99" s="229">
        <v>97</v>
      </c>
      <c r="B99" s="236" t="s">
        <v>691</v>
      </c>
      <c r="C99" s="237" t="s">
        <v>329</v>
      </c>
      <c r="D99" s="238" t="s">
        <v>283</v>
      </c>
      <c r="E99" s="233">
        <f>人物卡!AF5*4</f>
        <v>360</v>
      </c>
      <c r="F99" s="234" t="s">
        <v>692</v>
      </c>
      <c r="G99" s="219" t="s">
        <v>693</v>
      </c>
      <c r="H99" s="219" t="s">
        <v>694</v>
      </c>
      <c r="I99" s="215">
        <f>EDUB*4</f>
        <v>360</v>
      </c>
    </row>
    <row r="100" ht="13.5" customHeight="1" spans="1:9">
      <c r="A100" s="226">
        <v>98</v>
      </c>
      <c r="B100" s="216" t="s">
        <v>695</v>
      </c>
      <c r="C100" s="215" t="s">
        <v>329</v>
      </c>
      <c r="D100" s="217" t="s">
        <v>283</v>
      </c>
      <c r="E100" s="215">
        <f>人物卡!AF5*4</f>
        <v>360</v>
      </c>
      <c r="F100" s="235" t="s">
        <v>696</v>
      </c>
      <c r="G100" s="219" t="s">
        <v>697</v>
      </c>
      <c r="H100" s="219" t="s">
        <v>698</v>
      </c>
      <c r="I100" s="233">
        <f>EDUB*4</f>
        <v>360</v>
      </c>
    </row>
    <row r="101" ht="13.5" customHeight="1" spans="1:9">
      <c r="A101" s="229">
        <v>99</v>
      </c>
      <c r="B101" s="236" t="s">
        <v>699</v>
      </c>
      <c r="C101" s="237" t="s">
        <v>344</v>
      </c>
      <c r="D101" s="238" t="s">
        <v>283</v>
      </c>
      <c r="E101" s="233">
        <f>人物卡!AF5*4</f>
        <v>360</v>
      </c>
      <c r="F101" s="234" t="s">
        <v>700</v>
      </c>
      <c r="G101" s="219" t="s">
        <v>701</v>
      </c>
      <c r="H101" s="219" t="s">
        <v>702</v>
      </c>
      <c r="I101" s="215">
        <f>EDUB*4</f>
        <v>360</v>
      </c>
    </row>
    <row r="102" ht="13.5" customHeight="1" spans="1:9">
      <c r="A102" s="226">
        <v>100</v>
      </c>
      <c r="B102" s="216" t="s">
        <v>703</v>
      </c>
      <c r="C102" s="215" t="s">
        <v>266</v>
      </c>
      <c r="D102" s="217" t="s">
        <v>408</v>
      </c>
      <c r="E102" s="215">
        <f>人物卡!AF5*2+人物卡!Z5*2</f>
        <v>250</v>
      </c>
      <c r="F102" s="235" t="s">
        <v>704</v>
      </c>
      <c r="G102" s="219" t="s">
        <v>705</v>
      </c>
      <c r="H102" s="219" t="s">
        <v>706</v>
      </c>
      <c r="I102" s="233">
        <f>EDUB*2+APPB*2</f>
        <v>250</v>
      </c>
    </row>
    <row r="103" ht="13.5" customHeight="1" spans="1:9">
      <c r="A103" s="229">
        <v>101</v>
      </c>
      <c r="B103" s="236" t="s">
        <v>707</v>
      </c>
      <c r="C103" s="237" t="s">
        <v>311</v>
      </c>
      <c r="D103" s="238" t="s">
        <v>283</v>
      </c>
      <c r="E103" s="233">
        <f>人物卡!AF5*4</f>
        <v>360</v>
      </c>
      <c r="F103" s="234" t="s">
        <v>708</v>
      </c>
      <c r="G103" s="219" t="s">
        <v>709</v>
      </c>
      <c r="H103" s="219" t="s">
        <v>710</v>
      </c>
      <c r="I103" s="215">
        <f>EDUB*4</f>
        <v>360</v>
      </c>
    </row>
    <row r="104" ht="13.5" customHeight="1" spans="1:9">
      <c r="A104" s="226">
        <v>102</v>
      </c>
      <c r="B104" s="216" t="s">
        <v>711</v>
      </c>
      <c r="C104" s="215" t="s">
        <v>329</v>
      </c>
      <c r="D104" s="217" t="s">
        <v>414</v>
      </c>
      <c r="E104" s="215">
        <f>人物卡!AF5*2+MAX(人物卡!Z5,人物卡!Z3)*2</f>
        <v>320</v>
      </c>
      <c r="F104" s="235" t="s">
        <v>712</v>
      </c>
      <c r="G104" s="219" t="s">
        <v>713</v>
      </c>
      <c r="H104" s="219" t="s">
        <v>714</v>
      </c>
      <c r="I104" s="233">
        <f>EDUB*2+MAX(APPB,DEXB)*2</f>
        <v>320</v>
      </c>
    </row>
    <row r="105" ht="13.5" customHeight="1" spans="1:9">
      <c r="A105" s="229">
        <v>103</v>
      </c>
      <c r="B105" s="236" t="s">
        <v>715</v>
      </c>
      <c r="C105" s="237" t="s">
        <v>344</v>
      </c>
      <c r="D105" s="238" t="s">
        <v>432</v>
      </c>
      <c r="E105" s="233">
        <f>人物卡!AF5*2+MAX(人物卡!Z5,人物卡!Z3)*2</f>
        <v>320</v>
      </c>
      <c r="F105" s="234" t="s">
        <v>716</v>
      </c>
      <c r="G105" s="219" t="s">
        <v>717</v>
      </c>
      <c r="H105" s="219" t="s">
        <v>718</v>
      </c>
      <c r="I105" s="215">
        <f>EDUB*2+MAX(APPB,DEXB)*2</f>
        <v>320</v>
      </c>
    </row>
    <row r="106" ht="13.5" customHeight="1" spans="1:9">
      <c r="A106" s="226">
        <v>104</v>
      </c>
      <c r="B106" s="216" t="s">
        <v>719</v>
      </c>
      <c r="C106" s="215" t="s">
        <v>329</v>
      </c>
      <c r="D106" s="217" t="s">
        <v>324</v>
      </c>
      <c r="E106" s="215">
        <f>人物卡!AF5*2+MAX(人物卡!Z3,人物卡!T3)*2</f>
        <v>320</v>
      </c>
      <c r="F106" s="235" t="s">
        <v>720</v>
      </c>
      <c r="G106" s="219" t="s">
        <v>697</v>
      </c>
      <c r="H106" s="219" t="s">
        <v>721</v>
      </c>
      <c r="I106" s="233">
        <f>EDUB*2+MAX(DEXB,STRB)*2</f>
        <v>320</v>
      </c>
    </row>
    <row r="107" ht="13.5" customHeight="1" spans="1:9">
      <c r="A107" s="229">
        <v>105</v>
      </c>
      <c r="B107" s="236" t="s">
        <v>722</v>
      </c>
      <c r="C107" s="237" t="s">
        <v>427</v>
      </c>
      <c r="D107" s="238" t="s">
        <v>432</v>
      </c>
      <c r="E107" s="233">
        <f>人物卡!AF5*2+MAX(人物卡!Z5,人物卡!Z3)*2</f>
        <v>320</v>
      </c>
      <c r="F107" s="234" t="s">
        <v>723</v>
      </c>
      <c r="G107" s="219" t="s">
        <v>724</v>
      </c>
      <c r="H107" s="219" t="s">
        <v>725</v>
      </c>
      <c r="I107" s="215">
        <f>EDUB*2+MAX(APPB,DEXB)*2</f>
        <v>320</v>
      </c>
    </row>
    <row r="108" ht="13.5" customHeight="1" spans="1:9">
      <c r="A108" s="226">
        <v>106</v>
      </c>
      <c r="B108" s="216" t="s">
        <v>726</v>
      </c>
      <c r="C108" s="215" t="s">
        <v>727</v>
      </c>
      <c r="D108" s="217" t="s">
        <v>283</v>
      </c>
      <c r="E108" s="215">
        <f>人物卡!AF5*4</f>
        <v>360</v>
      </c>
      <c r="F108" s="235" t="s">
        <v>728</v>
      </c>
      <c r="G108" s="219" t="s">
        <v>729</v>
      </c>
      <c r="H108" s="219" t="s">
        <v>730</v>
      </c>
      <c r="I108" s="233">
        <f>SUM(EDUB*4)</f>
        <v>360</v>
      </c>
    </row>
    <row r="109" ht="13.5" customHeight="1" spans="1:9">
      <c r="A109" s="229">
        <v>107</v>
      </c>
      <c r="B109" s="236" t="s">
        <v>731</v>
      </c>
      <c r="C109" s="237" t="s">
        <v>732</v>
      </c>
      <c r="D109" s="238" t="s">
        <v>324</v>
      </c>
      <c r="E109" s="233">
        <f>人物卡!AF5*2+MAX(人物卡!Z3,人物卡!T3)*2</f>
        <v>320</v>
      </c>
      <c r="F109" s="234" t="s">
        <v>733</v>
      </c>
      <c r="G109" s="219" t="s">
        <v>734</v>
      </c>
      <c r="H109" s="219" t="s">
        <v>735</v>
      </c>
      <c r="I109" s="215">
        <f>EDUB*2+MAX(DEXB,STRB)*2</f>
        <v>320</v>
      </c>
    </row>
    <row r="110" ht="13.5" customHeight="1" spans="1:9">
      <c r="A110" s="226">
        <v>108</v>
      </c>
      <c r="B110" s="216" t="s">
        <v>736</v>
      </c>
      <c r="C110" s="215" t="s">
        <v>737</v>
      </c>
      <c r="D110" s="217" t="s">
        <v>324</v>
      </c>
      <c r="E110" s="215">
        <f>EDU*2+MAX(DEX,STR)*2</f>
        <v>320</v>
      </c>
      <c r="F110" s="235" t="s">
        <v>738</v>
      </c>
      <c r="G110" s="219" t="s">
        <v>739</v>
      </c>
      <c r="H110" s="219" t="s">
        <v>740</v>
      </c>
      <c r="I110" s="233">
        <f>EDUB*2+MAX(DEXB,STRB)*2</f>
        <v>320</v>
      </c>
    </row>
    <row r="111" ht="13.5" customHeight="1" spans="1:9">
      <c r="A111" s="229">
        <v>109</v>
      </c>
      <c r="B111" s="236" t="s">
        <v>741</v>
      </c>
      <c r="C111" s="237" t="s">
        <v>344</v>
      </c>
      <c r="D111" s="238" t="s">
        <v>283</v>
      </c>
      <c r="E111" s="233">
        <f>人物卡!AF5*4</f>
        <v>360</v>
      </c>
      <c r="F111" s="234" t="s">
        <v>742</v>
      </c>
      <c r="G111" s="219" t="s">
        <v>743</v>
      </c>
      <c r="H111" s="219" t="s">
        <v>744</v>
      </c>
      <c r="I111" s="215">
        <f>EDUB*4</f>
        <v>360</v>
      </c>
    </row>
    <row r="112" ht="13.5" customHeight="1" spans="1:9">
      <c r="A112" s="226">
        <v>110</v>
      </c>
      <c r="B112" s="216" t="s">
        <v>745</v>
      </c>
      <c r="C112" s="215" t="s">
        <v>679</v>
      </c>
      <c r="D112" s="217" t="s">
        <v>283</v>
      </c>
      <c r="E112" s="215">
        <f>人物卡!AF5*4</f>
        <v>360</v>
      </c>
      <c r="F112" s="235" t="s">
        <v>746</v>
      </c>
      <c r="G112" s="219" t="s">
        <v>747</v>
      </c>
      <c r="H112" s="219" t="s">
        <v>748</v>
      </c>
      <c r="I112" s="233">
        <f>EDUB*4</f>
        <v>360</v>
      </c>
    </row>
    <row r="113" ht="13.5" customHeight="1" spans="1:9">
      <c r="A113" s="229">
        <v>111</v>
      </c>
      <c r="B113" s="236" t="s">
        <v>749</v>
      </c>
      <c r="C113" s="237" t="s">
        <v>260</v>
      </c>
      <c r="D113" s="233" t="s">
        <v>547</v>
      </c>
      <c r="E113" s="233">
        <f>人物卡!AF5*2+MAX(人物卡!Z5,人物卡!Z3)*2</f>
        <v>320</v>
      </c>
      <c r="F113" s="234" t="s">
        <v>750</v>
      </c>
      <c r="G113" s="219" t="s">
        <v>751</v>
      </c>
      <c r="H113" s="219" t="s">
        <v>752</v>
      </c>
      <c r="I113" s="215">
        <f>EDUB*2+MAX(APPB,DEXB)*2</f>
        <v>320</v>
      </c>
    </row>
    <row r="114" ht="13.5" customHeight="1" spans="1:9">
      <c r="A114" s="226">
        <v>112</v>
      </c>
      <c r="B114" s="216" t="s">
        <v>753</v>
      </c>
      <c r="C114" s="215" t="s">
        <v>260</v>
      </c>
      <c r="D114" s="217" t="s">
        <v>283</v>
      </c>
      <c r="E114" s="215">
        <f>人物卡!AF5*4</f>
        <v>360</v>
      </c>
      <c r="F114" s="235" t="s">
        <v>754</v>
      </c>
      <c r="G114" s="219" t="s">
        <v>755</v>
      </c>
      <c r="H114" s="219" t="s">
        <v>756</v>
      </c>
      <c r="I114" s="233">
        <f>EDUB*4</f>
        <v>360</v>
      </c>
    </row>
    <row r="115" ht="13.5" customHeight="1" spans="1:9">
      <c r="A115" s="229">
        <v>113</v>
      </c>
      <c r="B115" s="236" t="s">
        <v>757</v>
      </c>
      <c r="C115" s="237" t="s">
        <v>758</v>
      </c>
      <c r="D115" s="238" t="s">
        <v>283</v>
      </c>
      <c r="E115" s="233">
        <f>人物卡!AF5*4</f>
        <v>360</v>
      </c>
      <c r="F115" s="234" t="s">
        <v>759</v>
      </c>
      <c r="G115" s="219" t="s">
        <v>760</v>
      </c>
      <c r="H115" s="219" t="s">
        <v>761</v>
      </c>
      <c r="I115" s="215">
        <f>EDUB*4</f>
        <v>360</v>
      </c>
    </row>
    <row r="116" ht="13.5" customHeight="1" spans="1:9">
      <c r="A116" s="226">
        <v>114</v>
      </c>
      <c r="B116" s="216" t="s">
        <v>762</v>
      </c>
      <c r="C116" s="215" t="s">
        <v>602</v>
      </c>
      <c r="D116" s="217" t="s">
        <v>289</v>
      </c>
      <c r="E116" s="215">
        <f>人物卡!AF5*2+MAX(人物卡!Z5,人物卡!AF3)*2</f>
        <v>310</v>
      </c>
      <c r="F116" s="235" t="s">
        <v>763</v>
      </c>
      <c r="G116" s="219" t="s">
        <v>764</v>
      </c>
      <c r="H116" s="219" t="s">
        <v>765</v>
      </c>
      <c r="I116" s="233">
        <f>EDUB*2+MAX(APPB,POWB)*2</f>
        <v>310</v>
      </c>
    </row>
    <row r="117" ht="13.5" customHeight="1" spans="1:9">
      <c r="A117" s="229">
        <v>115</v>
      </c>
      <c r="B117" s="236" t="s">
        <v>766</v>
      </c>
      <c r="C117" s="237" t="s">
        <v>266</v>
      </c>
      <c r="D117" s="238" t="s">
        <v>283</v>
      </c>
      <c r="E117" s="233">
        <f>SUM(EDU*4)</f>
        <v>360</v>
      </c>
      <c r="F117" s="234" t="s">
        <v>767</v>
      </c>
      <c r="G117" s="219" t="s">
        <v>768</v>
      </c>
      <c r="H117" s="219" t="s">
        <v>769</v>
      </c>
      <c r="I117" s="240">
        <f>SUM(EDUB*4)</f>
        <v>360</v>
      </c>
    </row>
    <row r="118" ht="13.5" customHeight="1" spans="1:9">
      <c r="A118" s="226">
        <v>116</v>
      </c>
      <c r="B118" s="216" t="s">
        <v>770</v>
      </c>
      <c r="C118" s="215" t="s">
        <v>490</v>
      </c>
      <c r="D118" s="217" t="s">
        <v>408</v>
      </c>
      <c r="E118" s="215">
        <f>EDU*2+APP*2</f>
        <v>250</v>
      </c>
      <c r="F118" s="235" t="s">
        <v>771</v>
      </c>
      <c r="G118" s="219" t="s">
        <v>772</v>
      </c>
      <c r="H118" s="219" t="s">
        <v>773</v>
      </c>
      <c r="I118" s="233">
        <f>EDUB*2+APPB*2</f>
        <v>250</v>
      </c>
    </row>
    <row r="119" ht="13.5" customHeight="1" spans="1:9">
      <c r="A119" s="229">
        <v>117</v>
      </c>
      <c r="B119" s="236" t="s">
        <v>774</v>
      </c>
      <c r="C119" s="237" t="s">
        <v>260</v>
      </c>
      <c r="D119" s="238" t="s">
        <v>324</v>
      </c>
      <c r="E119" s="233">
        <f>EDU*2+MAX(DEX,STR)*2</f>
        <v>320</v>
      </c>
      <c r="F119" s="234" t="s">
        <v>775</v>
      </c>
      <c r="G119" s="219" t="s">
        <v>326</v>
      </c>
      <c r="H119" s="219" t="s">
        <v>773</v>
      </c>
      <c r="I119" s="215">
        <f>EDUB*2+MAX(DEXB,STRB)*2</f>
        <v>320</v>
      </c>
    </row>
    <row r="120" ht="13.5" customHeight="1" spans="1:9">
      <c r="A120" s="226">
        <v>118</v>
      </c>
      <c r="B120" s="216" t="s">
        <v>776</v>
      </c>
      <c r="C120" s="215" t="s">
        <v>777</v>
      </c>
      <c r="D120" s="217" t="s">
        <v>324</v>
      </c>
      <c r="E120" s="215">
        <f>EDU*2+MAX(DEX,STR)*2</f>
        <v>320</v>
      </c>
      <c r="F120" s="235" t="s">
        <v>325</v>
      </c>
      <c r="G120" s="219" t="s">
        <v>778</v>
      </c>
      <c r="H120" s="219" t="s">
        <v>773</v>
      </c>
      <c r="I120" s="233">
        <f>EDUB*2+MAX(DEXB,STRB)*2</f>
        <v>320</v>
      </c>
    </row>
    <row r="121" ht="13.5" customHeight="1" spans="1:9">
      <c r="A121" s="229">
        <v>119</v>
      </c>
      <c r="B121" s="236" t="s">
        <v>779</v>
      </c>
      <c r="C121" s="237" t="s">
        <v>254</v>
      </c>
      <c r="D121" s="238" t="s">
        <v>324</v>
      </c>
      <c r="E121" s="233">
        <f>EDU*2+MAX(DEX,STR)*2</f>
        <v>320</v>
      </c>
      <c r="F121" s="234" t="s">
        <v>780</v>
      </c>
      <c r="G121" s="219" t="s">
        <v>781</v>
      </c>
      <c r="H121" s="219" t="s">
        <v>773</v>
      </c>
      <c r="I121" s="215">
        <f>EDUB*2+MAX(DEXB,STRB)*2</f>
        <v>320</v>
      </c>
    </row>
    <row r="122" ht="13.5" customHeight="1" spans="1:9">
      <c r="A122" s="226">
        <v>120</v>
      </c>
      <c r="B122" s="216" t="s">
        <v>782</v>
      </c>
      <c r="C122" s="215" t="s">
        <v>260</v>
      </c>
      <c r="D122" s="217" t="s">
        <v>324</v>
      </c>
      <c r="E122" s="215">
        <f>EDU*2+MAX(DEX,STR)*2</f>
        <v>320</v>
      </c>
      <c r="F122" s="235" t="s">
        <v>783</v>
      </c>
      <c r="G122" s="219" t="s">
        <v>784</v>
      </c>
      <c r="H122" s="219" t="s">
        <v>773</v>
      </c>
      <c r="I122" s="233">
        <f>EDUB*2+MAX(DEXB,STRB)*2</f>
        <v>320</v>
      </c>
    </row>
    <row r="123" ht="13.5" customHeight="1" spans="1:9">
      <c r="A123" s="229">
        <v>121</v>
      </c>
      <c r="B123" s="236" t="s">
        <v>785</v>
      </c>
      <c r="C123" s="237" t="s">
        <v>565</v>
      </c>
      <c r="D123" s="238" t="s">
        <v>283</v>
      </c>
      <c r="E123" s="233">
        <f t="shared" ref="E123:E128" si="0">SUM(EDU*4)</f>
        <v>360</v>
      </c>
      <c r="F123" s="234" t="s">
        <v>786</v>
      </c>
      <c r="G123" s="219" t="s">
        <v>787</v>
      </c>
      <c r="H123" s="219" t="s">
        <v>773</v>
      </c>
      <c r="I123" s="215">
        <f t="shared" ref="I123:I128" si="1">SUM(EDUB*4)</f>
        <v>360</v>
      </c>
    </row>
    <row r="124" ht="13.5" customHeight="1" spans="1:9">
      <c r="A124" s="226">
        <v>122</v>
      </c>
      <c r="B124" s="216" t="s">
        <v>788</v>
      </c>
      <c r="C124" s="215" t="s">
        <v>565</v>
      </c>
      <c r="D124" s="217" t="s">
        <v>283</v>
      </c>
      <c r="E124" s="215">
        <f t="shared" si="0"/>
        <v>360</v>
      </c>
      <c r="F124" s="235" t="s">
        <v>789</v>
      </c>
      <c r="G124" s="219" t="s">
        <v>790</v>
      </c>
      <c r="H124" s="219" t="s">
        <v>773</v>
      </c>
      <c r="I124" s="233">
        <f t="shared" si="1"/>
        <v>360</v>
      </c>
    </row>
    <row r="125" ht="13.5" customHeight="1" spans="1:9">
      <c r="A125" s="229">
        <v>123</v>
      </c>
      <c r="B125" s="236" t="s">
        <v>791</v>
      </c>
      <c r="C125" s="237" t="s">
        <v>597</v>
      </c>
      <c r="D125" s="238" t="s">
        <v>283</v>
      </c>
      <c r="E125" s="233">
        <f t="shared" si="0"/>
        <v>360</v>
      </c>
      <c r="F125" s="234" t="s">
        <v>792</v>
      </c>
      <c r="G125" s="219" t="s">
        <v>364</v>
      </c>
      <c r="H125" s="219" t="s">
        <v>773</v>
      </c>
      <c r="I125" s="215">
        <f t="shared" si="1"/>
        <v>360</v>
      </c>
    </row>
    <row r="126" ht="13.5" customHeight="1" spans="1:9">
      <c r="A126" s="226">
        <v>124</v>
      </c>
      <c r="B126" s="216" t="s">
        <v>793</v>
      </c>
      <c r="C126" s="215" t="s">
        <v>353</v>
      </c>
      <c r="D126" s="217" t="s">
        <v>283</v>
      </c>
      <c r="E126" s="215">
        <f t="shared" si="0"/>
        <v>360</v>
      </c>
      <c r="F126" s="235" t="s">
        <v>363</v>
      </c>
      <c r="G126" s="219" t="s">
        <v>364</v>
      </c>
      <c r="H126" s="219" t="s">
        <v>773</v>
      </c>
      <c r="I126" s="233">
        <f t="shared" si="1"/>
        <v>360</v>
      </c>
    </row>
    <row r="127" ht="13.5" customHeight="1" spans="1:9">
      <c r="A127" s="229">
        <v>125</v>
      </c>
      <c r="B127" s="236" t="s">
        <v>794</v>
      </c>
      <c r="C127" s="237" t="s">
        <v>353</v>
      </c>
      <c r="D127" s="238" t="s">
        <v>283</v>
      </c>
      <c r="E127" s="233">
        <f t="shared" si="0"/>
        <v>360</v>
      </c>
      <c r="F127" s="234" t="s">
        <v>795</v>
      </c>
      <c r="G127" s="219" t="s">
        <v>796</v>
      </c>
      <c r="H127" s="219" t="s">
        <v>773</v>
      </c>
      <c r="I127" s="215">
        <f t="shared" si="1"/>
        <v>360</v>
      </c>
    </row>
    <row r="128" ht="13.5" customHeight="1" spans="1:9">
      <c r="A128" s="226">
        <v>126</v>
      </c>
      <c r="B128" s="216" t="s">
        <v>797</v>
      </c>
      <c r="C128" s="215" t="s">
        <v>254</v>
      </c>
      <c r="D128" s="217" t="s">
        <v>283</v>
      </c>
      <c r="E128" s="215">
        <f t="shared" si="0"/>
        <v>360</v>
      </c>
      <c r="F128" s="235" t="s">
        <v>798</v>
      </c>
      <c r="G128" s="219" t="s">
        <v>799</v>
      </c>
      <c r="H128" s="219" t="s">
        <v>773</v>
      </c>
      <c r="I128" s="233">
        <f t="shared" si="1"/>
        <v>360</v>
      </c>
    </row>
    <row r="129" ht="13.5" customHeight="1" spans="1:9">
      <c r="A129" s="229">
        <v>127</v>
      </c>
      <c r="B129" s="236" t="s">
        <v>800</v>
      </c>
      <c r="C129" s="237" t="s">
        <v>602</v>
      </c>
      <c r="D129" s="238" t="s">
        <v>289</v>
      </c>
      <c r="E129" s="233">
        <f>EDU*2+MAX(APP,POW)*2</f>
        <v>310</v>
      </c>
      <c r="F129" s="234" t="s">
        <v>801</v>
      </c>
      <c r="G129" s="219" t="s">
        <v>802</v>
      </c>
      <c r="H129" s="219" t="s">
        <v>773</v>
      </c>
      <c r="I129" s="215">
        <f>EDUB*2+MAX(APPB,POWB)*2</f>
        <v>310</v>
      </c>
    </row>
    <row r="130" ht="13.5" customHeight="1" spans="1:9">
      <c r="A130" s="226">
        <v>128</v>
      </c>
      <c r="B130" s="216" t="s">
        <v>803</v>
      </c>
      <c r="C130" s="215" t="s">
        <v>427</v>
      </c>
      <c r="D130" s="217" t="s">
        <v>283</v>
      </c>
      <c r="E130" s="215">
        <f>SUM(EDU*4)</f>
        <v>360</v>
      </c>
      <c r="F130" s="235" t="s">
        <v>804</v>
      </c>
      <c r="G130" s="219" t="s">
        <v>805</v>
      </c>
      <c r="H130" s="219" t="s">
        <v>773</v>
      </c>
      <c r="I130" s="233">
        <f>SUM(EDUB*4)</f>
        <v>360</v>
      </c>
    </row>
    <row r="131" ht="13.5" customHeight="1" spans="1:9">
      <c r="A131" s="229">
        <v>129</v>
      </c>
      <c r="B131" s="236" t="s">
        <v>806</v>
      </c>
      <c r="C131" s="237" t="s">
        <v>565</v>
      </c>
      <c r="D131" s="238" t="s">
        <v>414</v>
      </c>
      <c r="E131" s="233">
        <f>EDU+MAX(DEX,APP)*2</f>
        <v>230</v>
      </c>
      <c r="F131" s="234" t="s">
        <v>807</v>
      </c>
      <c r="G131" s="219" t="s">
        <v>808</v>
      </c>
      <c r="H131" s="219" t="s">
        <v>773</v>
      </c>
      <c r="I131" s="215">
        <f>EDUB+MAX(DEXB,APPB)*2</f>
        <v>230</v>
      </c>
    </row>
    <row r="132" ht="13.5" customHeight="1" spans="1:9">
      <c r="A132" s="226">
        <v>130</v>
      </c>
      <c r="B132" s="216" t="s">
        <v>809</v>
      </c>
      <c r="C132" s="215" t="s">
        <v>565</v>
      </c>
      <c r="D132" s="217" t="s">
        <v>414</v>
      </c>
      <c r="E132" s="215">
        <f>EDU+MAX(DEX,APP)*2</f>
        <v>230</v>
      </c>
      <c r="F132" s="235" t="s">
        <v>810</v>
      </c>
      <c r="G132" s="219" t="s">
        <v>811</v>
      </c>
      <c r="H132" s="219" t="s">
        <v>773</v>
      </c>
      <c r="I132" s="233">
        <f>EDUB+MAX(DEXB,APPB)*2</f>
        <v>230</v>
      </c>
    </row>
    <row r="133" ht="13.5" customHeight="1" spans="1:9">
      <c r="A133" s="229">
        <v>131</v>
      </c>
      <c r="B133" s="236" t="s">
        <v>812</v>
      </c>
      <c r="C133" s="237" t="s">
        <v>329</v>
      </c>
      <c r="D133" s="238" t="s">
        <v>381</v>
      </c>
      <c r="E133" s="233">
        <f>EDU*2+DEX*2</f>
        <v>320</v>
      </c>
      <c r="F133" s="234" t="s">
        <v>813</v>
      </c>
      <c r="G133" s="219" t="s">
        <v>814</v>
      </c>
      <c r="H133" s="219" t="s">
        <v>773</v>
      </c>
      <c r="I133" s="215">
        <f>EDUB*2+DEXB*2</f>
        <v>320</v>
      </c>
    </row>
    <row r="134" ht="13.5" customHeight="1" spans="1:9">
      <c r="A134" s="226">
        <v>132</v>
      </c>
      <c r="B134" s="216" t="s">
        <v>815</v>
      </c>
      <c r="C134" s="215" t="s">
        <v>254</v>
      </c>
      <c r="D134" s="217" t="s">
        <v>255</v>
      </c>
      <c r="E134" s="215">
        <f>SUM(EDU*4)</f>
        <v>360</v>
      </c>
      <c r="F134" s="235" t="s">
        <v>256</v>
      </c>
      <c r="G134" s="219" t="s">
        <v>816</v>
      </c>
      <c r="H134" s="219" t="s">
        <v>773</v>
      </c>
      <c r="I134" s="233">
        <f>SUM(EDUB*4)</f>
        <v>360</v>
      </c>
    </row>
    <row r="135" ht="13.5" customHeight="1" spans="1:9">
      <c r="A135" s="229">
        <v>133</v>
      </c>
      <c r="B135" s="236" t="s">
        <v>817</v>
      </c>
      <c r="C135" s="237" t="s">
        <v>462</v>
      </c>
      <c r="D135" s="238" t="s">
        <v>283</v>
      </c>
      <c r="E135" s="233">
        <f>SUM(EDU*4)</f>
        <v>360</v>
      </c>
      <c r="F135" s="234" t="s">
        <v>584</v>
      </c>
      <c r="G135" s="219" t="s">
        <v>816</v>
      </c>
      <c r="H135" s="219" t="s">
        <v>773</v>
      </c>
      <c r="I135" s="215">
        <f>SUM(EDUB*4)</f>
        <v>360</v>
      </c>
    </row>
    <row r="136" ht="13.5" customHeight="1" spans="1:9">
      <c r="A136" s="226">
        <v>134</v>
      </c>
      <c r="B136" s="216" t="s">
        <v>818</v>
      </c>
      <c r="C136" s="215" t="s">
        <v>254</v>
      </c>
      <c r="D136" s="217" t="s">
        <v>283</v>
      </c>
      <c r="E136" s="215">
        <f>SUM(EDU*4)</f>
        <v>360</v>
      </c>
      <c r="F136" s="235" t="s">
        <v>463</v>
      </c>
      <c r="G136" s="219" t="s">
        <v>464</v>
      </c>
      <c r="H136" s="219" t="s">
        <v>773</v>
      </c>
      <c r="I136" s="233">
        <f>SUM(EDUB*4)</f>
        <v>360</v>
      </c>
    </row>
    <row r="137" ht="13.5" customHeight="1" spans="1:9">
      <c r="A137" s="229">
        <v>135</v>
      </c>
      <c r="B137" s="236" t="s">
        <v>819</v>
      </c>
      <c r="C137" s="237" t="s">
        <v>565</v>
      </c>
      <c r="D137" s="238" t="s">
        <v>283</v>
      </c>
      <c r="E137" s="233">
        <f>SUM(EDU*4)</f>
        <v>360</v>
      </c>
      <c r="F137" s="234" t="s">
        <v>463</v>
      </c>
      <c r="G137" s="219" t="s">
        <v>464</v>
      </c>
      <c r="H137" s="219" t="s">
        <v>773</v>
      </c>
      <c r="I137" s="215">
        <f>SUM(EDUB*4)</f>
        <v>360</v>
      </c>
    </row>
    <row r="138" ht="13.5" customHeight="1" spans="1:9">
      <c r="A138" s="226">
        <v>136</v>
      </c>
      <c r="B138" s="216" t="s">
        <v>820</v>
      </c>
      <c r="C138" s="215" t="s">
        <v>462</v>
      </c>
      <c r="D138" s="217" t="s">
        <v>283</v>
      </c>
      <c r="E138" s="215">
        <f>SUM(EDU*4)</f>
        <v>360</v>
      </c>
      <c r="F138" s="235" t="s">
        <v>463</v>
      </c>
      <c r="G138" s="219" t="s">
        <v>821</v>
      </c>
      <c r="H138" s="219" t="s">
        <v>773</v>
      </c>
      <c r="I138" s="233">
        <f>SUM(EDUB*4)</f>
        <v>360</v>
      </c>
    </row>
    <row r="139" ht="13.5" customHeight="1" spans="1:9">
      <c r="A139" s="229">
        <v>137</v>
      </c>
      <c r="B139" s="236" t="s">
        <v>822</v>
      </c>
      <c r="C139" s="237" t="s">
        <v>298</v>
      </c>
      <c r="D139" s="238" t="s">
        <v>261</v>
      </c>
      <c r="E139" s="233">
        <f>EDU*2+DEX*2</f>
        <v>320</v>
      </c>
      <c r="F139" s="234" t="s">
        <v>823</v>
      </c>
      <c r="G139" s="219" t="s">
        <v>824</v>
      </c>
      <c r="H139" s="219" t="s">
        <v>773</v>
      </c>
      <c r="I139" s="215">
        <f>EDUB*2+DEXB*2</f>
        <v>320</v>
      </c>
    </row>
    <row r="140" ht="13.5" customHeight="1" spans="1:9">
      <c r="A140" s="226">
        <v>138</v>
      </c>
      <c r="B140" s="216" t="s">
        <v>825</v>
      </c>
      <c r="C140" s="215" t="s">
        <v>329</v>
      </c>
      <c r="D140" s="217" t="s">
        <v>283</v>
      </c>
      <c r="E140" s="215">
        <f>SUM(EDU*4)</f>
        <v>360</v>
      </c>
      <c r="F140" s="235" t="s">
        <v>826</v>
      </c>
      <c r="G140" s="219" t="s">
        <v>827</v>
      </c>
      <c r="H140" s="219" t="s">
        <v>773</v>
      </c>
      <c r="I140" s="233">
        <f>SUM(EDUB*4)</f>
        <v>360</v>
      </c>
    </row>
    <row r="141" ht="13.5" customHeight="1" spans="1:9">
      <c r="A141" s="229">
        <v>139</v>
      </c>
      <c r="B141" s="236" t="s">
        <v>828</v>
      </c>
      <c r="C141" s="237" t="s">
        <v>329</v>
      </c>
      <c r="D141" s="238" t="s">
        <v>615</v>
      </c>
      <c r="E141" s="233">
        <f>EDU*2+MAX(POW,DEX)*2</f>
        <v>320</v>
      </c>
      <c r="F141" s="234" t="s">
        <v>829</v>
      </c>
      <c r="G141" s="219" t="s">
        <v>830</v>
      </c>
      <c r="H141" s="219" t="s">
        <v>773</v>
      </c>
      <c r="I141" s="215">
        <f>EDUB*2+MAX(POWB,DEXB)*2</f>
        <v>320</v>
      </c>
    </row>
    <row r="142" ht="13.5" customHeight="1" spans="1:9">
      <c r="A142" s="226">
        <v>140</v>
      </c>
      <c r="B142" s="216" t="s">
        <v>831</v>
      </c>
      <c r="C142" s="215" t="s">
        <v>298</v>
      </c>
      <c r="D142" s="217" t="s">
        <v>283</v>
      </c>
      <c r="E142" s="215">
        <f>SUM(EDU*4)</f>
        <v>360</v>
      </c>
      <c r="F142" s="235" t="s">
        <v>832</v>
      </c>
      <c r="G142" s="219" t="s">
        <v>833</v>
      </c>
      <c r="H142" s="219" t="s">
        <v>773</v>
      </c>
      <c r="I142" s="233">
        <f>SUM(EDUB*4)</f>
        <v>360</v>
      </c>
    </row>
    <row r="143" ht="13.5" customHeight="1" spans="1:9">
      <c r="A143" s="229">
        <v>141</v>
      </c>
      <c r="B143" s="236" t="s">
        <v>834</v>
      </c>
      <c r="C143" s="237" t="s">
        <v>597</v>
      </c>
      <c r="D143" s="238" t="s">
        <v>324</v>
      </c>
      <c r="E143" s="233">
        <f>EDU*2+MAX(DEX,STR)*2</f>
        <v>320</v>
      </c>
      <c r="F143" s="234" t="s">
        <v>835</v>
      </c>
      <c r="G143" s="219" t="s">
        <v>836</v>
      </c>
      <c r="H143" s="219" t="s">
        <v>773</v>
      </c>
      <c r="I143" s="215">
        <f>EDUB*2+MAX(DEXB,STRB)*2</f>
        <v>320</v>
      </c>
    </row>
    <row r="144" ht="13.5" customHeight="1" spans="1:9">
      <c r="A144" s="226">
        <v>142</v>
      </c>
      <c r="B144" s="216" t="s">
        <v>837</v>
      </c>
      <c r="C144" s="215" t="s">
        <v>838</v>
      </c>
      <c r="D144" s="217" t="s">
        <v>324</v>
      </c>
      <c r="E144" s="215">
        <f>EDU*2+MAX(DEX,STR)*2</f>
        <v>320</v>
      </c>
      <c r="F144" s="235" t="s">
        <v>839</v>
      </c>
      <c r="G144" s="219" t="s">
        <v>840</v>
      </c>
      <c r="H144" s="219" t="s">
        <v>773</v>
      </c>
      <c r="I144" s="233">
        <f>EDUB*2+MAX(DEXB,STRB)*2</f>
        <v>320</v>
      </c>
    </row>
    <row r="145" ht="13.5" customHeight="1" spans="1:9">
      <c r="A145" s="229">
        <v>143</v>
      </c>
      <c r="B145" s="236" t="s">
        <v>841</v>
      </c>
      <c r="C145" s="237" t="s">
        <v>329</v>
      </c>
      <c r="D145" s="238" t="s">
        <v>615</v>
      </c>
      <c r="E145" s="233">
        <f>EDU*2+MAX(POW,DEX)*2</f>
        <v>320</v>
      </c>
      <c r="F145" s="234" t="s">
        <v>842</v>
      </c>
      <c r="G145" s="219" t="s">
        <v>843</v>
      </c>
      <c r="H145" s="219" t="s">
        <v>773</v>
      </c>
      <c r="I145" s="215">
        <f>EDUB*2+MAX(POWB,DEXB)*2</f>
        <v>320</v>
      </c>
    </row>
    <row r="146" ht="13.5" customHeight="1" spans="1:9">
      <c r="A146" s="226">
        <v>144</v>
      </c>
      <c r="B146" s="216" t="s">
        <v>844</v>
      </c>
      <c r="C146" s="215" t="s">
        <v>254</v>
      </c>
      <c r="D146" s="217" t="s">
        <v>261</v>
      </c>
      <c r="E146" s="215">
        <f>EDU*2+DEX*2</f>
        <v>320</v>
      </c>
      <c r="F146" s="235" t="s">
        <v>845</v>
      </c>
      <c r="G146" s="219" t="s">
        <v>846</v>
      </c>
      <c r="H146" s="219" t="s">
        <v>773</v>
      </c>
      <c r="I146" s="233">
        <f>EDUB*2+DEXB*2</f>
        <v>320</v>
      </c>
    </row>
    <row r="147" ht="13.5" customHeight="1" spans="1:9">
      <c r="A147" s="229">
        <v>145</v>
      </c>
      <c r="B147" s="236" t="s">
        <v>847</v>
      </c>
      <c r="C147" s="237" t="s">
        <v>565</v>
      </c>
      <c r="D147" s="238" t="s">
        <v>283</v>
      </c>
      <c r="E147" s="233">
        <f>SUM(EDU*4)</f>
        <v>360</v>
      </c>
      <c r="F147" s="234" t="s">
        <v>848</v>
      </c>
      <c r="G147" s="219" t="s">
        <v>849</v>
      </c>
      <c r="H147" s="219" t="s">
        <v>773</v>
      </c>
      <c r="I147" s="215">
        <f>SUM(EDUB*4)</f>
        <v>360</v>
      </c>
    </row>
    <row r="148" ht="13.5" customHeight="1" spans="1:9">
      <c r="A148" s="226">
        <v>146</v>
      </c>
      <c r="B148" s="216" t="s">
        <v>850</v>
      </c>
      <c r="C148" s="215" t="s">
        <v>266</v>
      </c>
      <c r="D148" s="217" t="s">
        <v>408</v>
      </c>
      <c r="E148" s="215">
        <f>EDU*2+APP*2</f>
        <v>250</v>
      </c>
      <c r="F148" s="235" t="s">
        <v>704</v>
      </c>
      <c r="G148" s="219" t="s">
        <v>851</v>
      </c>
      <c r="H148" s="219" t="s">
        <v>773</v>
      </c>
      <c r="I148" s="233">
        <f>EDUB*2+APPB*2</f>
        <v>250</v>
      </c>
    </row>
    <row r="149" ht="13.5" customHeight="1" spans="1:9">
      <c r="A149" s="229">
        <v>147</v>
      </c>
      <c r="B149" s="236" t="s">
        <v>852</v>
      </c>
      <c r="C149" s="237" t="s">
        <v>329</v>
      </c>
      <c r="D149" s="238" t="s">
        <v>408</v>
      </c>
      <c r="E149" s="233">
        <f>EDU*2+APP*2</f>
        <v>250</v>
      </c>
      <c r="F149" s="234" t="s">
        <v>853</v>
      </c>
      <c r="G149" s="219" t="s">
        <v>824</v>
      </c>
      <c r="H149" s="219" t="s">
        <v>773</v>
      </c>
      <c r="I149" s="215">
        <f>EDUB*2+APPB*2</f>
        <v>250</v>
      </c>
    </row>
    <row r="150" ht="13.5" customHeight="1" spans="1:9">
      <c r="A150" s="226">
        <v>148</v>
      </c>
      <c r="B150" s="216" t="s">
        <v>854</v>
      </c>
      <c r="C150" s="215" t="s">
        <v>777</v>
      </c>
      <c r="D150" s="217" t="s">
        <v>283</v>
      </c>
      <c r="E150" s="215">
        <f>SUM(EDU*4)</f>
        <v>360</v>
      </c>
      <c r="F150" s="235" t="s">
        <v>855</v>
      </c>
      <c r="G150" s="219" t="s">
        <v>856</v>
      </c>
      <c r="H150" s="219" t="s">
        <v>773</v>
      </c>
      <c r="I150" s="233">
        <f>SUM(EDUB*4)</f>
        <v>360</v>
      </c>
    </row>
    <row r="151" ht="13.5" customHeight="1" spans="1:9">
      <c r="A151" s="229">
        <v>149</v>
      </c>
      <c r="B151" s="236" t="s">
        <v>857</v>
      </c>
      <c r="C151" s="237" t="s">
        <v>260</v>
      </c>
      <c r="D151" s="238" t="s">
        <v>324</v>
      </c>
      <c r="E151" s="233">
        <f>EDU*2+MAX(DEX,STR)*2</f>
        <v>320</v>
      </c>
      <c r="F151" s="234" t="s">
        <v>858</v>
      </c>
      <c r="G151" s="219" t="s">
        <v>859</v>
      </c>
      <c r="H151" s="219" t="s">
        <v>773</v>
      </c>
      <c r="I151" s="215">
        <f>EDUB*2+MAX(DEXB,STRB)*2</f>
        <v>320</v>
      </c>
    </row>
    <row r="152" ht="13.5" customHeight="1" spans="1:9">
      <c r="A152" s="226">
        <v>150</v>
      </c>
      <c r="B152" s="216" t="s">
        <v>860</v>
      </c>
      <c r="C152" s="215" t="s">
        <v>861</v>
      </c>
      <c r="D152" s="217" t="s">
        <v>283</v>
      </c>
      <c r="E152" s="215">
        <f t="shared" ref="E152:E157" si="2">SUM(EDU*4)</f>
        <v>360</v>
      </c>
      <c r="F152" s="235" t="s">
        <v>862</v>
      </c>
      <c r="G152" s="219" t="s">
        <v>863</v>
      </c>
      <c r="H152" s="219" t="s">
        <v>773</v>
      </c>
      <c r="I152" s="233">
        <f t="shared" ref="I152:I157" si="3">SUM(EDUB*4)</f>
        <v>360</v>
      </c>
    </row>
    <row r="153" ht="13.5" customHeight="1" spans="1:9">
      <c r="A153" s="229">
        <v>151</v>
      </c>
      <c r="B153" s="236" t="s">
        <v>864</v>
      </c>
      <c r="C153" s="237" t="s">
        <v>427</v>
      </c>
      <c r="D153" s="238" t="s">
        <v>283</v>
      </c>
      <c r="E153" s="233">
        <f t="shared" si="2"/>
        <v>360</v>
      </c>
      <c r="F153" s="234" t="s">
        <v>865</v>
      </c>
      <c r="G153" s="219" t="s">
        <v>866</v>
      </c>
      <c r="H153" s="219" t="s">
        <v>773</v>
      </c>
      <c r="I153" s="215">
        <f t="shared" si="3"/>
        <v>360</v>
      </c>
    </row>
    <row r="154" ht="13.5" customHeight="1" spans="1:9">
      <c r="A154" s="226">
        <v>152</v>
      </c>
      <c r="B154" s="216" t="s">
        <v>867</v>
      </c>
      <c r="C154" s="215" t="s">
        <v>339</v>
      </c>
      <c r="D154" s="217" t="s">
        <v>283</v>
      </c>
      <c r="E154" s="215">
        <f t="shared" si="2"/>
        <v>360</v>
      </c>
      <c r="F154" s="235" t="s">
        <v>868</v>
      </c>
      <c r="G154" s="219" t="s">
        <v>869</v>
      </c>
      <c r="H154" s="219" t="s">
        <v>773</v>
      </c>
      <c r="I154" s="233">
        <f t="shared" si="3"/>
        <v>360</v>
      </c>
    </row>
    <row r="155" ht="13.5" customHeight="1" spans="1:9">
      <c r="A155" s="229">
        <v>153</v>
      </c>
      <c r="B155" s="236" t="s">
        <v>870</v>
      </c>
      <c r="C155" s="237" t="s">
        <v>329</v>
      </c>
      <c r="D155" s="238" t="s">
        <v>283</v>
      </c>
      <c r="E155" s="233">
        <f t="shared" si="2"/>
        <v>360</v>
      </c>
      <c r="F155" s="234" t="s">
        <v>871</v>
      </c>
      <c r="G155" s="219" t="s">
        <v>872</v>
      </c>
      <c r="H155" s="219" t="s">
        <v>773</v>
      </c>
      <c r="I155" s="215">
        <f t="shared" si="3"/>
        <v>360</v>
      </c>
    </row>
    <row r="156" ht="13.5" customHeight="1" spans="1:9">
      <c r="A156" s="226">
        <v>154</v>
      </c>
      <c r="B156" s="216" t="s">
        <v>873</v>
      </c>
      <c r="C156" s="215" t="s">
        <v>386</v>
      </c>
      <c r="D156" s="217" t="s">
        <v>283</v>
      </c>
      <c r="E156" s="215">
        <f t="shared" si="2"/>
        <v>360</v>
      </c>
      <c r="F156" s="235" t="s">
        <v>874</v>
      </c>
      <c r="G156" s="239" t="s">
        <v>875</v>
      </c>
      <c r="H156" s="219" t="s">
        <v>773</v>
      </c>
      <c r="I156" s="233">
        <f t="shared" si="3"/>
        <v>360</v>
      </c>
    </row>
    <row r="157" ht="13.5" customHeight="1" spans="1:9">
      <c r="A157" s="229">
        <v>155</v>
      </c>
      <c r="B157" s="236" t="s">
        <v>876</v>
      </c>
      <c r="C157" s="237" t="s">
        <v>329</v>
      </c>
      <c r="D157" s="238" t="s">
        <v>283</v>
      </c>
      <c r="E157" s="233">
        <f t="shared" si="2"/>
        <v>360</v>
      </c>
      <c r="F157" s="234" t="s">
        <v>877</v>
      </c>
      <c r="G157" s="219" t="s">
        <v>878</v>
      </c>
      <c r="H157" s="219" t="s">
        <v>773</v>
      </c>
      <c r="I157" s="215">
        <f t="shared" si="3"/>
        <v>360</v>
      </c>
    </row>
    <row r="158" ht="13.5" customHeight="1" spans="1:9">
      <c r="A158" s="226">
        <v>156</v>
      </c>
      <c r="B158" s="216" t="s">
        <v>879</v>
      </c>
      <c r="C158" s="215" t="s">
        <v>329</v>
      </c>
      <c r="D158" s="217" t="s">
        <v>324</v>
      </c>
      <c r="E158" s="215">
        <f>EDU*2+MAX(DEX,STR)*2</f>
        <v>320</v>
      </c>
      <c r="F158" s="235" t="s">
        <v>880</v>
      </c>
      <c r="G158" s="219" t="s">
        <v>881</v>
      </c>
      <c r="H158" s="219" t="s">
        <v>773</v>
      </c>
      <c r="I158" s="233">
        <f>EDUB*2+MAX(DEXB,STRB)*2</f>
        <v>320</v>
      </c>
    </row>
    <row r="159" ht="13.5" customHeight="1" spans="1:9">
      <c r="A159" s="229">
        <v>157</v>
      </c>
      <c r="B159" s="236" t="s">
        <v>882</v>
      </c>
      <c r="C159" s="237" t="s">
        <v>339</v>
      </c>
      <c r="D159" s="238" t="s">
        <v>324</v>
      </c>
      <c r="E159" s="233">
        <f>EDU*2+MAX(DEX,STR)*2</f>
        <v>320</v>
      </c>
      <c r="F159" s="234" t="s">
        <v>883</v>
      </c>
      <c r="G159" s="219" t="s">
        <v>884</v>
      </c>
      <c r="H159" s="219" t="s">
        <v>885</v>
      </c>
      <c r="I159" s="215">
        <f>EDUB*2+MAX(DEXB,STRB)*2</f>
        <v>320</v>
      </c>
    </row>
    <row r="160" ht="13.5" customHeight="1" spans="1:9">
      <c r="A160" s="226">
        <v>158</v>
      </c>
      <c r="B160" s="216" t="s">
        <v>886</v>
      </c>
      <c r="C160" s="215" t="s">
        <v>727</v>
      </c>
      <c r="D160" s="217" t="s">
        <v>324</v>
      </c>
      <c r="E160" s="215">
        <f>EDU*2+MAX(DEX,STR)*2</f>
        <v>320</v>
      </c>
      <c r="F160" s="235" t="s">
        <v>887</v>
      </c>
      <c r="G160" s="219" t="s">
        <v>888</v>
      </c>
      <c r="H160" s="219" t="s">
        <v>885</v>
      </c>
      <c r="I160" s="233">
        <f>EDUB*2+MAX(DEXB,STRB)*2</f>
        <v>320</v>
      </c>
    </row>
    <row r="161" ht="13.5" customHeight="1" spans="1:9">
      <c r="A161" s="229">
        <v>159</v>
      </c>
      <c r="B161" s="236" t="s">
        <v>889</v>
      </c>
      <c r="C161" s="237" t="s">
        <v>890</v>
      </c>
      <c r="D161" s="238" t="s">
        <v>283</v>
      </c>
      <c r="E161" s="233">
        <f>SUM(EDU*4)</f>
        <v>360</v>
      </c>
      <c r="F161" s="234" t="s">
        <v>891</v>
      </c>
      <c r="G161" s="219" t="s">
        <v>892</v>
      </c>
      <c r="H161" s="219" t="s">
        <v>885</v>
      </c>
      <c r="I161" s="215">
        <f>SUM(EDUB*4)</f>
        <v>360</v>
      </c>
    </row>
    <row r="162" ht="13.5" customHeight="1" spans="1:9">
      <c r="A162" s="226">
        <v>160</v>
      </c>
      <c r="B162" s="216" t="s">
        <v>893</v>
      </c>
      <c r="C162" s="215" t="s">
        <v>427</v>
      </c>
      <c r="D162" s="217" t="s">
        <v>283</v>
      </c>
      <c r="E162" s="215">
        <f>SUM(EDU*4)</f>
        <v>360</v>
      </c>
      <c r="F162" s="235" t="s">
        <v>894</v>
      </c>
      <c r="G162" s="219" t="s">
        <v>364</v>
      </c>
      <c r="H162" s="219" t="s">
        <v>885</v>
      </c>
      <c r="I162" s="233">
        <f>SUM(EDUB*4)</f>
        <v>360</v>
      </c>
    </row>
    <row r="163" ht="13.5" customHeight="1" spans="1:9">
      <c r="A163" s="229">
        <v>161</v>
      </c>
      <c r="B163" s="236" t="s">
        <v>895</v>
      </c>
      <c r="C163" s="237" t="s">
        <v>339</v>
      </c>
      <c r="D163" s="238" t="s">
        <v>283</v>
      </c>
      <c r="E163" s="233">
        <f>SUM(EDU*4)</f>
        <v>360</v>
      </c>
      <c r="F163" s="234" t="s">
        <v>896</v>
      </c>
      <c r="H163" s="219" t="s">
        <v>885</v>
      </c>
      <c r="I163" s="215">
        <f>SUM(EDUB*4)</f>
        <v>360</v>
      </c>
    </row>
    <row r="164" ht="13.5" customHeight="1" spans="1:9">
      <c r="A164" s="226">
        <v>162</v>
      </c>
      <c r="B164" s="216" t="s">
        <v>897</v>
      </c>
      <c r="C164" s="215" t="s">
        <v>260</v>
      </c>
      <c r="D164" s="217" t="s">
        <v>324</v>
      </c>
      <c r="E164" s="215">
        <f>EDU*2+MAX(DEX,STR)*2</f>
        <v>320</v>
      </c>
      <c r="F164" s="235" t="s">
        <v>898</v>
      </c>
      <c r="H164" s="219" t="s">
        <v>885</v>
      </c>
      <c r="I164" s="233">
        <f>EDUB*2+MAX(DEXB,STRB)*2</f>
        <v>320</v>
      </c>
    </row>
    <row r="165" ht="13.5" customHeight="1" spans="1:9">
      <c r="A165" s="229">
        <v>163</v>
      </c>
      <c r="B165" s="236" t="s">
        <v>899</v>
      </c>
      <c r="C165" s="237" t="s">
        <v>727</v>
      </c>
      <c r="D165" s="238" t="s">
        <v>283</v>
      </c>
      <c r="E165" s="233">
        <f>SUM(EDU*4)</f>
        <v>360</v>
      </c>
      <c r="F165" s="234" t="s">
        <v>900</v>
      </c>
      <c r="G165" s="219" t="s">
        <v>901</v>
      </c>
      <c r="H165" s="219" t="s">
        <v>885</v>
      </c>
      <c r="I165" s="215">
        <f>SUM(EDUB*4)</f>
        <v>360</v>
      </c>
    </row>
    <row r="166" ht="13.5" customHeight="1" spans="1:9">
      <c r="A166" s="226">
        <v>164</v>
      </c>
      <c r="B166" s="216" t="s">
        <v>902</v>
      </c>
      <c r="C166" s="215" t="s">
        <v>397</v>
      </c>
      <c r="D166" s="217" t="s">
        <v>283</v>
      </c>
      <c r="E166" s="215">
        <f>SUM(EDU*4)</f>
        <v>360</v>
      </c>
      <c r="F166" s="241" t="s">
        <v>903</v>
      </c>
      <c r="H166" s="219" t="s">
        <v>885</v>
      </c>
      <c r="I166" s="233">
        <f>SUM(EDUB*4)</f>
        <v>360</v>
      </c>
    </row>
    <row r="167" ht="13.5" customHeight="1" spans="1:9">
      <c r="A167" s="229">
        <v>165</v>
      </c>
      <c r="B167" s="236" t="s">
        <v>904</v>
      </c>
      <c r="C167" s="237" t="s">
        <v>260</v>
      </c>
      <c r="D167" s="238" t="s">
        <v>283</v>
      </c>
      <c r="E167" s="233">
        <f>SUM(EDU*4)</f>
        <v>360</v>
      </c>
      <c r="F167" s="234" t="s">
        <v>905</v>
      </c>
      <c r="H167" s="219" t="s">
        <v>885</v>
      </c>
      <c r="I167" s="215">
        <f>SUM(EDUB*4)</f>
        <v>360</v>
      </c>
    </row>
    <row r="168" ht="13.5" customHeight="1" spans="1:9">
      <c r="A168" s="226">
        <v>166</v>
      </c>
      <c r="B168" s="216" t="s">
        <v>906</v>
      </c>
      <c r="C168" s="215" t="s">
        <v>298</v>
      </c>
      <c r="D168" s="217" t="s">
        <v>283</v>
      </c>
      <c r="E168" s="215">
        <f>SUM(EDU*4)</f>
        <v>360</v>
      </c>
      <c r="F168" s="235" t="s">
        <v>907</v>
      </c>
      <c r="H168" s="219" t="s">
        <v>885</v>
      </c>
      <c r="I168" s="233">
        <f>SUM(EDUB*4)</f>
        <v>360</v>
      </c>
    </row>
    <row r="169" ht="13.5" customHeight="1" spans="1:9">
      <c r="A169" s="229">
        <v>167</v>
      </c>
      <c r="B169" s="236" t="s">
        <v>908</v>
      </c>
      <c r="C169" s="237" t="s">
        <v>386</v>
      </c>
      <c r="D169" s="238" t="s">
        <v>283</v>
      </c>
      <c r="E169" s="233">
        <f>SUM(EDU*4)</f>
        <v>360</v>
      </c>
      <c r="F169" s="234" t="s">
        <v>909</v>
      </c>
      <c r="G169" s="219" t="s">
        <v>910</v>
      </c>
      <c r="H169" s="219" t="s">
        <v>885</v>
      </c>
      <c r="I169" s="215">
        <f>SUM(EDUB*4)</f>
        <v>360</v>
      </c>
    </row>
    <row r="170" ht="13.5" customHeight="1" spans="1:9">
      <c r="A170" s="226">
        <v>168</v>
      </c>
      <c r="B170" s="216" t="s">
        <v>911</v>
      </c>
      <c r="C170" s="215" t="s">
        <v>467</v>
      </c>
      <c r="D170" s="217" t="s">
        <v>324</v>
      </c>
      <c r="E170" s="215">
        <f>EDU*2+MAX(DEX,STR)*2</f>
        <v>320</v>
      </c>
      <c r="F170" s="235" t="s">
        <v>912</v>
      </c>
      <c r="G170" s="219" t="s">
        <v>913</v>
      </c>
      <c r="H170" s="219" t="s">
        <v>885</v>
      </c>
      <c r="I170" s="233">
        <f>EDUB*2+MAX(DEXB,STRB)*2</f>
        <v>320</v>
      </c>
    </row>
    <row r="171" ht="13.5" customHeight="1" spans="1:9">
      <c r="A171" s="229">
        <v>169</v>
      </c>
      <c r="B171" s="236" t="s">
        <v>914</v>
      </c>
      <c r="C171" s="237" t="s">
        <v>353</v>
      </c>
      <c r="D171" s="238" t="s">
        <v>354</v>
      </c>
      <c r="E171" s="233">
        <f>SUM(EDU*4)</f>
        <v>360</v>
      </c>
      <c r="F171" s="234" t="s">
        <v>915</v>
      </c>
      <c r="H171" s="219" t="s">
        <v>885</v>
      </c>
      <c r="I171" s="215">
        <f>SUM(EDUB*4)</f>
        <v>360</v>
      </c>
    </row>
    <row r="172" ht="13.5" customHeight="1" spans="1:9">
      <c r="A172" s="226">
        <v>170</v>
      </c>
      <c r="B172" s="216" t="s">
        <v>916</v>
      </c>
      <c r="C172" s="215" t="s">
        <v>329</v>
      </c>
      <c r="D172" s="217" t="s">
        <v>324</v>
      </c>
      <c r="E172" s="215">
        <f>EDU*2+MAX(DEX,STR)*2</f>
        <v>320</v>
      </c>
      <c r="F172" s="235" t="s">
        <v>917</v>
      </c>
      <c r="G172" s="219" t="s">
        <v>918</v>
      </c>
      <c r="H172" s="219" t="s">
        <v>919</v>
      </c>
      <c r="I172" s="233">
        <f>EDUB*2+MAX(DEXB,STRB)*2</f>
        <v>320</v>
      </c>
    </row>
    <row r="173" ht="13.5" customHeight="1" spans="1:9">
      <c r="A173" s="229">
        <v>171</v>
      </c>
      <c r="B173" s="236" t="s">
        <v>920</v>
      </c>
      <c r="C173" s="237" t="s">
        <v>298</v>
      </c>
      <c r="D173" s="238" t="s">
        <v>283</v>
      </c>
      <c r="E173" s="233">
        <f>SUM(EDU*4)</f>
        <v>360</v>
      </c>
      <c r="F173" s="234" t="s">
        <v>921</v>
      </c>
      <c r="G173" s="219" t="s">
        <v>922</v>
      </c>
      <c r="H173" s="219" t="s">
        <v>919</v>
      </c>
      <c r="I173" s="215">
        <f>SUM(EDUB*4)</f>
        <v>360</v>
      </c>
    </row>
    <row r="174" ht="13.5" customHeight="1" spans="1:9">
      <c r="A174" s="226">
        <v>172</v>
      </c>
      <c r="B174" s="216" t="s">
        <v>923</v>
      </c>
      <c r="C174" s="215" t="s">
        <v>727</v>
      </c>
      <c r="D174" s="217" t="s">
        <v>283</v>
      </c>
      <c r="E174" s="215">
        <f>SUM(EDU*4)</f>
        <v>360</v>
      </c>
      <c r="F174" s="235" t="s">
        <v>924</v>
      </c>
      <c r="H174" s="219" t="s">
        <v>925</v>
      </c>
      <c r="I174" s="233">
        <f>SUM(EDUB*4)</f>
        <v>360</v>
      </c>
    </row>
    <row r="175" ht="13.5" customHeight="1" spans="1:9">
      <c r="A175" s="229">
        <v>173</v>
      </c>
      <c r="B175" s="236" t="s">
        <v>926</v>
      </c>
      <c r="C175" s="237" t="s">
        <v>727</v>
      </c>
      <c r="D175" s="238" t="s">
        <v>283</v>
      </c>
      <c r="E175" s="233">
        <f>SUM(EDU*4)</f>
        <v>360</v>
      </c>
      <c r="F175" s="234" t="s">
        <v>927</v>
      </c>
      <c r="G175" s="219" t="s">
        <v>928</v>
      </c>
      <c r="H175" s="219" t="s">
        <v>925</v>
      </c>
      <c r="I175" s="215">
        <f>SUM(EDUB*4)</f>
        <v>360</v>
      </c>
    </row>
    <row r="176" ht="13.5" customHeight="1" spans="1:9">
      <c r="A176" s="226">
        <v>174</v>
      </c>
      <c r="B176" s="216" t="s">
        <v>929</v>
      </c>
      <c r="C176" s="215" t="s">
        <v>298</v>
      </c>
      <c r="D176" s="217" t="s">
        <v>289</v>
      </c>
      <c r="E176" s="215">
        <f>EDU*2+MAX(APP,POW)*2</f>
        <v>310</v>
      </c>
      <c r="F176" s="235" t="s">
        <v>930</v>
      </c>
      <c r="H176" s="219" t="s">
        <v>931</v>
      </c>
      <c r="I176" s="233">
        <f>EDUB*2+MAX(APPB,POWB)*2</f>
        <v>310</v>
      </c>
    </row>
    <row r="177" ht="13.5" customHeight="1" spans="1:9">
      <c r="A177" s="229">
        <v>175</v>
      </c>
      <c r="B177" s="236" t="s">
        <v>932</v>
      </c>
      <c r="C177" s="237" t="s">
        <v>732</v>
      </c>
      <c r="D177" s="238" t="s">
        <v>283</v>
      </c>
      <c r="E177" s="233">
        <f>SUM(EDU*4)</f>
        <v>360</v>
      </c>
      <c r="F177" s="234" t="s">
        <v>933</v>
      </c>
      <c r="H177" s="219" t="s">
        <v>931</v>
      </c>
      <c r="I177" s="215">
        <f>SUM(EDUB*4)</f>
        <v>360</v>
      </c>
    </row>
    <row r="178" ht="13.5" customHeight="1" spans="1:9">
      <c r="A178" s="226">
        <v>176</v>
      </c>
      <c r="B178" s="216" t="s">
        <v>934</v>
      </c>
      <c r="C178" s="215" t="s">
        <v>367</v>
      </c>
      <c r="D178" s="217" t="s">
        <v>283</v>
      </c>
      <c r="E178" s="215">
        <f>SUM(EDU*4)</f>
        <v>360</v>
      </c>
      <c r="F178" s="235" t="s">
        <v>935</v>
      </c>
      <c r="H178" s="219" t="s">
        <v>931</v>
      </c>
      <c r="I178" s="233">
        <f>SUM(EDUB*4)</f>
        <v>360</v>
      </c>
    </row>
    <row r="179" ht="13.5" customHeight="1" spans="1:9">
      <c r="A179" s="229">
        <v>177</v>
      </c>
      <c r="B179" s="236" t="s">
        <v>936</v>
      </c>
      <c r="C179" s="237" t="s">
        <v>298</v>
      </c>
      <c r="D179" s="233" t="s">
        <v>283</v>
      </c>
      <c r="E179" s="233">
        <f>SUM(EDU*4)</f>
        <v>360</v>
      </c>
      <c r="F179" s="234" t="s">
        <v>832</v>
      </c>
      <c r="G179" s="219" t="s">
        <v>833</v>
      </c>
      <c r="H179" s="219" t="s">
        <v>931</v>
      </c>
      <c r="I179" s="215">
        <f>SUM(EDUB*4)</f>
        <v>360</v>
      </c>
    </row>
    <row r="180" ht="13.5" customHeight="1" spans="1:9">
      <c r="A180" s="226">
        <v>178</v>
      </c>
      <c r="B180" s="216" t="s">
        <v>937</v>
      </c>
      <c r="C180" s="215" t="s">
        <v>732</v>
      </c>
      <c r="D180" s="217" t="s">
        <v>324</v>
      </c>
      <c r="E180" s="215">
        <f>EDU*2+MAX(DEX,STR)*2</f>
        <v>320</v>
      </c>
      <c r="F180" s="235" t="s">
        <v>938</v>
      </c>
      <c r="H180" s="219" t="s">
        <v>931</v>
      </c>
      <c r="I180" s="233">
        <f>EDUB*2+MAX(DEXB,STRB)*2</f>
        <v>320</v>
      </c>
    </row>
    <row r="181" ht="13.5" customHeight="1" spans="1:9">
      <c r="A181" s="229">
        <v>179</v>
      </c>
      <c r="B181" s="236" t="s">
        <v>939</v>
      </c>
      <c r="C181" s="237" t="s">
        <v>323</v>
      </c>
      <c r="D181" s="238" t="s">
        <v>267</v>
      </c>
      <c r="E181" s="233">
        <f>EDU*2+APP*2</f>
        <v>250</v>
      </c>
      <c r="F181" s="234" t="s">
        <v>499</v>
      </c>
      <c r="H181" s="219" t="s">
        <v>931</v>
      </c>
      <c r="I181" s="215">
        <f>EDUB*2+APPB*2</f>
        <v>250</v>
      </c>
    </row>
    <row r="182" ht="13.5" customHeight="1" spans="1:9">
      <c r="A182" s="226">
        <v>180</v>
      </c>
      <c r="B182" s="216" t="s">
        <v>940</v>
      </c>
      <c r="C182" s="215" t="s">
        <v>427</v>
      </c>
      <c r="D182" s="217" t="s">
        <v>283</v>
      </c>
      <c r="E182" s="215">
        <f>SUM(EDU*4)</f>
        <v>360</v>
      </c>
      <c r="F182" s="241" t="s">
        <v>941</v>
      </c>
      <c r="H182" s="219" t="s">
        <v>931</v>
      </c>
      <c r="I182" s="233">
        <f>SUM(EDUB*4)</f>
        <v>360</v>
      </c>
    </row>
    <row r="183" ht="13.5" customHeight="1" spans="1:9">
      <c r="A183" s="229">
        <v>181</v>
      </c>
      <c r="B183" s="236" t="s">
        <v>942</v>
      </c>
      <c r="C183" s="237" t="s">
        <v>329</v>
      </c>
      <c r="D183" s="238" t="s">
        <v>283</v>
      </c>
      <c r="E183" s="233">
        <f>SUM(EDU*4)</f>
        <v>360</v>
      </c>
      <c r="F183" s="234" t="s">
        <v>696</v>
      </c>
      <c r="H183" s="219" t="s">
        <v>931</v>
      </c>
      <c r="I183" s="215">
        <f>SUM(EDUB*4)</f>
        <v>360</v>
      </c>
    </row>
    <row r="184" ht="13.5" customHeight="1" spans="1:9">
      <c r="A184" s="226">
        <v>182</v>
      </c>
      <c r="B184" s="216" t="s">
        <v>943</v>
      </c>
      <c r="C184" s="215" t="s">
        <v>344</v>
      </c>
      <c r="D184" s="217" t="s">
        <v>283</v>
      </c>
      <c r="E184" s="215">
        <f>SUM(EDU*4)</f>
        <v>360</v>
      </c>
      <c r="F184" s="235" t="s">
        <v>700</v>
      </c>
      <c r="H184" s="219" t="s">
        <v>931</v>
      </c>
      <c r="I184" s="233">
        <f>SUM(EDUB*4)</f>
        <v>360</v>
      </c>
    </row>
    <row r="185" ht="13.5" customHeight="1" spans="1:9">
      <c r="A185" s="229">
        <v>183</v>
      </c>
      <c r="B185" s="236" t="s">
        <v>944</v>
      </c>
      <c r="C185" s="237" t="s">
        <v>329</v>
      </c>
      <c r="D185" s="238" t="s">
        <v>324</v>
      </c>
      <c r="E185" s="233">
        <f>EDU*2+MAX(DEX,STR)*2</f>
        <v>320</v>
      </c>
      <c r="F185" s="234" t="s">
        <v>720</v>
      </c>
      <c r="H185" s="219" t="s">
        <v>931</v>
      </c>
      <c r="I185" s="215">
        <f>EDUB*2+MAX(DEXB,STRB)*2</f>
        <v>320</v>
      </c>
    </row>
    <row r="186" ht="13.5" customHeight="1" spans="1:9">
      <c r="A186" s="226">
        <v>184</v>
      </c>
      <c r="B186" s="216" t="s">
        <v>945</v>
      </c>
      <c r="C186" s="215" t="s">
        <v>329</v>
      </c>
      <c r="D186" s="217" t="s">
        <v>324</v>
      </c>
      <c r="E186" s="215">
        <f>EDU*2+MAX(DEX,STR)*2</f>
        <v>320</v>
      </c>
      <c r="F186" s="235" t="s">
        <v>720</v>
      </c>
      <c r="H186" s="219" t="s">
        <v>931</v>
      </c>
      <c r="I186" s="233">
        <f>EDUB*2+MAX(DEXB,STRB)*2</f>
        <v>320</v>
      </c>
    </row>
    <row r="187" ht="13.5" customHeight="1" spans="1:9">
      <c r="A187" s="229">
        <v>185</v>
      </c>
      <c r="B187" s="236" t="s">
        <v>946</v>
      </c>
      <c r="C187" s="237" t="s">
        <v>503</v>
      </c>
      <c r="D187" s="238" t="s">
        <v>468</v>
      </c>
      <c r="E187" s="233">
        <f>(MAX(APP,DEX,STR))*2+EDU*2</f>
        <v>320</v>
      </c>
      <c r="F187" s="234" t="s">
        <v>504</v>
      </c>
      <c r="H187" s="219" t="s">
        <v>931</v>
      </c>
      <c r="I187" s="215">
        <f>(MAX(APPB,DEXB,STRB))*2+EDUB*2</f>
        <v>320</v>
      </c>
    </row>
    <row r="188" ht="13.5" customHeight="1" spans="1:9">
      <c r="A188" s="226">
        <v>186</v>
      </c>
      <c r="B188" s="216" t="s">
        <v>947</v>
      </c>
      <c r="C188" s="215" t="s">
        <v>254</v>
      </c>
      <c r="D188" s="217" t="s">
        <v>283</v>
      </c>
      <c r="E188" s="215">
        <f>SUM(EDU*4)</f>
        <v>360</v>
      </c>
      <c r="F188" s="235" t="s">
        <v>798</v>
      </c>
      <c r="H188" s="219" t="s">
        <v>931</v>
      </c>
      <c r="I188" s="233">
        <f>SUM(EDUB*4)</f>
        <v>360</v>
      </c>
    </row>
    <row r="189" ht="13.5" customHeight="1" spans="1:9">
      <c r="A189" s="229">
        <v>187</v>
      </c>
      <c r="B189" s="236" t="s">
        <v>948</v>
      </c>
      <c r="C189" s="237" t="s">
        <v>323</v>
      </c>
      <c r="D189" s="238" t="s">
        <v>267</v>
      </c>
      <c r="E189" s="233">
        <f>EDU*2+APP*2</f>
        <v>250</v>
      </c>
      <c r="F189" s="234" t="s">
        <v>949</v>
      </c>
      <c r="H189" s="219" t="s">
        <v>931</v>
      </c>
      <c r="I189" s="215">
        <f>EDUB*2+APPB*2</f>
        <v>250</v>
      </c>
    </row>
    <row r="190" ht="13.5" customHeight="1" spans="1:9">
      <c r="A190" s="226">
        <v>188</v>
      </c>
      <c r="B190" s="216" t="s">
        <v>950</v>
      </c>
      <c r="C190" s="215" t="s">
        <v>323</v>
      </c>
      <c r="D190" s="217" t="s">
        <v>267</v>
      </c>
      <c r="E190" s="215">
        <f>EDU*2+APP*2</f>
        <v>250</v>
      </c>
      <c r="F190" s="235" t="s">
        <v>951</v>
      </c>
      <c r="H190" s="219" t="s">
        <v>931</v>
      </c>
      <c r="I190" s="233">
        <f>EDUB*2+APPB*2</f>
        <v>250</v>
      </c>
    </row>
    <row r="191" ht="13.5" customHeight="1" spans="1:9">
      <c r="A191" s="229">
        <v>189</v>
      </c>
      <c r="B191" s="236" t="s">
        <v>952</v>
      </c>
      <c r="C191" s="237" t="s">
        <v>323</v>
      </c>
      <c r="D191" s="238" t="s">
        <v>267</v>
      </c>
      <c r="E191" s="233">
        <f>EDU*2+APP*2</f>
        <v>250</v>
      </c>
      <c r="F191" s="234" t="s">
        <v>953</v>
      </c>
      <c r="H191" s="219" t="s">
        <v>931</v>
      </c>
      <c r="I191" s="215">
        <f>EDUB*2+APPB*2</f>
        <v>250</v>
      </c>
    </row>
    <row r="192" ht="13.5" customHeight="1" spans="1:9">
      <c r="A192" s="226">
        <v>190</v>
      </c>
      <c r="B192" s="216" t="s">
        <v>954</v>
      </c>
      <c r="C192" s="215" t="s">
        <v>260</v>
      </c>
      <c r="D192" s="217" t="s">
        <v>261</v>
      </c>
      <c r="E192" s="215">
        <f>EDU*2+DEX*2</f>
        <v>320</v>
      </c>
      <c r="F192" s="235" t="s">
        <v>262</v>
      </c>
      <c r="H192" s="219" t="s">
        <v>931</v>
      </c>
      <c r="I192" s="233">
        <f>EDUB*2+DEXB*2</f>
        <v>320</v>
      </c>
    </row>
    <row r="193" ht="13.5" customHeight="1" spans="1:9">
      <c r="A193" s="229">
        <v>191</v>
      </c>
      <c r="B193" s="236" t="s">
        <v>955</v>
      </c>
      <c r="C193" s="237" t="s">
        <v>565</v>
      </c>
      <c r="D193" s="238" t="s">
        <v>283</v>
      </c>
      <c r="E193" s="233">
        <f>SUM(EDU*4)</f>
        <v>360</v>
      </c>
      <c r="F193" s="234" t="s">
        <v>848</v>
      </c>
      <c r="H193" s="219" t="s">
        <v>931</v>
      </c>
      <c r="I193" s="215">
        <f>SUM(EDUB*4)</f>
        <v>360</v>
      </c>
    </row>
    <row r="194" ht="13.5" customHeight="1" spans="1:9">
      <c r="A194" s="226">
        <v>192</v>
      </c>
      <c r="B194" s="216" t="s">
        <v>956</v>
      </c>
      <c r="C194" s="215" t="s">
        <v>565</v>
      </c>
      <c r="D194" s="217" t="s">
        <v>283</v>
      </c>
      <c r="E194" s="215">
        <f>SUM(EDU*4)</f>
        <v>360</v>
      </c>
      <c r="F194" s="235" t="s">
        <v>848</v>
      </c>
      <c r="H194" s="219" t="s">
        <v>931</v>
      </c>
      <c r="I194" s="233">
        <f>SUM(EDUB*4)</f>
        <v>360</v>
      </c>
    </row>
    <row r="195" ht="13.5" customHeight="1" spans="1:9">
      <c r="A195" s="229">
        <v>193</v>
      </c>
      <c r="B195" s="236" t="s">
        <v>957</v>
      </c>
      <c r="C195" s="237" t="s">
        <v>565</v>
      </c>
      <c r="D195" s="238" t="s">
        <v>283</v>
      </c>
      <c r="E195" s="233">
        <f>SUM(EDU*4)</f>
        <v>360</v>
      </c>
      <c r="F195" s="234" t="s">
        <v>848</v>
      </c>
      <c r="H195" s="219" t="s">
        <v>931</v>
      </c>
      <c r="I195" s="215">
        <f>SUM(EDUB*4)</f>
        <v>360</v>
      </c>
    </row>
    <row r="196" ht="13.5" customHeight="1" spans="1:9">
      <c r="A196" s="226">
        <v>194</v>
      </c>
      <c r="B196" s="216" t="s">
        <v>958</v>
      </c>
      <c r="C196" s="215" t="s">
        <v>323</v>
      </c>
      <c r="D196" s="217" t="s">
        <v>267</v>
      </c>
      <c r="E196" s="215">
        <f>EDU*2+APP*2</f>
        <v>250</v>
      </c>
      <c r="F196" s="235" t="s">
        <v>959</v>
      </c>
      <c r="H196" s="219" t="s">
        <v>931</v>
      </c>
      <c r="I196" s="233">
        <f>EDUB*2+APPB*2</f>
        <v>250</v>
      </c>
    </row>
    <row r="197" ht="13.5" customHeight="1" spans="1:9">
      <c r="A197" s="229">
        <v>195</v>
      </c>
      <c r="B197" s="236" t="s">
        <v>960</v>
      </c>
      <c r="C197" s="237" t="s">
        <v>254</v>
      </c>
      <c r="D197" s="238" t="s">
        <v>283</v>
      </c>
      <c r="E197" s="233">
        <f>SUM(EDU*4)</f>
        <v>360</v>
      </c>
      <c r="F197" s="234" t="s">
        <v>961</v>
      </c>
      <c r="H197" s="219" t="s">
        <v>931</v>
      </c>
      <c r="I197" s="215">
        <f>SUM(EDUB*4)</f>
        <v>360</v>
      </c>
    </row>
    <row r="198" ht="13.5" customHeight="1" spans="1:9">
      <c r="A198" s="226">
        <v>196</v>
      </c>
      <c r="B198" s="216" t="s">
        <v>962</v>
      </c>
      <c r="C198" s="215" t="s">
        <v>329</v>
      </c>
      <c r="D198" s="217" t="s">
        <v>261</v>
      </c>
      <c r="E198" s="215">
        <f>EDU*2+DEX*2</f>
        <v>320</v>
      </c>
      <c r="F198" s="235" t="s">
        <v>963</v>
      </c>
      <c r="H198" s="219" t="s">
        <v>931</v>
      </c>
      <c r="I198" s="233">
        <f>EDUB*2+DEXB*2</f>
        <v>320</v>
      </c>
    </row>
    <row r="199" ht="13.5" customHeight="1" spans="1:9">
      <c r="A199" s="229">
        <v>197</v>
      </c>
      <c r="B199" s="236" t="s">
        <v>964</v>
      </c>
      <c r="C199" s="237" t="s">
        <v>329</v>
      </c>
      <c r="D199" s="238" t="s">
        <v>965</v>
      </c>
      <c r="E199" s="233">
        <f>EDU*2+MAX(EDU,APP)*2</f>
        <v>360</v>
      </c>
      <c r="F199" s="234" t="s">
        <v>966</v>
      </c>
      <c r="H199" s="219" t="s">
        <v>931</v>
      </c>
      <c r="I199" s="215">
        <f>EDUB*2+MAX(EDUB,APPB)*2</f>
        <v>360</v>
      </c>
    </row>
    <row r="200" ht="13.5" customHeight="1" spans="1:9">
      <c r="A200" s="226">
        <v>198</v>
      </c>
      <c r="B200" s="216" t="s">
        <v>967</v>
      </c>
      <c r="C200" s="215" t="s">
        <v>266</v>
      </c>
      <c r="D200" s="217" t="s">
        <v>283</v>
      </c>
      <c r="E200" s="215">
        <f>SUM(EDU*4)</f>
        <v>360</v>
      </c>
      <c r="F200" s="235" t="s">
        <v>593</v>
      </c>
      <c r="H200" s="219" t="s">
        <v>931</v>
      </c>
      <c r="I200" s="233">
        <f>SUM(EDUB*4)</f>
        <v>360</v>
      </c>
    </row>
    <row r="201" ht="13.5" customHeight="1" spans="1:9">
      <c r="A201" s="229">
        <v>199</v>
      </c>
      <c r="B201" s="236" t="s">
        <v>968</v>
      </c>
      <c r="C201" s="237" t="s">
        <v>329</v>
      </c>
      <c r="D201" s="238" t="s">
        <v>261</v>
      </c>
      <c r="E201" s="233">
        <f>EDU*2+DEX*2</f>
        <v>320</v>
      </c>
      <c r="F201" s="234" t="s">
        <v>969</v>
      </c>
      <c r="H201" s="219" t="s">
        <v>931</v>
      </c>
      <c r="I201" s="215">
        <f>EDUB*2+DEXB*2</f>
        <v>320</v>
      </c>
    </row>
    <row r="202" ht="13.5" customHeight="1" spans="1:9">
      <c r="A202" s="226">
        <v>200</v>
      </c>
      <c r="B202" s="216" t="s">
        <v>970</v>
      </c>
      <c r="C202" s="215" t="s">
        <v>367</v>
      </c>
      <c r="D202" s="217" t="s">
        <v>283</v>
      </c>
      <c r="E202" s="215">
        <f>SUM(EDU*4)</f>
        <v>360</v>
      </c>
      <c r="F202" s="235" t="s">
        <v>372</v>
      </c>
      <c r="H202" s="219" t="s">
        <v>931</v>
      </c>
      <c r="I202" s="233">
        <f>SUM(EDUB*4)</f>
        <v>360</v>
      </c>
    </row>
    <row r="203" ht="13.5" customHeight="1" spans="1:9">
      <c r="A203" s="229">
        <v>201</v>
      </c>
      <c r="B203" s="236" t="s">
        <v>971</v>
      </c>
      <c r="C203" s="237" t="s">
        <v>329</v>
      </c>
      <c r="D203" s="238" t="s">
        <v>324</v>
      </c>
      <c r="E203" s="233">
        <f>EDU*2+MAX(DEX,STR)*2</f>
        <v>320</v>
      </c>
      <c r="F203" s="234" t="s">
        <v>720</v>
      </c>
      <c r="H203" s="219" t="s">
        <v>931</v>
      </c>
      <c r="I203" s="215">
        <f>EDUB*2+MAX(DEXB,STRB)*2</f>
        <v>320</v>
      </c>
    </row>
    <row r="204" ht="13.5" customHeight="1" spans="1:9">
      <c r="A204" s="226">
        <v>202</v>
      </c>
      <c r="B204" s="216" t="s">
        <v>972</v>
      </c>
      <c r="C204" s="215" t="s">
        <v>973</v>
      </c>
      <c r="D204" s="217" t="s">
        <v>283</v>
      </c>
      <c r="E204" s="215">
        <f>SUM(EDU*4)</f>
        <v>360</v>
      </c>
      <c r="F204" s="235" t="s">
        <v>974</v>
      </c>
      <c r="H204" s="219" t="s">
        <v>931</v>
      </c>
      <c r="I204" s="233">
        <f>SUM(EDUB*4)</f>
        <v>360</v>
      </c>
    </row>
    <row r="205" ht="13.5" customHeight="1" spans="1:9">
      <c r="A205" s="229">
        <v>203</v>
      </c>
      <c r="B205" s="236" t="s">
        <v>975</v>
      </c>
      <c r="C205" s="237" t="s">
        <v>329</v>
      </c>
      <c r="D205" s="238" t="s">
        <v>324</v>
      </c>
      <c r="E205" s="233">
        <f>EDU*2+MAX(DEX,STR)*2</f>
        <v>320</v>
      </c>
      <c r="F205" s="234" t="s">
        <v>662</v>
      </c>
      <c r="H205" s="219" t="s">
        <v>931</v>
      </c>
      <c r="I205" s="215">
        <f>EDUB*2+MAX(DEXB,STRB)*2</f>
        <v>320</v>
      </c>
    </row>
    <row r="206" ht="13.5" customHeight="1" spans="1:9">
      <c r="A206" s="242">
        <v>204</v>
      </c>
      <c r="B206" s="243" t="s">
        <v>976</v>
      </c>
      <c r="C206" s="240" t="s">
        <v>260</v>
      </c>
      <c r="D206" s="244" t="s">
        <v>283</v>
      </c>
      <c r="E206" s="240">
        <f>SUM(EDU*4)</f>
        <v>360</v>
      </c>
      <c r="F206" s="245" t="s">
        <v>977</v>
      </c>
      <c r="H206" s="219" t="s">
        <v>931</v>
      </c>
      <c r="I206" s="251">
        <f>SUM(EDUB*4)</f>
        <v>360</v>
      </c>
    </row>
    <row r="207" ht="13.5" customHeight="1" spans="1:9">
      <c r="A207" s="246"/>
      <c r="B207" s="247"/>
      <c r="C207" s="246"/>
      <c r="D207" s="248"/>
      <c r="E207" s="246"/>
      <c r="F207" s="247"/>
      <c r="I207" s="246"/>
    </row>
    <row r="208" ht="13.5" customHeight="1" spans="1:9">
      <c r="A208" s="246"/>
      <c r="B208" s="247"/>
      <c r="C208" s="249"/>
      <c r="D208" s="248"/>
      <c r="E208" s="246"/>
      <c r="F208" s="250"/>
      <c r="I208" s="246"/>
    </row>
    <row r="209" ht="13.5" customHeight="1" spans="1:9">
      <c r="A209" s="246"/>
      <c r="B209" s="247"/>
      <c r="C209" s="246"/>
      <c r="D209" s="248"/>
      <c r="E209" s="246"/>
      <c r="F209" s="247"/>
      <c r="I209" s="246"/>
    </row>
    <row r="210" ht="13.5" customHeight="1" spans="1:9">
      <c r="A210" s="246"/>
      <c r="B210" s="247"/>
      <c r="C210" s="249"/>
      <c r="D210" s="248"/>
      <c r="E210" s="246"/>
      <c r="F210" s="250"/>
      <c r="I210" s="246"/>
    </row>
    <row r="211" ht="13.5" customHeight="1" spans="1:9">
      <c r="A211" s="246"/>
      <c r="B211" s="247"/>
      <c r="C211" s="246"/>
      <c r="D211" s="248"/>
      <c r="E211" s="246"/>
      <c r="F211" s="247"/>
      <c r="I211" s="246"/>
    </row>
    <row r="212" ht="13.5" customHeight="1" spans="1:9">
      <c r="A212" s="246"/>
      <c r="B212" s="247"/>
      <c r="C212" s="249"/>
      <c r="D212" s="248"/>
      <c r="E212" s="246"/>
      <c r="F212" s="250"/>
      <c r="I212" s="246"/>
    </row>
    <row r="213" ht="13.5" customHeight="1" spans="1:9">
      <c r="A213" s="246"/>
      <c r="B213" s="247"/>
      <c r="C213" s="246"/>
      <c r="D213" s="248"/>
      <c r="E213" s="246"/>
      <c r="F213" s="247"/>
      <c r="I213" s="246"/>
    </row>
    <row r="214" ht="13.5" customHeight="1" spans="1:9">
      <c r="A214" s="246"/>
      <c r="B214" s="247"/>
      <c r="C214" s="249"/>
      <c r="D214" s="248"/>
      <c r="E214" s="246"/>
      <c r="F214" s="250"/>
      <c r="I214" s="246"/>
    </row>
    <row r="215" ht="13.5" customHeight="1" spans="1:9">
      <c r="A215" s="246"/>
      <c r="B215" s="247"/>
      <c r="C215" s="246"/>
      <c r="D215" s="248"/>
      <c r="E215" s="246"/>
      <c r="F215" s="247"/>
      <c r="I215" s="246"/>
    </row>
    <row r="216" ht="13.5" customHeight="1" spans="1:9">
      <c r="A216" s="246"/>
      <c r="B216" s="247"/>
      <c r="C216" s="249"/>
      <c r="D216" s="248"/>
      <c r="E216" s="246"/>
      <c r="F216" s="250"/>
      <c r="I216" s="246"/>
    </row>
    <row r="217" ht="13.5" customHeight="1" spans="1:9">
      <c r="A217" s="246"/>
      <c r="B217" s="247"/>
      <c r="C217" s="246"/>
      <c r="D217" s="248"/>
      <c r="E217" s="246"/>
      <c r="F217" s="247"/>
      <c r="I217" s="246"/>
    </row>
    <row r="218" ht="13.5" customHeight="1" spans="1:9">
      <c r="A218" s="246"/>
      <c r="B218" s="247"/>
      <c r="C218" s="249"/>
      <c r="D218" s="248"/>
      <c r="E218" s="246"/>
      <c r="F218" s="250"/>
      <c r="I218" s="246"/>
    </row>
    <row r="219" ht="13.5" customHeight="1" spans="1:9">
      <c r="A219" s="246"/>
      <c r="B219" s="247"/>
      <c r="C219" s="246"/>
      <c r="D219" s="248"/>
      <c r="E219" s="246"/>
      <c r="F219" s="247"/>
      <c r="I219" s="246"/>
    </row>
    <row r="220" ht="13.5" customHeight="1" spans="1:9">
      <c r="A220" s="246"/>
      <c r="B220" s="247"/>
      <c r="C220" s="249"/>
      <c r="D220" s="248"/>
      <c r="E220" s="246"/>
      <c r="F220" s="250"/>
      <c r="I220" s="246"/>
    </row>
    <row r="221" ht="13.5" customHeight="1" spans="1:9">
      <c r="A221" s="246"/>
      <c r="B221" s="247"/>
      <c r="C221" s="246"/>
      <c r="D221" s="248"/>
      <c r="E221" s="246"/>
      <c r="F221" s="247"/>
      <c r="I221" s="246"/>
    </row>
    <row r="222" ht="13.5" customHeight="1" spans="1:9">
      <c r="A222" s="246"/>
      <c r="B222" s="247"/>
      <c r="C222" s="249"/>
      <c r="D222" s="248"/>
      <c r="E222" s="246"/>
      <c r="F222" s="250"/>
      <c r="I222" s="246"/>
    </row>
    <row r="223" ht="13.5" customHeight="1" spans="1:9">
      <c r="A223" s="246"/>
      <c r="B223" s="247"/>
      <c r="C223" s="246"/>
      <c r="D223" s="248"/>
      <c r="E223" s="246"/>
      <c r="F223" s="247"/>
      <c r="I223" s="246"/>
    </row>
    <row r="224" ht="13.5" customHeight="1" spans="1:9">
      <c r="A224" s="246"/>
      <c r="B224" s="247"/>
      <c r="C224" s="249"/>
      <c r="D224" s="248"/>
      <c r="E224" s="246"/>
      <c r="F224" s="250"/>
      <c r="I224" s="246"/>
    </row>
    <row r="225" ht="13.5" customHeight="1" spans="1:9">
      <c r="A225" s="246"/>
      <c r="B225" s="247"/>
      <c r="C225" s="246"/>
      <c r="D225" s="248"/>
      <c r="E225" s="246"/>
      <c r="F225" s="247"/>
      <c r="I225" s="246"/>
    </row>
    <row r="226" ht="13.5" customHeight="1" spans="1:9">
      <c r="A226" s="246"/>
      <c r="B226" s="247"/>
      <c r="C226" s="249"/>
      <c r="D226" s="248"/>
      <c r="E226" s="246"/>
      <c r="F226" s="250"/>
      <c r="I226" s="246"/>
    </row>
    <row r="227" ht="13.5" customHeight="1" spans="1:9">
      <c r="A227" s="246"/>
      <c r="B227" s="247"/>
      <c r="C227" s="246"/>
      <c r="D227" s="248"/>
      <c r="E227" s="246"/>
      <c r="F227" s="247"/>
      <c r="I227" s="246"/>
    </row>
    <row r="228" ht="13.5" customHeight="1" spans="1:9">
      <c r="A228" s="246"/>
      <c r="B228" s="247"/>
      <c r="C228" s="249"/>
      <c r="D228" s="248"/>
      <c r="E228" s="246"/>
      <c r="F228" s="250"/>
      <c r="I228" s="246"/>
    </row>
    <row r="229" ht="13.5" customHeight="1" spans="1:9">
      <c r="A229" s="246"/>
      <c r="B229" s="247"/>
      <c r="C229" s="246"/>
      <c r="D229" s="248"/>
      <c r="E229" s="246"/>
      <c r="F229" s="247"/>
      <c r="I229" s="246"/>
    </row>
    <row r="230" ht="13.5" customHeight="1" spans="1:9">
      <c r="A230" s="246"/>
      <c r="B230" s="247"/>
      <c r="C230" s="249"/>
      <c r="D230" s="248"/>
      <c r="E230" s="246"/>
      <c r="F230" s="250"/>
      <c r="I230" s="246"/>
    </row>
    <row r="231" ht="13.5" customHeight="1" spans="1:9">
      <c r="A231" s="246"/>
      <c r="B231" s="247"/>
      <c r="C231" s="246"/>
      <c r="D231" s="248"/>
      <c r="E231" s="246"/>
      <c r="F231" s="247"/>
      <c r="I231" s="246"/>
    </row>
    <row r="232" ht="13.5" customHeight="1" spans="1:9">
      <c r="A232" s="246"/>
      <c r="B232" s="247"/>
      <c r="C232" s="249"/>
      <c r="D232" s="248"/>
      <c r="E232" s="246"/>
      <c r="F232" s="250"/>
      <c r="I232" s="246"/>
    </row>
    <row r="233" ht="13.5" customHeight="1" spans="1:9">
      <c r="A233" s="246"/>
      <c r="B233" s="247"/>
      <c r="C233" s="249"/>
      <c r="D233" s="248"/>
      <c r="E233" s="246"/>
      <c r="F233" s="250"/>
      <c r="I233" s="246"/>
    </row>
    <row r="234" ht="13.5" customHeight="1"/>
    <row r="235" ht="13.5" customHeight="1"/>
    <row r="236" ht="13.5" customHeight="1"/>
    <row r="237" ht="13.5" customHeight="1"/>
  </sheetData>
  <sheetProtection formatCells="0"/>
  <mergeCells count="1">
    <mergeCell ref="B2:F2"/>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67"/>
  <sheetViews>
    <sheetView workbookViewId="0">
      <pane xSplit="1" ySplit="2" topLeftCell="BA3" activePane="bottomRight" state="frozen"/>
      <selection/>
      <selection pane="topRight"/>
      <selection pane="bottomLeft"/>
      <selection pane="bottomRight" activeCell="BM40" sqref="BM40"/>
    </sheetView>
  </sheetViews>
  <sheetFormatPr defaultColWidth="9" defaultRowHeight="13.8"/>
  <sheetData>
    <row r="1" ht="15" customHeight="1" spans="2:205">
      <c r="B1" s="201">
        <v>2</v>
      </c>
      <c r="C1" s="201">
        <v>3</v>
      </c>
      <c r="D1" s="201">
        <v>4</v>
      </c>
      <c r="E1" s="201">
        <v>5</v>
      </c>
      <c r="F1" s="201">
        <v>6</v>
      </c>
      <c r="G1" s="201">
        <v>7</v>
      </c>
      <c r="H1" s="201">
        <v>8</v>
      </c>
      <c r="I1" s="201">
        <v>9</v>
      </c>
      <c r="J1" s="201">
        <v>10</v>
      </c>
      <c r="K1" s="201">
        <v>11</v>
      </c>
      <c r="L1" s="201">
        <v>12</v>
      </c>
      <c r="M1" s="201">
        <v>13</v>
      </c>
      <c r="N1" s="201">
        <v>14</v>
      </c>
      <c r="O1" s="201">
        <v>15</v>
      </c>
      <c r="P1" s="201">
        <v>16</v>
      </c>
      <c r="Q1" s="201">
        <v>17</v>
      </c>
      <c r="R1" s="201">
        <v>18</v>
      </c>
      <c r="S1" s="201">
        <v>19</v>
      </c>
      <c r="T1" s="201">
        <v>20</v>
      </c>
      <c r="U1" s="201">
        <v>21</v>
      </c>
      <c r="V1" s="201">
        <v>22</v>
      </c>
      <c r="W1" s="201">
        <v>23</v>
      </c>
      <c r="X1" s="201">
        <v>24</v>
      </c>
      <c r="Y1" s="201">
        <v>25</v>
      </c>
      <c r="Z1" s="201">
        <v>26</v>
      </c>
      <c r="AA1" s="201">
        <v>27</v>
      </c>
      <c r="AB1" s="201">
        <v>28</v>
      </c>
      <c r="AC1" s="201">
        <v>29</v>
      </c>
      <c r="AD1" s="201">
        <v>30</v>
      </c>
      <c r="AE1" s="201">
        <v>31</v>
      </c>
      <c r="AF1" s="201">
        <v>32</v>
      </c>
      <c r="AG1" s="201">
        <v>33</v>
      </c>
      <c r="AH1" s="201">
        <v>34</v>
      </c>
      <c r="AI1" s="201">
        <v>35</v>
      </c>
      <c r="AJ1" s="201">
        <v>36</v>
      </c>
      <c r="AK1" s="201">
        <v>37</v>
      </c>
      <c r="AL1" s="201">
        <v>38</v>
      </c>
      <c r="AM1" s="201">
        <v>39</v>
      </c>
      <c r="AN1" s="201">
        <v>40</v>
      </c>
      <c r="AO1" s="201">
        <v>41</v>
      </c>
      <c r="AP1" s="201">
        <v>42</v>
      </c>
      <c r="AQ1" s="201">
        <v>43</v>
      </c>
      <c r="AR1" s="201">
        <v>44</v>
      </c>
      <c r="AS1" s="201">
        <v>45</v>
      </c>
      <c r="AT1" s="201">
        <v>46</v>
      </c>
      <c r="AU1" s="201">
        <v>47</v>
      </c>
      <c r="AV1" s="201">
        <v>48</v>
      </c>
      <c r="AW1" s="201">
        <v>49</v>
      </c>
      <c r="AX1" s="201">
        <v>50</v>
      </c>
      <c r="AY1" s="201">
        <v>51</v>
      </c>
      <c r="AZ1" s="201">
        <v>52</v>
      </c>
      <c r="BA1" s="201">
        <v>53</v>
      </c>
      <c r="BB1" s="201">
        <v>54</v>
      </c>
      <c r="BC1" s="201">
        <v>55</v>
      </c>
      <c r="BD1" s="201">
        <v>56</v>
      </c>
      <c r="BE1" s="201">
        <v>57</v>
      </c>
      <c r="BF1" s="201">
        <v>58</v>
      </c>
      <c r="BG1" s="201">
        <v>59</v>
      </c>
      <c r="BH1" s="201">
        <v>60</v>
      </c>
      <c r="BI1" s="201">
        <v>61</v>
      </c>
      <c r="BJ1" s="201">
        <v>62</v>
      </c>
      <c r="BK1" s="201">
        <v>63</v>
      </c>
      <c r="BL1" s="201">
        <v>64</v>
      </c>
      <c r="BM1" s="201">
        <v>65</v>
      </c>
      <c r="BN1" s="201">
        <v>66</v>
      </c>
      <c r="BO1" s="201">
        <v>67</v>
      </c>
      <c r="BP1" s="201">
        <v>68</v>
      </c>
      <c r="BQ1" s="201">
        <v>69</v>
      </c>
      <c r="BR1" s="201">
        <v>70</v>
      </c>
      <c r="BS1" s="201">
        <v>71</v>
      </c>
      <c r="BT1" s="201">
        <v>72</v>
      </c>
      <c r="BU1" s="201">
        <v>73</v>
      </c>
      <c r="BV1" s="201">
        <v>74</v>
      </c>
      <c r="BW1" s="201">
        <v>75</v>
      </c>
      <c r="BX1" s="201">
        <v>76</v>
      </c>
      <c r="BY1" s="201">
        <v>77</v>
      </c>
      <c r="BZ1" s="201">
        <v>78</v>
      </c>
      <c r="CA1" s="201">
        <v>79</v>
      </c>
      <c r="CB1" s="201">
        <v>80</v>
      </c>
      <c r="CC1" s="201">
        <v>81</v>
      </c>
      <c r="CD1" s="201">
        <v>82</v>
      </c>
      <c r="CE1" s="201">
        <v>83</v>
      </c>
      <c r="CF1" s="201">
        <v>84</v>
      </c>
      <c r="CG1" s="201">
        <v>85</v>
      </c>
      <c r="CH1" s="201">
        <v>86</v>
      </c>
      <c r="CI1" s="201">
        <v>87</v>
      </c>
      <c r="CJ1" s="201">
        <v>88</v>
      </c>
      <c r="CK1" s="201">
        <v>89</v>
      </c>
      <c r="CL1" s="201">
        <v>90</v>
      </c>
      <c r="CM1" s="201">
        <v>91</v>
      </c>
      <c r="CN1" s="201">
        <v>92</v>
      </c>
      <c r="CO1" s="201">
        <v>93</v>
      </c>
      <c r="CP1" s="201">
        <v>94</v>
      </c>
      <c r="CQ1" s="201">
        <v>95</v>
      </c>
      <c r="CR1" s="201">
        <v>96</v>
      </c>
      <c r="CS1" s="201">
        <v>97</v>
      </c>
      <c r="CT1" s="201">
        <v>98</v>
      </c>
      <c r="CU1" s="201">
        <v>99</v>
      </c>
      <c r="CV1" s="201">
        <v>100</v>
      </c>
      <c r="CW1" s="201">
        <v>101</v>
      </c>
      <c r="CX1" s="201">
        <v>102</v>
      </c>
      <c r="CY1" s="201">
        <v>103</v>
      </c>
      <c r="CZ1" s="201">
        <v>104</v>
      </c>
      <c r="DA1" s="201">
        <v>105</v>
      </c>
      <c r="DB1" s="201">
        <v>106</v>
      </c>
      <c r="DC1" s="201">
        <v>107</v>
      </c>
      <c r="DD1" s="201">
        <v>108</v>
      </c>
      <c r="DE1" s="201">
        <v>109</v>
      </c>
      <c r="DF1" s="201">
        <v>110</v>
      </c>
      <c r="DG1" s="201">
        <v>111</v>
      </c>
      <c r="DH1" s="201">
        <v>112</v>
      </c>
      <c r="DI1" s="201">
        <v>113</v>
      </c>
      <c r="DJ1" s="201">
        <v>114</v>
      </c>
      <c r="DK1" s="201">
        <v>115</v>
      </c>
      <c r="DL1" s="201">
        <v>116</v>
      </c>
      <c r="DM1" s="201">
        <v>117</v>
      </c>
      <c r="DN1" s="201">
        <v>118</v>
      </c>
      <c r="DO1" s="201">
        <v>119</v>
      </c>
      <c r="DP1" s="201">
        <v>120</v>
      </c>
      <c r="DQ1" s="201">
        <v>121</v>
      </c>
      <c r="DR1" s="201">
        <v>122</v>
      </c>
      <c r="DS1" s="201">
        <v>123</v>
      </c>
      <c r="DT1" s="201">
        <v>124</v>
      </c>
      <c r="DU1" s="201">
        <v>125</v>
      </c>
      <c r="DV1" s="201">
        <v>126</v>
      </c>
      <c r="DW1" s="201">
        <v>127</v>
      </c>
      <c r="DX1" s="201">
        <v>128</v>
      </c>
      <c r="DY1" s="201">
        <v>129</v>
      </c>
      <c r="DZ1" s="201">
        <v>130</v>
      </c>
      <c r="EA1" s="201">
        <v>131</v>
      </c>
      <c r="EB1" s="201">
        <v>132</v>
      </c>
      <c r="EC1" s="201">
        <v>133</v>
      </c>
      <c r="ED1" s="201">
        <v>134</v>
      </c>
      <c r="EE1" s="201">
        <v>135</v>
      </c>
      <c r="EF1" s="201">
        <v>136</v>
      </c>
      <c r="EG1" s="201">
        <v>137</v>
      </c>
      <c r="EH1" s="201">
        <v>138</v>
      </c>
      <c r="EI1" s="201">
        <v>139</v>
      </c>
      <c r="EJ1" s="201">
        <v>140</v>
      </c>
      <c r="EK1" s="201">
        <v>141</v>
      </c>
      <c r="EL1" s="201">
        <v>142</v>
      </c>
      <c r="EM1" s="201">
        <v>143</v>
      </c>
      <c r="EN1" s="201">
        <v>144</v>
      </c>
      <c r="EO1" s="201">
        <v>145</v>
      </c>
      <c r="EP1" s="201">
        <v>146</v>
      </c>
      <c r="EQ1" s="201">
        <v>147</v>
      </c>
      <c r="ER1" s="201">
        <v>148</v>
      </c>
      <c r="ES1" s="201">
        <v>149</v>
      </c>
      <c r="ET1" s="201">
        <v>150</v>
      </c>
      <c r="EU1" s="201">
        <v>151</v>
      </c>
      <c r="EV1" s="201">
        <v>152</v>
      </c>
      <c r="EW1" s="201">
        <v>153</v>
      </c>
      <c r="EX1" s="201">
        <v>154</v>
      </c>
      <c r="EY1" s="201">
        <v>155</v>
      </c>
      <c r="EZ1" s="201">
        <v>156</v>
      </c>
      <c r="FA1" s="201">
        <v>157</v>
      </c>
      <c r="FB1" s="201">
        <v>158</v>
      </c>
      <c r="FC1" s="201">
        <v>159</v>
      </c>
      <c r="FD1" s="201">
        <v>160</v>
      </c>
      <c r="FE1" s="201">
        <v>161</v>
      </c>
      <c r="FF1" s="201">
        <v>162</v>
      </c>
      <c r="FG1" s="201">
        <v>163</v>
      </c>
      <c r="FH1" s="201">
        <v>164</v>
      </c>
      <c r="FI1" s="201">
        <v>165</v>
      </c>
      <c r="FJ1" s="201">
        <v>166</v>
      </c>
      <c r="FK1" s="201">
        <v>167</v>
      </c>
      <c r="FL1" s="201">
        <v>168</v>
      </c>
      <c r="FM1" s="201">
        <v>169</v>
      </c>
      <c r="FN1" s="201">
        <v>170</v>
      </c>
      <c r="FO1" s="201">
        <v>171</v>
      </c>
      <c r="FP1" s="201">
        <v>172</v>
      </c>
      <c r="FQ1" s="201">
        <v>173</v>
      </c>
      <c r="FR1" s="201">
        <v>174</v>
      </c>
      <c r="FS1" s="201">
        <v>175</v>
      </c>
      <c r="FT1" s="201">
        <v>176</v>
      </c>
      <c r="FU1" s="201">
        <v>177</v>
      </c>
      <c r="FV1" s="201">
        <v>178</v>
      </c>
      <c r="FW1" s="201">
        <v>179</v>
      </c>
      <c r="FX1" s="201">
        <v>180</v>
      </c>
      <c r="FY1" s="201">
        <v>181</v>
      </c>
      <c r="FZ1" s="201">
        <v>182</v>
      </c>
      <c r="GA1" s="201">
        <v>183</v>
      </c>
      <c r="GB1" s="201">
        <v>184</v>
      </c>
      <c r="GC1" s="201">
        <v>185</v>
      </c>
      <c r="GD1" s="201">
        <v>186</v>
      </c>
      <c r="GE1" s="201">
        <v>187</v>
      </c>
      <c r="GF1" s="201">
        <v>188</v>
      </c>
      <c r="GG1" s="201">
        <v>189</v>
      </c>
      <c r="GH1" s="201">
        <v>190</v>
      </c>
      <c r="GI1" s="201">
        <v>191</v>
      </c>
      <c r="GJ1" s="201">
        <v>192</v>
      </c>
      <c r="GK1" s="201">
        <v>193</v>
      </c>
      <c r="GL1" s="201">
        <v>194</v>
      </c>
      <c r="GM1" s="201">
        <v>195</v>
      </c>
      <c r="GN1" s="201">
        <v>196</v>
      </c>
      <c r="GO1" s="201">
        <v>197</v>
      </c>
      <c r="GP1" s="201">
        <v>198</v>
      </c>
      <c r="GQ1" s="201">
        <v>199</v>
      </c>
      <c r="GR1" s="201">
        <v>200</v>
      </c>
      <c r="GS1" s="201">
        <v>201</v>
      </c>
      <c r="GT1" s="201">
        <v>202</v>
      </c>
      <c r="GU1" s="201">
        <v>203</v>
      </c>
      <c r="GV1" s="201">
        <v>204</v>
      </c>
      <c r="GW1" s="201">
        <v>1</v>
      </c>
    </row>
    <row r="2" s="4" customFormat="1" ht="151.5" customHeight="1" spans="2:256">
      <c r="B2" s="4" t="s">
        <v>253</v>
      </c>
      <c r="C2" s="4" t="s">
        <v>259</v>
      </c>
      <c r="D2" s="4" t="s">
        <v>265</v>
      </c>
      <c r="E2" s="4" t="s">
        <v>271</v>
      </c>
      <c r="F2" s="4" t="s">
        <v>275</v>
      </c>
      <c r="G2" s="4" t="s">
        <v>281</v>
      </c>
      <c r="H2" s="4" t="s">
        <v>287</v>
      </c>
      <c r="I2" s="4" t="s">
        <v>293</v>
      </c>
      <c r="J2" s="4" t="s">
        <v>297</v>
      </c>
      <c r="K2" s="4" t="s">
        <v>302</v>
      </c>
      <c r="L2" s="4" t="s">
        <v>306</v>
      </c>
      <c r="M2" s="4" t="s">
        <v>310</v>
      </c>
      <c r="N2" s="4" t="s">
        <v>316</v>
      </c>
      <c r="O2" s="4" t="s">
        <v>322</v>
      </c>
      <c r="P2" s="4" t="s">
        <v>328</v>
      </c>
      <c r="Q2" s="4" t="s">
        <v>333</v>
      </c>
      <c r="R2" s="4" t="s">
        <v>338</v>
      </c>
      <c r="S2" s="4" t="s">
        <v>343</v>
      </c>
      <c r="T2" s="4" t="s">
        <v>348</v>
      </c>
      <c r="U2" s="4" t="s">
        <v>352</v>
      </c>
      <c r="V2" s="4" t="s">
        <v>358</v>
      </c>
      <c r="W2" s="4" t="s">
        <v>362</v>
      </c>
      <c r="X2" s="4" t="s">
        <v>366</v>
      </c>
      <c r="Y2" s="4" t="s">
        <v>371</v>
      </c>
      <c r="Z2" s="4" t="s">
        <v>375</v>
      </c>
      <c r="AA2" s="4" t="s">
        <v>380</v>
      </c>
      <c r="AB2" s="4" t="s">
        <v>385</v>
      </c>
      <c r="AC2" s="4" t="s">
        <v>391</v>
      </c>
      <c r="AD2" s="4" t="s">
        <v>396</v>
      </c>
      <c r="AE2" s="4" t="s">
        <v>402</v>
      </c>
      <c r="AF2" s="4" t="s">
        <v>406</v>
      </c>
      <c r="AG2" s="4" t="s">
        <v>412</v>
      </c>
      <c r="AH2" s="4" t="s">
        <v>417</v>
      </c>
      <c r="AI2" s="4" t="s">
        <v>422</v>
      </c>
      <c r="AJ2" s="4" t="s">
        <v>426</v>
      </c>
      <c r="AK2" s="4" t="s">
        <v>431</v>
      </c>
      <c r="AL2" s="4" t="s">
        <v>436</v>
      </c>
      <c r="AM2" s="4" t="s">
        <v>441</v>
      </c>
      <c r="AN2" s="4" t="s">
        <v>16</v>
      </c>
      <c r="AO2" s="4" t="s">
        <v>448</v>
      </c>
      <c r="AP2" s="4" t="s">
        <v>452</v>
      </c>
      <c r="AQ2" s="4" t="s">
        <v>457</v>
      </c>
      <c r="AR2" s="4" t="s">
        <v>461</v>
      </c>
      <c r="AS2" s="4" t="s">
        <v>466</v>
      </c>
      <c r="AT2" s="4" t="s">
        <v>472</v>
      </c>
      <c r="AU2" s="4" t="s">
        <v>476</v>
      </c>
      <c r="AV2" s="4" t="s">
        <v>480</v>
      </c>
      <c r="AW2" s="4" t="s">
        <v>484</v>
      </c>
      <c r="AX2" s="4" t="s">
        <v>489</v>
      </c>
      <c r="AY2" s="4" t="s">
        <v>494</v>
      </c>
      <c r="AZ2" s="4" t="s">
        <v>498</v>
      </c>
      <c r="BA2" s="4" t="s">
        <v>502</v>
      </c>
      <c r="BB2" s="4" t="s">
        <v>507</v>
      </c>
      <c r="BC2" s="4" t="s">
        <v>511</v>
      </c>
      <c r="BD2" s="4" t="s">
        <v>515</v>
      </c>
      <c r="BE2" s="4" t="s">
        <v>519</v>
      </c>
      <c r="BF2" s="4" t="s">
        <v>523</v>
      </c>
      <c r="BG2" s="4" t="s">
        <v>528</v>
      </c>
      <c r="BH2" s="4" t="s">
        <v>533</v>
      </c>
      <c r="BI2" s="4" t="s">
        <v>538</v>
      </c>
      <c r="BJ2" s="4" t="s">
        <v>541</v>
      </c>
      <c r="BK2" s="4" t="s">
        <v>546</v>
      </c>
      <c r="BL2" s="4" t="s">
        <v>551</v>
      </c>
      <c r="BM2" s="4" t="s">
        <v>556</v>
      </c>
      <c r="BN2" s="4" t="s">
        <v>560</v>
      </c>
      <c r="BO2" s="4" t="s">
        <v>564</v>
      </c>
      <c r="BP2" s="4" t="s">
        <v>569</v>
      </c>
      <c r="BQ2" s="4" t="s">
        <v>573</v>
      </c>
      <c r="BR2" s="4" t="s">
        <v>577</v>
      </c>
      <c r="BS2" s="4" t="s">
        <v>580</v>
      </c>
      <c r="BT2" s="4" t="s">
        <v>583</v>
      </c>
      <c r="BU2" s="4" t="s">
        <v>587</v>
      </c>
      <c r="BV2" s="4" t="s">
        <v>592</v>
      </c>
      <c r="BW2" s="4" t="s">
        <v>596</v>
      </c>
      <c r="BX2" s="4" t="s">
        <v>601</v>
      </c>
      <c r="BY2" s="4" t="s">
        <v>606</v>
      </c>
      <c r="BZ2" s="4" t="s">
        <v>610</v>
      </c>
      <c r="CA2" s="4" t="s">
        <v>614</v>
      </c>
      <c r="CB2" s="4" t="s">
        <v>619</v>
      </c>
      <c r="CC2" s="4" t="s">
        <v>623</v>
      </c>
      <c r="CD2" s="4" t="s">
        <v>628</v>
      </c>
      <c r="CE2" s="4" t="s">
        <v>633</v>
      </c>
      <c r="CF2" s="4" t="s">
        <v>637</v>
      </c>
      <c r="CG2" s="4" t="s">
        <v>642</v>
      </c>
      <c r="CH2" s="4" t="s">
        <v>646</v>
      </c>
      <c r="CI2" s="4" t="s">
        <v>649</v>
      </c>
      <c r="CJ2" s="4" t="s">
        <v>653</v>
      </c>
      <c r="CK2" s="4" t="s">
        <v>657</v>
      </c>
      <c r="CL2" s="4" t="s">
        <v>661</v>
      </c>
      <c r="CM2" s="4" t="s">
        <v>665</v>
      </c>
      <c r="CN2" s="4" t="s">
        <v>669</v>
      </c>
      <c r="CO2" s="4" t="s">
        <v>673</v>
      </c>
      <c r="CP2" s="4" t="s">
        <v>678</v>
      </c>
      <c r="CQ2" s="4" t="s">
        <v>683</v>
      </c>
      <c r="CR2" s="4" t="s">
        <v>687</v>
      </c>
      <c r="CS2" s="4" t="s">
        <v>691</v>
      </c>
      <c r="CT2" s="4" t="s">
        <v>695</v>
      </c>
      <c r="CU2" s="4" t="s">
        <v>699</v>
      </c>
      <c r="CV2" s="4" t="s">
        <v>703</v>
      </c>
      <c r="CW2" s="4" t="s">
        <v>707</v>
      </c>
      <c r="CX2" s="4" t="s">
        <v>711</v>
      </c>
      <c r="CY2" s="4" t="s">
        <v>715</v>
      </c>
      <c r="CZ2" s="4" t="s">
        <v>719</v>
      </c>
      <c r="DA2" s="4" t="s">
        <v>722</v>
      </c>
      <c r="DB2" s="4" t="s">
        <v>726</v>
      </c>
      <c r="DC2" s="4" t="s">
        <v>731</v>
      </c>
      <c r="DD2" s="4" t="s">
        <v>736</v>
      </c>
      <c r="DE2" s="4" t="s">
        <v>741</v>
      </c>
      <c r="DF2" s="4" t="s">
        <v>745</v>
      </c>
      <c r="DG2" s="4" t="s">
        <v>749</v>
      </c>
      <c r="DH2" s="4" t="s">
        <v>753</v>
      </c>
      <c r="DI2" s="4" t="s">
        <v>757</v>
      </c>
      <c r="DJ2" s="4" t="s">
        <v>762</v>
      </c>
      <c r="DK2" s="4" t="s">
        <v>766</v>
      </c>
      <c r="DL2" s="4" t="s">
        <v>770</v>
      </c>
      <c r="DM2" s="4" t="s">
        <v>774</v>
      </c>
      <c r="DN2" s="4" t="s">
        <v>776</v>
      </c>
      <c r="DO2" s="4" t="s">
        <v>779</v>
      </c>
      <c r="DP2" s="4" t="s">
        <v>782</v>
      </c>
      <c r="DQ2" s="4" t="s">
        <v>785</v>
      </c>
      <c r="DR2" s="4" t="s">
        <v>788</v>
      </c>
      <c r="DS2" s="4" t="s">
        <v>791</v>
      </c>
      <c r="DT2" s="4" t="s">
        <v>793</v>
      </c>
      <c r="DU2" s="4" t="s">
        <v>794</v>
      </c>
      <c r="DV2" s="4" t="s">
        <v>797</v>
      </c>
      <c r="DW2" s="4" t="s">
        <v>800</v>
      </c>
      <c r="DX2" s="4" t="s">
        <v>803</v>
      </c>
      <c r="DY2" s="4" t="s">
        <v>806</v>
      </c>
      <c r="DZ2" s="4" t="s">
        <v>809</v>
      </c>
      <c r="EA2" s="4" t="s">
        <v>812</v>
      </c>
      <c r="EB2" s="4" t="s">
        <v>815</v>
      </c>
      <c r="EC2" s="4" t="s">
        <v>817</v>
      </c>
      <c r="ED2" s="4" t="s">
        <v>818</v>
      </c>
      <c r="EE2" s="4" t="s">
        <v>819</v>
      </c>
      <c r="EF2" s="4" t="s">
        <v>820</v>
      </c>
      <c r="EG2" s="4" t="s">
        <v>822</v>
      </c>
      <c r="EH2" s="4" t="s">
        <v>825</v>
      </c>
      <c r="EI2" s="4" t="s">
        <v>828</v>
      </c>
      <c r="EJ2" s="4" t="s">
        <v>831</v>
      </c>
      <c r="EK2" s="4" t="s">
        <v>834</v>
      </c>
      <c r="EL2" s="4" t="s">
        <v>837</v>
      </c>
      <c r="EM2" s="4" t="s">
        <v>841</v>
      </c>
      <c r="EN2" s="4" t="s">
        <v>844</v>
      </c>
      <c r="EO2" s="4" t="s">
        <v>847</v>
      </c>
      <c r="EP2" s="4" t="s">
        <v>850</v>
      </c>
      <c r="EQ2" s="4" t="s">
        <v>852</v>
      </c>
      <c r="ER2" s="4" t="s">
        <v>854</v>
      </c>
      <c r="ES2" s="4" t="s">
        <v>857</v>
      </c>
      <c r="ET2" s="4" t="s">
        <v>860</v>
      </c>
      <c r="EU2" s="4" t="s">
        <v>864</v>
      </c>
      <c r="EV2" s="4" t="s">
        <v>867</v>
      </c>
      <c r="EW2" s="4" t="s">
        <v>870</v>
      </c>
      <c r="EX2" s="4" t="s">
        <v>873</v>
      </c>
      <c r="EY2" s="4" t="s">
        <v>876</v>
      </c>
      <c r="EZ2" s="4" t="s">
        <v>879</v>
      </c>
      <c r="FA2" s="4" t="s">
        <v>882</v>
      </c>
      <c r="FB2" s="4" t="s">
        <v>886</v>
      </c>
      <c r="FC2" s="4" t="s">
        <v>889</v>
      </c>
      <c r="FD2" s="4" t="s">
        <v>893</v>
      </c>
      <c r="FE2" s="4" t="s">
        <v>895</v>
      </c>
      <c r="FF2" s="4" t="s">
        <v>897</v>
      </c>
      <c r="FG2" s="4" t="s">
        <v>899</v>
      </c>
      <c r="FH2" s="4" t="s">
        <v>902</v>
      </c>
      <c r="FI2" s="4" t="s">
        <v>904</v>
      </c>
      <c r="FJ2" s="4" t="s">
        <v>906</v>
      </c>
      <c r="FK2" s="4" t="s">
        <v>908</v>
      </c>
      <c r="FL2" s="4" t="s">
        <v>911</v>
      </c>
      <c r="FM2" s="4" t="s">
        <v>914</v>
      </c>
      <c r="FN2" s="4" t="s">
        <v>916</v>
      </c>
      <c r="FO2" s="4" t="s">
        <v>920</v>
      </c>
      <c r="FP2" s="4" t="s">
        <v>923</v>
      </c>
      <c r="FQ2" s="4" t="s">
        <v>926</v>
      </c>
      <c r="FR2" s="4" t="s">
        <v>929</v>
      </c>
      <c r="FS2" s="4" t="s">
        <v>932</v>
      </c>
      <c r="FT2" s="4" t="s">
        <v>934</v>
      </c>
      <c r="FU2" s="4" t="s">
        <v>936</v>
      </c>
      <c r="FV2" s="4" t="s">
        <v>937</v>
      </c>
      <c r="FW2" s="4" t="s">
        <v>939</v>
      </c>
      <c r="FX2" s="4" t="s">
        <v>940</v>
      </c>
      <c r="FY2" s="4" t="s">
        <v>942</v>
      </c>
      <c r="FZ2" s="4" t="s">
        <v>943</v>
      </c>
      <c r="GA2" s="4" t="s">
        <v>944</v>
      </c>
      <c r="GB2" s="4" t="s">
        <v>945</v>
      </c>
      <c r="GC2" s="4" t="s">
        <v>946</v>
      </c>
      <c r="GD2" s="4" t="s">
        <v>947</v>
      </c>
      <c r="GE2" s="4" t="s">
        <v>948</v>
      </c>
      <c r="GF2" s="4" t="s">
        <v>950</v>
      </c>
      <c r="GG2" s="4" t="s">
        <v>952</v>
      </c>
      <c r="GH2" s="4" t="s">
        <v>954</v>
      </c>
      <c r="GI2" s="4" t="s">
        <v>955</v>
      </c>
      <c r="GJ2" s="4" t="s">
        <v>956</v>
      </c>
      <c r="GK2" s="4" t="s">
        <v>957</v>
      </c>
      <c r="GL2" s="4" t="s">
        <v>958</v>
      </c>
      <c r="GM2" s="4" t="s">
        <v>960</v>
      </c>
      <c r="GN2" s="4" t="s">
        <v>962</v>
      </c>
      <c r="GO2" s="4" t="s">
        <v>964</v>
      </c>
      <c r="GP2" s="4" t="s">
        <v>967</v>
      </c>
      <c r="GQ2" s="4" t="s">
        <v>968</v>
      </c>
      <c r="GR2" s="4" t="s">
        <v>970</v>
      </c>
      <c r="GS2" s="4" t="s">
        <v>971</v>
      </c>
      <c r="GT2" s="4" t="s">
        <v>972</v>
      </c>
      <c r="GU2" s="4" t="s">
        <v>975</v>
      </c>
      <c r="GV2" s="4" t="s">
        <v>976</v>
      </c>
      <c r="GW2" s="4" t="s">
        <v>248</v>
      </c>
      <c r="GX2" s="4" t="s">
        <v>60</v>
      </c>
      <c r="GY2" s="4" t="s">
        <v>60</v>
      </c>
      <c r="GZ2" s="4" t="s">
        <v>60</v>
      </c>
      <c r="HA2" s="4" t="s">
        <v>60</v>
      </c>
      <c r="HB2" s="4" t="s">
        <v>60</v>
      </c>
      <c r="HC2" s="4" t="s">
        <v>60</v>
      </c>
      <c r="HD2" s="4" t="s">
        <v>60</v>
      </c>
      <c r="HE2" s="4" t="s">
        <v>60</v>
      </c>
      <c r="HF2" s="4" t="s">
        <v>60</v>
      </c>
      <c r="HG2" s="4" t="s">
        <v>60</v>
      </c>
      <c r="HH2" s="4" t="s">
        <v>60</v>
      </c>
      <c r="HI2" s="4" t="s">
        <v>60</v>
      </c>
      <c r="HJ2" s="4" t="s">
        <v>60</v>
      </c>
      <c r="HK2" s="4" t="s">
        <v>60</v>
      </c>
      <c r="HL2" s="4" t="s">
        <v>60</v>
      </c>
      <c r="HM2" s="4" t="s">
        <v>60</v>
      </c>
      <c r="HN2" s="4" t="s">
        <v>60</v>
      </c>
      <c r="HO2" s="4" t="s">
        <v>60</v>
      </c>
      <c r="HP2" s="4" t="s">
        <v>60</v>
      </c>
      <c r="HQ2" s="4" t="s">
        <v>60</v>
      </c>
      <c r="HR2" s="4" t="s">
        <v>60</v>
      </c>
      <c r="HS2" s="4" t="s">
        <v>60</v>
      </c>
      <c r="HT2" s="4" t="s">
        <v>60</v>
      </c>
      <c r="HU2" s="4" t="s">
        <v>60</v>
      </c>
      <c r="HV2" s="4" t="s">
        <v>60</v>
      </c>
      <c r="HW2" s="205" t="s">
        <v>60</v>
      </c>
      <c r="HX2" s="205" t="s">
        <v>60</v>
      </c>
      <c r="HY2" s="205" t="s">
        <v>60</v>
      </c>
      <c r="HZ2" s="205" t="s">
        <v>60</v>
      </c>
      <c r="IA2" s="205" t="s">
        <v>60</v>
      </c>
      <c r="IB2" s="205" t="s">
        <v>60</v>
      </c>
      <c r="IC2" s="205" t="s">
        <v>60</v>
      </c>
      <c r="ID2" s="205" t="s">
        <v>60</v>
      </c>
      <c r="IE2" s="205" t="s">
        <v>60</v>
      </c>
      <c r="IF2" s="205" t="s">
        <v>60</v>
      </c>
      <c r="IG2" s="205" t="s">
        <v>60</v>
      </c>
      <c r="IH2" s="205" t="s">
        <v>60</v>
      </c>
      <c r="II2" s="205" t="s">
        <v>60</v>
      </c>
      <c r="IJ2" s="205" t="s">
        <v>60</v>
      </c>
      <c r="IK2" s="205" t="s">
        <v>60</v>
      </c>
      <c r="IL2" s="205" t="s">
        <v>60</v>
      </c>
      <c r="IM2" s="205" t="s">
        <v>60</v>
      </c>
      <c r="IN2" s="205" t="s">
        <v>60</v>
      </c>
      <c r="IO2" s="205" t="s">
        <v>60</v>
      </c>
      <c r="IP2" s="205" t="s">
        <v>60</v>
      </c>
      <c r="IQ2" s="205" t="s">
        <v>60</v>
      </c>
      <c r="IR2" s="205" t="s">
        <v>60</v>
      </c>
      <c r="IS2" s="205" t="s">
        <v>60</v>
      </c>
      <c r="IT2" s="205" t="s">
        <v>60</v>
      </c>
      <c r="IU2" s="205" t="s">
        <v>60</v>
      </c>
      <c r="IV2" s="205" t="s">
        <v>60</v>
      </c>
    </row>
    <row r="3" ht="21" customHeight="1" spans="1:256">
      <c r="A3" s="202" t="s">
        <v>978</v>
      </c>
      <c r="B3" s="202" t="s">
        <v>63</v>
      </c>
      <c r="C3" s="202" t="s">
        <v>45</v>
      </c>
      <c r="D3" s="202" t="s">
        <v>47</v>
      </c>
      <c r="E3" s="202" t="s">
        <v>47</v>
      </c>
      <c r="F3" s="202" t="s">
        <v>979</v>
      </c>
      <c r="G3" s="202" t="s">
        <v>63</v>
      </c>
      <c r="H3" s="202" t="s">
        <v>980</v>
      </c>
      <c r="I3" s="202" t="s">
        <v>63</v>
      </c>
      <c r="J3" s="202" t="s">
        <v>63</v>
      </c>
      <c r="K3" s="202" t="s">
        <v>63</v>
      </c>
      <c r="L3" s="202" t="s">
        <v>63</v>
      </c>
      <c r="M3" s="202" t="s">
        <v>981</v>
      </c>
      <c r="N3" s="202" t="s">
        <v>979</v>
      </c>
      <c r="O3" s="202" t="s">
        <v>979</v>
      </c>
      <c r="P3" s="202" t="s">
        <v>63</v>
      </c>
      <c r="Q3" s="202" t="s">
        <v>47</v>
      </c>
      <c r="R3" s="202" t="s">
        <v>979</v>
      </c>
      <c r="S3" s="202" t="s">
        <v>63</v>
      </c>
      <c r="T3" s="202" t="s">
        <v>979</v>
      </c>
      <c r="U3" s="202" t="s">
        <v>34</v>
      </c>
      <c r="V3" s="202" t="s">
        <v>63</v>
      </c>
      <c r="W3" s="202" t="s">
        <v>63</v>
      </c>
      <c r="X3" s="202" t="s">
        <v>63</v>
      </c>
      <c r="Y3" s="202" t="s">
        <v>63</v>
      </c>
      <c r="Z3" s="202" t="s">
        <v>979</v>
      </c>
      <c r="AA3" s="202" t="s">
        <v>45</v>
      </c>
      <c r="AB3" s="202" t="s">
        <v>979</v>
      </c>
      <c r="AC3" s="202" t="s">
        <v>979</v>
      </c>
      <c r="AD3" s="202" t="s">
        <v>34</v>
      </c>
      <c r="AE3" s="202" t="s">
        <v>45</v>
      </c>
      <c r="AF3" s="202" t="s">
        <v>47</v>
      </c>
      <c r="AG3" s="202" t="s">
        <v>982</v>
      </c>
      <c r="AH3" s="202" t="s">
        <v>47</v>
      </c>
      <c r="AI3" s="202" t="s">
        <v>47</v>
      </c>
      <c r="AJ3" s="202" t="s">
        <v>63</v>
      </c>
      <c r="AK3" s="202" t="s">
        <v>982</v>
      </c>
      <c r="AL3" s="202" t="s">
        <v>979</v>
      </c>
      <c r="AM3" s="202" t="s">
        <v>63</v>
      </c>
      <c r="AN3" s="202" t="s">
        <v>63</v>
      </c>
      <c r="AO3" s="202" t="s">
        <v>63</v>
      </c>
      <c r="AP3" s="202" t="s">
        <v>47</v>
      </c>
      <c r="AQ3" s="202" t="s">
        <v>45</v>
      </c>
      <c r="AR3" s="202" t="s">
        <v>63</v>
      </c>
      <c r="AS3" s="202" t="s">
        <v>983</v>
      </c>
      <c r="AT3" s="202" t="s">
        <v>45</v>
      </c>
      <c r="AU3" s="202" t="s">
        <v>979</v>
      </c>
      <c r="AV3" s="202" t="s">
        <v>45</v>
      </c>
      <c r="AW3" s="202" t="s">
        <v>63</v>
      </c>
      <c r="AX3" s="202" t="s">
        <v>47</v>
      </c>
      <c r="AY3" s="202" t="s">
        <v>63</v>
      </c>
      <c r="AZ3" s="202" t="s">
        <v>47</v>
      </c>
      <c r="BA3" s="202" t="s">
        <v>983</v>
      </c>
      <c r="BB3" s="202" t="s">
        <v>979</v>
      </c>
      <c r="BC3" s="202" t="s">
        <v>63</v>
      </c>
      <c r="BD3" s="202" t="s">
        <v>979</v>
      </c>
      <c r="BE3" s="202" t="s">
        <v>63</v>
      </c>
      <c r="BF3" s="202" t="s">
        <v>63</v>
      </c>
      <c r="BG3" s="202" t="s">
        <v>982</v>
      </c>
      <c r="BH3" s="202" t="s">
        <v>47</v>
      </c>
      <c r="BI3" s="202" t="s">
        <v>979</v>
      </c>
      <c r="BJ3" s="202" t="s">
        <v>47</v>
      </c>
      <c r="BK3" s="202" t="s">
        <v>982</v>
      </c>
      <c r="BL3" s="202" t="s">
        <v>34</v>
      </c>
      <c r="BM3" s="202" t="s">
        <v>63</v>
      </c>
      <c r="BN3" s="202" t="s">
        <v>63</v>
      </c>
      <c r="BO3" s="202" t="s">
        <v>63</v>
      </c>
      <c r="BP3" s="202" t="s">
        <v>63</v>
      </c>
      <c r="BQ3" s="202" t="s">
        <v>979</v>
      </c>
      <c r="BR3" s="202" t="s">
        <v>979</v>
      </c>
      <c r="BS3" s="202" t="s">
        <v>979</v>
      </c>
      <c r="BT3" s="202" t="s">
        <v>63</v>
      </c>
      <c r="BU3" s="202" t="s">
        <v>63</v>
      </c>
      <c r="BV3" s="202" t="s">
        <v>63</v>
      </c>
      <c r="BW3" s="202" t="s">
        <v>979</v>
      </c>
      <c r="BX3" s="202" t="s">
        <v>47</v>
      </c>
      <c r="BY3" s="202" t="s">
        <v>979</v>
      </c>
      <c r="BZ3" s="202" t="s">
        <v>63</v>
      </c>
      <c r="CA3" s="202" t="s">
        <v>981</v>
      </c>
      <c r="CB3" s="202" t="s">
        <v>63</v>
      </c>
      <c r="CC3" s="202" t="s">
        <v>63</v>
      </c>
      <c r="CD3" s="202" t="s">
        <v>979</v>
      </c>
      <c r="CE3" s="202" t="s">
        <v>63</v>
      </c>
      <c r="CF3" s="202" t="s">
        <v>63</v>
      </c>
      <c r="CG3" s="202" t="s">
        <v>63</v>
      </c>
      <c r="CH3" s="202" t="s">
        <v>63</v>
      </c>
      <c r="CI3" s="202" t="s">
        <v>45</v>
      </c>
      <c r="CJ3" s="202" t="s">
        <v>63</v>
      </c>
      <c r="CK3" s="202" t="s">
        <v>979</v>
      </c>
      <c r="CL3" s="202" t="s">
        <v>979</v>
      </c>
      <c r="CM3" s="202" t="s">
        <v>979</v>
      </c>
      <c r="CN3" s="202" t="s">
        <v>63</v>
      </c>
      <c r="CO3" s="202" t="s">
        <v>979</v>
      </c>
      <c r="CP3" s="202" t="s">
        <v>47</v>
      </c>
      <c r="CQ3" s="202" t="s">
        <v>63</v>
      </c>
      <c r="CR3" s="202" t="s">
        <v>63</v>
      </c>
      <c r="CS3" s="202" t="s">
        <v>63</v>
      </c>
      <c r="CT3" s="202" t="s">
        <v>979</v>
      </c>
      <c r="CU3" s="202" t="s">
        <v>979</v>
      </c>
      <c r="CV3" s="202" t="s">
        <v>47</v>
      </c>
      <c r="CW3" s="202" t="s">
        <v>63</v>
      </c>
      <c r="CX3" s="202" t="s">
        <v>982</v>
      </c>
      <c r="CY3" s="202" t="s">
        <v>982</v>
      </c>
      <c r="CZ3" s="202" t="s">
        <v>979</v>
      </c>
      <c r="DA3" s="202" t="s">
        <v>982</v>
      </c>
      <c r="DB3" s="202" t="s">
        <v>63</v>
      </c>
      <c r="DC3" s="202" t="s">
        <v>979</v>
      </c>
      <c r="DD3" s="202" t="s">
        <v>979</v>
      </c>
      <c r="DE3" s="202" t="s">
        <v>63</v>
      </c>
      <c r="DF3" s="202" t="s">
        <v>63</v>
      </c>
      <c r="DG3" s="202" t="s">
        <v>982</v>
      </c>
      <c r="DH3" s="202" t="s">
        <v>63</v>
      </c>
      <c r="DI3" s="202" t="s">
        <v>63</v>
      </c>
      <c r="DJ3" s="202" t="s">
        <v>980</v>
      </c>
      <c r="DK3" s="202" t="s">
        <v>63</v>
      </c>
      <c r="DL3" s="205" t="s">
        <v>60</v>
      </c>
      <c r="DM3" s="205" t="s">
        <v>60</v>
      </c>
      <c r="DN3" s="205" t="s">
        <v>60</v>
      </c>
      <c r="DO3" s="205" t="s">
        <v>60</v>
      </c>
      <c r="DP3" s="205" t="s">
        <v>60</v>
      </c>
      <c r="DQ3" s="205" t="s">
        <v>60</v>
      </c>
      <c r="DR3" s="205" t="s">
        <v>60</v>
      </c>
      <c r="DS3" s="205" t="s">
        <v>60</v>
      </c>
      <c r="DT3" s="205" t="s">
        <v>60</v>
      </c>
      <c r="DU3" s="205" t="s">
        <v>60</v>
      </c>
      <c r="DV3" s="205" t="s">
        <v>60</v>
      </c>
      <c r="DW3" s="205" t="s">
        <v>60</v>
      </c>
      <c r="DX3" s="205" t="s">
        <v>60</v>
      </c>
      <c r="DY3" s="205" t="s">
        <v>60</v>
      </c>
      <c r="DZ3" s="205" t="s">
        <v>60</v>
      </c>
      <c r="EA3" s="205" t="s">
        <v>60</v>
      </c>
      <c r="EB3" s="205" t="s">
        <v>60</v>
      </c>
      <c r="EC3" s="205" t="s">
        <v>60</v>
      </c>
      <c r="ED3" s="205" t="s">
        <v>60</v>
      </c>
      <c r="EE3" s="205" t="s">
        <v>60</v>
      </c>
      <c r="EF3" s="205" t="s">
        <v>60</v>
      </c>
      <c r="EG3" s="205" t="s">
        <v>60</v>
      </c>
      <c r="EH3" s="205" t="s">
        <v>60</v>
      </c>
      <c r="EI3" s="205" t="s">
        <v>60</v>
      </c>
      <c r="EJ3" s="205" t="s">
        <v>60</v>
      </c>
      <c r="EK3" s="205" t="s">
        <v>60</v>
      </c>
      <c r="EL3" s="205" t="s">
        <v>60</v>
      </c>
      <c r="EM3" s="205" t="s">
        <v>60</v>
      </c>
      <c r="EN3" s="205" t="s">
        <v>60</v>
      </c>
      <c r="EO3" s="205" t="s">
        <v>60</v>
      </c>
      <c r="EP3" s="205" t="s">
        <v>60</v>
      </c>
      <c r="EQ3" s="205" t="s">
        <v>60</v>
      </c>
      <c r="ER3" s="205" t="s">
        <v>60</v>
      </c>
      <c r="ES3" s="205" t="s">
        <v>60</v>
      </c>
      <c r="ET3" s="205" t="s">
        <v>60</v>
      </c>
      <c r="EU3" s="205" t="s">
        <v>60</v>
      </c>
      <c r="EV3" s="205" t="s">
        <v>60</v>
      </c>
      <c r="EW3" s="205" t="s">
        <v>60</v>
      </c>
      <c r="EX3" s="205" t="s">
        <v>60</v>
      </c>
      <c r="EY3" s="205" t="s">
        <v>60</v>
      </c>
      <c r="EZ3" s="205" t="s">
        <v>60</v>
      </c>
      <c r="FA3" s="205" t="s">
        <v>60</v>
      </c>
      <c r="FB3" s="205" t="s">
        <v>60</v>
      </c>
      <c r="FC3" s="205" t="s">
        <v>60</v>
      </c>
      <c r="FD3" s="205" t="s">
        <v>60</v>
      </c>
      <c r="FE3" s="205" t="s">
        <v>60</v>
      </c>
      <c r="FF3" s="205" t="s">
        <v>60</v>
      </c>
      <c r="FG3" s="205" t="s">
        <v>60</v>
      </c>
      <c r="FH3" s="205" t="s">
        <v>60</v>
      </c>
      <c r="FI3" s="205" t="s">
        <v>60</v>
      </c>
      <c r="FJ3" s="205" t="s">
        <v>60</v>
      </c>
      <c r="FK3" s="205" t="s">
        <v>60</v>
      </c>
      <c r="FL3" s="205" t="s">
        <v>60</v>
      </c>
      <c r="FM3" s="205" t="s">
        <v>60</v>
      </c>
      <c r="FN3" s="205" t="s">
        <v>60</v>
      </c>
      <c r="FO3" s="205" t="s">
        <v>60</v>
      </c>
      <c r="FP3" s="205" t="s">
        <v>60</v>
      </c>
      <c r="FQ3" s="205" t="s">
        <v>60</v>
      </c>
      <c r="FR3" s="205" t="s">
        <v>60</v>
      </c>
      <c r="FS3" s="205" t="s">
        <v>60</v>
      </c>
      <c r="FT3" s="205" t="s">
        <v>60</v>
      </c>
      <c r="FU3" s="205" t="s">
        <v>60</v>
      </c>
      <c r="FV3" s="205" t="s">
        <v>60</v>
      </c>
      <c r="FW3" s="205" t="s">
        <v>60</v>
      </c>
      <c r="FX3" s="205" t="s">
        <v>60</v>
      </c>
      <c r="FY3" s="205" t="s">
        <v>60</v>
      </c>
      <c r="FZ3" s="205" t="s">
        <v>60</v>
      </c>
      <c r="GA3" s="205" t="s">
        <v>60</v>
      </c>
      <c r="GB3" s="205" t="s">
        <v>60</v>
      </c>
      <c r="GC3" s="205" t="s">
        <v>60</v>
      </c>
      <c r="GD3" s="205" t="s">
        <v>60</v>
      </c>
      <c r="GE3" s="205" t="s">
        <v>60</v>
      </c>
      <c r="GF3" s="205" t="s">
        <v>60</v>
      </c>
      <c r="GG3" s="205" t="s">
        <v>60</v>
      </c>
      <c r="GH3" s="205" t="s">
        <v>60</v>
      </c>
      <c r="GI3" s="205" t="s">
        <v>60</v>
      </c>
      <c r="GJ3" s="205" t="s">
        <v>60</v>
      </c>
      <c r="GK3" s="205" t="s">
        <v>60</v>
      </c>
      <c r="GL3" s="205" t="s">
        <v>60</v>
      </c>
      <c r="GM3" s="205" t="s">
        <v>60</v>
      </c>
      <c r="GN3" s="205" t="s">
        <v>60</v>
      </c>
      <c r="GO3" s="205" t="s">
        <v>60</v>
      </c>
      <c r="GP3" s="205" t="s">
        <v>60</v>
      </c>
      <c r="GQ3" s="205" t="s">
        <v>60</v>
      </c>
      <c r="GR3" s="205" t="s">
        <v>60</v>
      </c>
      <c r="GS3" s="205" t="s">
        <v>60</v>
      </c>
      <c r="GT3" s="205" t="s">
        <v>60</v>
      </c>
      <c r="GU3" s="205" t="s">
        <v>60</v>
      </c>
      <c r="GV3" s="205" t="s">
        <v>60</v>
      </c>
      <c r="GW3" s="205" t="s">
        <v>60</v>
      </c>
      <c r="GX3" s="205" t="s">
        <v>60</v>
      </c>
      <c r="GY3" s="205" t="s">
        <v>60</v>
      </c>
      <c r="GZ3" s="205" t="s">
        <v>60</v>
      </c>
      <c r="HA3" s="205" t="s">
        <v>60</v>
      </c>
      <c r="HB3" s="205" t="s">
        <v>60</v>
      </c>
      <c r="HC3" s="205" t="s">
        <v>60</v>
      </c>
      <c r="HD3" s="205" t="s">
        <v>60</v>
      </c>
      <c r="HE3" s="205" t="s">
        <v>60</v>
      </c>
      <c r="HF3" s="205" t="s">
        <v>60</v>
      </c>
      <c r="HG3" s="205" t="s">
        <v>60</v>
      </c>
      <c r="HH3" s="205" t="s">
        <v>60</v>
      </c>
      <c r="HI3" s="205" t="s">
        <v>60</v>
      </c>
      <c r="HJ3" s="205" t="s">
        <v>60</v>
      </c>
      <c r="HK3" s="205" t="s">
        <v>60</v>
      </c>
      <c r="HL3" s="205" t="s">
        <v>60</v>
      </c>
      <c r="HM3" s="205" t="s">
        <v>60</v>
      </c>
      <c r="HN3" s="205" t="s">
        <v>60</v>
      </c>
      <c r="HO3" s="205" t="s">
        <v>60</v>
      </c>
      <c r="HP3" s="205" t="s">
        <v>60</v>
      </c>
      <c r="HQ3" s="205" t="s">
        <v>60</v>
      </c>
      <c r="HR3" s="205" t="s">
        <v>60</v>
      </c>
      <c r="HS3" s="205" t="s">
        <v>60</v>
      </c>
      <c r="HT3" s="205" t="s">
        <v>60</v>
      </c>
      <c r="HU3" s="205" t="s">
        <v>60</v>
      </c>
      <c r="HV3" s="205" t="s">
        <v>60</v>
      </c>
      <c r="HW3" s="205" t="s">
        <v>60</v>
      </c>
      <c r="HX3" s="205" t="s">
        <v>60</v>
      </c>
      <c r="HY3" s="205" t="s">
        <v>60</v>
      </c>
      <c r="HZ3" s="205" t="s">
        <v>60</v>
      </c>
      <c r="IA3" s="205" t="s">
        <v>60</v>
      </c>
      <c r="IB3" s="205" t="s">
        <v>60</v>
      </c>
      <c r="IC3" s="205" t="s">
        <v>60</v>
      </c>
      <c r="ID3" s="205" t="s">
        <v>60</v>
      </c>
      <c r="IE3" s="205" t="s">
        <v>60</v>
      </c>
      <c r="IF3" s="205" t="s">
        <v>60</v>
      </c>
      <c r="IG3" s="205" t="s">
        <v>60</v>
      </c>
      <c r="IH3" s="205" t="s">
        <v>60</v>
      </c>
      <c r="II3" s="205" t="s">
        <v>60</v>
      </c>
      <c r="IJ3" s="205" t="s">
        <v>60</v>
      </c>
      <c r="IK3" s="205" t="s">
        <v>60</v>
      </c>
      <c r="IL3" s="205" t="s">
        <v>60</v>
      </c>
      <c r="IM3" s="205" t="s">
        <v>60</v>
      </c>
      <c r="IN3" s="205" t="s">
        <v>60</v>
      </c>
      <c r="IO3" s="205" t="s">
        <v>60</v>
      </c>
      <c r="IP3" s="205" t="s">
        <v>60</v>
      </c>
      <c r="IQ3" s="205" t="s">
        <v>60</v>
      </c>
      <c r="IR3" s="205" t="s">
        <v>60</v>
      </c>
      <c r="IS3" s="205" t="s">
        <v>60</v>
      </c>
      <c r="IT3" s="205" t="s">
        <v>60</v>
      </c>
      <c r="IU3" s="205" t="s">
        <v>60</v>
      </c>
      <c r="IV3" s="205" t="s">
        <v>60</v>
      </c>
    </row>
    <row r="4" ht="21" customHeight="1" spans="1:256">
      <c r="A4" s="202" t="s">
        <v>984</v>
      </c>
      <c r="B4" s="202" t="s">
        <v>985</v>
      </c>
      <c r="C4" s="203" t="s">
        <v>986</v>
      </c>
      <c r="D4" s="202" t="s">
        <v>987</v>
      </c>
      <c r="E4" s="202" t="s">
        <v>988</v>
      </c>
      <c r="F4" s="202" t="s">
        <v>989</v>
      </c>
      <c r="G4" s="202" t="s">
        <v>990</v>
      </c>
      <c r="H4" s="202" t="s">
        <v>991</v>
      </c>
      <c r="I4" s="202" t="s">
        <v>985</v>
      </c>
      <c r="J4" s="202" t="s">
        <v>992</v>
      </c>
      <c r="K4" s="202" t="s">
        <v>991</v>
      </c>
      <c r="L4" s="202" t="s">
        <v>985</v>
      </c>
      <c r="M4" s="202" t="s">
        <v>993</v>
      </c>
      <c r="N4" s="202" t="s">
        <v>994</v>
      </c>
      <c r="O4" s="202" t="s">
        <v>995</v>
      </c>
      <c r="P4" s="202" t="s">
        <v>996</v>
      </c>
      <c r="Q4" s="202" t="s">
        <v>997</v>
      </c>
      <c r="R4" s="202" t="s">
        <v>998</v>
      </c>
      <c r="S4" s="202" t="s">
        <v>999</v>
      </c>
      <c r="T4" s="202" t="s">
        <v>996</v>
      </c>
      <c r="U4" s="202" t="s">
        <v>1000</v>
      </c>
      <c r="V4" s="202" t="s">
        <v>987</v>
      </c>
      <c r="W4" s="202" t="s">
        <v>1000</v>
      </c>
      <c r="X4" s="202" t="s">
        <v>1001</v>
      </c>
      <c r="Y4" s="202" t="s">
        <v>1001</v>
      </c>
      <c r="Z4" s="202" t="s">
        <v>986</v>
      </c>
      <c r="AA4" s="202" t="s">
        <v>991</v>
      </c>
      <c r="AB4" s="202" t="s">
        <v>1002</v>
      </c>
      <c r="AC4" s="202" t="s">
        <v>1003</v>
      </c>
      <c r="AD4" s="202" t="s">
        <v>1004</v>
      </c>
      <c r="AE4" s="202" t="s">
        <v>1005</v>
      </c>
      <c r="AF4" s="202" t="s">
        <v>1006</v>
      </c>
      <c r="AG4" s="202" t="s">
        <v>1007</v>
      </c>
      <c r="AH4" s="202" t="s">
        <v>1008</v>
      </c>
      <c r="AI4" s="202" t="s">
        <v>999</v>
      </c>
      <c r="AJ4" s="202" t="s">
        <v>1009</v>
      </c>
      <c r="AK4" s="202" t="s">
        <v>1009</v>
      </c>
      <c r="AL4" s="202" t="s">
        <v>1010</v>
      </c>
      <c r="AM4" s="202" t="s">
        <v>1002</v>
      </c>
      <c r="AN4" s="202" t="s">
        <v>998</v>
      </c>
      <c r="AO4" s="202" t="s">
        <v>1009</v>
      </c>
      <c r="AP4" s="202" t="s">
        <v>1011</v>
      </c>
      <c r="AQ4" s="202" t="s">
        <v>996</v>
      </c>
      <c r="AR4" s="202" t="s">
        <v>1012</v>
      </c>
      <c r="AS4" s="202" t="s">
        <v>1013</v>
      </c>
      <c r="AT4" s="202" t="s">
        <v>991</v>
      </c>
      <c r="AU4" s="202"/>
      <c r="AV4" s="202" t="s">
        <v>996</v>
      </c>
      <c r="AW4" s="202" t="s">
        <v>1014</v>
      </c>
      <c r="AX4" s="202" t="s">
        <v>1015</v>
      </c>
      <c r="AY4" s="202" t="s">
        <v>1002</v>
      </c>
      <c r="AZ4" s="202" t="s">
        <v>995</v>
      </c>
      <c r="BA4" s="202" t="s">
        <v>1016</v>
      </c>
      <c r="BB4" s="202" t="s">
        <v>996</v>
      </c>
      <c r="BC4" s="202" t="s">
        <v>999</v>
      </c>
      <c r="BD4" s="202" t="s">
        <v>996</v>
      </c>
      <c r="BE4" s="202" t="s">
        <v>991</v>
      </c>
      <c r="BF4" s="202" t="s">
        <v>1017</v>
      </c>
      <c r="BG4" s="202" t="s">
        <v>1018</v>
      </c>
      <c r="BH4" s="202" t="s">
        <v>1019</v>
      </c>
      <c r="BI4" s="202" t="s">
        <v>986</v>
      </c>
      <c r="BJ4" s="202" t="s">
        <v>1020</v>
      </c>
      <c r="BK4" s="202" t="s">
        <v>1013</v>
      </c>
      <c r="BL4" s="202" t="s">
        <v>1021</v>
      </c>
      <c r="BM4" s="202" t="s">
        <v>996</v>
      </c>
      <c r="BN4" s="202" t="s">
        <v>996</v>
      </c>
      <c r="BO4" s="202" t="s">
        <v>1022</v>
      </c>
      <c r="BP4" s="202" t="s">
        <v>1014</v>
      </c>
      <c r="BQ4" s="202" t="s">
        <v>996</v>
      </c>
      <c r="BR4" s="202" t="s">
        <v>996</v>
      </c>
      <c r="BS4" s="202" t="s">
        <v>996</v>
      </c>
      <c r="BT4" s="202" t="s">
        <v>1012</v>
      </c>
      <c r="BU4" s="202" t="s">
        <v>1023</v>
      </c>
      <c r="BV4" s="202" t="s">
        <v>987</v>
      </c>
      <c r="BW4" s="202" t="s">
        <v>1024</v>
      </c>
      <c r="BX4" s="202" t="s">
        <v>1025</v>
      </c>
      <c r="BY4" s="202" t="s">
        <v>1002</v>
      </c>
      <c r="BZ4" s="202" t="s">
        <v>1014</v>
      </c>
      <c r="CA4" s="202" t="s">
        <v>996</v>
      </c>
      <c r="CB4" s="202" t="s">
        <v>996</v>
      </c>
      <c r="CC4" s="202" t="s">
        <v>1026</v>
      </c>
      <c r="CD4" s="202" t="s">
        <v>1027</v>
      </c>
      <c r="CE4" s="202" t="s">
        <v>996</v>
      </c>
      <c r="CF4" s="202" t="s">
        <v>1028</v>
      </c>
      <c r="CG4" s="202" t="s">
        <v>996</v>
      </c>
      <c r="CH4" s="202" t="s">
        <v>1014</v>
      </c>
      <c r="CI4" s="202" t="s">
        <v>1024</v>
      </c>
      <c r="CJ4" s="202" t="s">
        <v>1002</v>
      </c>
      <c r="CK4" s="202" t="s">
        <v>998</v>
      </c>
      <c r="CL4" s="202" t="s">
        <v>996</v>
      </c>
      <c r="CM4" s="202" t="s">
        <v>996</v>
      </c>
      <c r="CN4" s="202" t="s">
        <v>1024</v>
      </c>
      <c r="CO4" s="202" t="s">
        <v>1029</v>
      </c>
      <c r="CP4" s="202" t="s">
        <v>1030</v>
      </c>
      <c r="CQ4" s="202" t="s">
        <v>1012</v>
      </c>
      <c r="CR4" s="202" t="s">
        <v>991</v>
      </c>
      <c r="CS4" s="202" t="s">
        <v>996</v>
      </c>
      <c r="CT4" s="202" t="s">
        <v>996</v>
      </c>
      <c r="CU4" s="202" t="s">
        <v>999</v>
      </c>
      <c r="CV4" s="202" t="s">
        <v>987</v>
      </c>
      <c r="CW4" s="202" t="s">
        <v>993</v>
      </c>
      <c r="CX4" s="202" t="s">
        <v>996</v>
      </c>
      <c r="CY4" s="202" t="s">
        <v>999</v>
      </c>
      <c r="CZ4" s="202" t="s">
        <v>996</v>
      </c>
      <c r="DA4" s="202" t="s">
        <v>1009</v>
      </c>
      <c r="DB4" s="202" t="s">
        <v>1031</v>
      </c>
      <c r="DC4" s="202" t="s">
        <v>1032</v>
      </c>
      <c r="DD4" s="202" t="s">
        <v>1033</v>
      </c>
      <c r="DE4" s="202" t="s">
        <v>999</v>
      </c>
      <c r="DF4" s="202" t="s">
        <v>1030</v>
      </c>
      <c r="DG4" s="202" t="s">
        <v>986</v>
      </c>
      <c r="DH4" s="202" t="s">
        <v>986</v>
      </c>
      <c r="DI4" s="202" t="s">
        <v>1034</v>
      </c>
      <c r="DJ4" s="202" t="s">
        <v>1025</v>
      </c>
      <c r="DK4" s="202" t="s">
        <v>987</v>
      </c>
      <c r="DL4" s="205" t="s">
        <v>60</v>
      </c>
      <c r="DM4" s="205" t="s">
        <v>60</v>
      </c>
      <c r="DN4" s="205" t="s">
        <v>60</v>
      </c>
      <c r="DO4" s="205" t="s">
        <v>60</v>
      </c>
      <c r="DP4" s="205" t="s">
        <v>60</v>
      </c>
      <c r="DQ4" s="205" t="s">
        <v>60</v>
      </c>
      <c r="DR4" s="205" t="s">
        <v>60</v>
      </c>
      <c r="DS4" s="205" t="s">
        <v>60</v>
      </c>
      <c r="DT4" s="205" t="s">
        <v>60</v>
      </c>
      <c r="DU4" s="205" t="s">
        <v>60</v>
      </c>
      <c r="DV4" s="205" t="s">
        <v>60</v>
      </c>
      <c r="DW4" s="205" t="s">
        <v>60</v>
      </c>
      <c r="DX4" s="205" t="s">
        <v>60</v>
      </c>
      <c r="DY4" s="205" t="s">
        <v>60</v>
      </c>
      <c r="DZ4" s="205" t="s">
        <v>60</v>
      </c>
      <c r="EA4" s="205" t="s">
        <v>60</v>
      </c>
      <c r="EB4" s="205" t="s">
        <v>60</v>
      </c>
      <c r="EC4" s="205" t="s">
        <v>60</v>
      </c>
      <c r="ED4" s="205" t="s">
        <v>60</v>
      </c>
      <c r="EE4" s="205" t="s">
        <v>60</v>
      </c>
      <c r="EF4" s="205" t="s">
        <v>60</v>
      </c>
      <c r="EG4" s="205" t="s">
        <v>60</v>
      </c>
      <c r="EH4" s="205" t="s">
        <v>60</v>
      </c>
      <c r="EI4" s="205" t="s">
        <v>60</v>
      </c>
      <c r="EJ4" s="205" t="s">
        <v>60</v>
      </c>
      <c r="EK4" s="205" t="s">
        <v>60</v>
      </c>
      <c r="EL4" s="205" t="s">
        <v>60</v>
      </c>
      <c r="EM4" s="205" t="s">
        <v>60</v>
      </c>
      <c r="EN4" s="205" t="s">
        <v>60</v>
      </c>
      <c r="EO4" s="205" t="s">
        <v>60</v>
      </c>
      <c r="EP4" s="205" t="s">
        <v>60</v>
      </c>
      <c r="EQ4" s="205" t="s">
        <v>60</v>
      </c>
      <c r="ER4" s="205" t="s">
        <v>60</v>
      </c>
      <c r="ES4" s="205" t="s">
        <v>60</v>
      </c>
      <c r="ET4" s="205" t="s">
        <v>60</v>
      </c>
      <c r="EU4" s="205" t="s">
        <v>60</v>
      </c>
      <c r="EV4" s="205" t="s">
        <v>60</v>
      </c>
      <c r="EW4" s="205" t="s">
        <v>60</v>
      </c>
      <c r="EX4" s="205" t="s">
        <v>60</v>
      </c>
      <c r="EY4" s="205" t="s">
        <v>60</v>
      </c>
      <c r="EZ4" s="205" t="s">
        <v>60</v>
      </c>
      <c r="FA4" s="205" t="s">
        <v>60</v>
      </c>
      <c r="FB4" s="205" t="s">
        <v>60</v>
      </c>
      <c r="FC4" s="205" t="s">
        <v>60</v>
      </c>
      <c r="FD4" s="205" t="s">
        <v>60</v>
      </c>
      <c r="FE4" s="205" t="s">
        <v>60</v>
      </c>
      <c r="FF4" s="205" t="s">
        <v>60</v>
      </c>
      <c r="FG4" s="205" t="s">
        <v>60</v>
      </c>
      <c r="FH4" s="205" t="s">
        <v>60</v>
      </c>
      <c r="FI4" s="205" t="s">
        <v>60</v>
      </c>
      <c r="FJ4" s="205" t="s">
        <v>60</v>
      </c>
      <c r="FK4" s="205" t="s">
        <v>60</v>
      </c>
      <c r="FL4" s="205" t="s">
        <v>60</v>
      </c>
      <c r="FM4" s="205" t="s">
        <v>60</v>
      </c>
      <c r="FN4" s="205" t="s">
        <v>60</v>
      </c>
      <c r="FO4" s="205" t="s">
        <v>60</v>
      </c>
      <c r="FP4" s="205" t="s">
        <v>60</v>
      </c>
      <c r="FQ4" s="205" t="s">
        <v>60</v>
      </c>
      <c r="FR4" s="205" t="s">
        <v>60</v>
      </c>
      <c r="FS4" s="205" t="s">
        <v>60</v>
      </c>
      <c r="FT4" s="205" t="s">
        <v>60</v>
      </c>
      <c r="FU4" s="205" t="s">
        <v>60</v>
      </c>
      <c r="FV4" s="205" t="s">
        <v>60</v>
      </c>
      <c r="FW4" s="205" t="s">
        <v>60</v>
      </c>
      <c r="FX4" s="205" t="s">
        <v>60</v>
      </c>
      <c r="FY4" s="205" t="s">
        <v>60</v>
      </c>
      <c r="FZ4" s="205" t="s">
        <v>60</v>
      </c>
      <c r="GA4" s="205" t="s">
        <v>60</v>
      </c>
      <c r="GB4" s="205" t="s">
        <v>60</v>
      </c>
      <c r="GC4" s="205" t="s">
        <v>60</v>
      </c>
      <c r="GD4" s="205" t="s">
        <v>60</v>
      </c>
      <c r="GE4" s="205" t="s">
        <v>60</v>
      </c>
      <c r="GF4" s="205" t="s">
        <v>60</v>
      </c>
      <c r="GG4" s="205" t="s">
        <v>60</v>
      </c>
      <c r="GH4" s="205" t="s">
        <v>60</v>
      </c>
      <c r="GI4" s="205" t="s">
        <v>60</v>
      </c>
      <c r="GJ4" s="205" t="s">
        <v>60</v>
      </c>
      <c r="GK4" s="205" t="s">
        <v>60</v>
      </c>
      <c r="GL4" s="205" t="s">
        <v>60</v>
      </c>
      <c r="GM4" s="205" t="s">
        <v>60</v>
      </c>
      <c r="GN4" s="205" t="s">
        <v>60</v>
      </c>
      <c r="GO4" s="205" t="s">
        <v>60</v>
      </c>
      <c r="GP4" s="205" t="s">
        <v>60</v>
      </c>
      <c r="GQ4" s="205" t="s">
        <v>60</v>
      </c>
      <c r="GR4" s="205" t="s">
        <v>60</v>
      </c>
      <c r="GS4" s="205" t="s">
        <v>60</v>
      </c>
      <c r="GT4" s="205" t="s">
        <v>60</v>
      </c>
      <c r="GU4" s="205" t="s">
        <v>60</v>
      </c>
      <c r="GV4" s="205" t="s">
        <v>60</v>
      </c>
      <c r="GW4" s="205" t="s">
        <v>60</v>
      </c>
      <c r="GX4" s="205" t="s">
        <v>60</v>
      </c>
      <c r="GY4" s="205" t="s">
        <v>60</v>
      </c>
      <c r="GZ4" s="205" t="s">
        <v>60</v>
      </c>
      <c r="HA4" s="205" t="s">
        <v>60</v>
      </c>
      <c r="HB4" s="205" t="s">
        <v>60</v>
      </c>
      <c r="HC4" s="205" t="s">
        <v>60</v>
      </c>
      <c r="HD4" s="205" t="s">
        <v>60</v>
      </c>
      <c r="HE4" s="205" t="s">
        <v>60</v>
      </c>
      <c r="HF4" s="205" t="s">
        <v>60</v>
      </c>
      <c r="HG4" s="205" t="s">
        <v>60</v>
      </c>
      <c r="HH4" s="205" t="s">
        <v>60</v>
      </c>
      <c r="HI4" s="205" t="s">
        <v>60</v>
      </c>
      <c r="HJ4" s="205" t="s">
        <v>60</v>
      </c>
      <c r="HK4" s="205" t="s">
        <v>60</v>
      </c>
      <c r="HL4" s="205" t="s">
        <v>60</v>
      </c>
      <c r="HM4" s="205" t="s">
        <v>60</v>
      </c>
      <c r="HN4" s="205" t="s">
        <v>60</v>
      </c>
      <c r="HO4" s="205" t="s">
        <v>60</v>
      </c>
      <c r="HP4" s="205" t="s">
        <v>60</v>
      </c>
      <c r="HQ4" s="205" t="s">
        <v>60</v>
      </c>
      <c r="HR4" s="205" t="s">
        <v>60</v>
      </c>
      <c r="HS4" s="205" t="s">
        <v>60</v>
      </c>
      <c r="HT4" s="205" t="s">
        <v>60</v>
      </c>
      <c r="HU4" s="205" t="s">
        <v>60</v>
      </c>
      <c r="HV4" s="205" t="s">
        <v>60</v>
      </c>
      <c r="HW4" s="205" t="s">
        <v>60</v>
      </c>
      <c r="HX4" s="205" t="s">
        <v>60</v>
      </c>
      <c r="HY4" s="205" t="s">
        <v>60</v>
      </c>
      <c r="HZ4" s="205" t="s">
        <v>60</v>
      </c>
      <c r="IA4" s="205" t="s">
        <v>60</v>
      </c>
      <c r="IB4" s="205" t="s">
        <v>60</v>
      </c>
      <c r="IC4" s="205" t="s">
        <v>60</v>
      </c>
      <c r="ID4" s="205" t="s">
        <v>60</v>
      </c>
      <c r="IE4" s="205" t="s">
        <v>60</v>
      </c>
      <c r="IF4" s="205" t="s">
        <v>60</v>
      </c>
      <c r="IG4" s="205" t="s">
        <v>60</v>
      </c>
      <c r="IH4" s="205" t="s">
        <v>60</v>
      </c>
      <c r="II4" s="205" t="s">
        <v>60</v>
      </c>
      <c r="IJ4" s="205" t="s">
        <v>60</v>
      </c>
      <c r="IK4" s="205" t="s">
        <v>60</v>
      </c>
      <c r="IL4" s="205" t="s">
        <v>60</v>
      </c>
      <c r="IM4" s="205" t="s">
        <v>60</v>
      </c>
      <c r="IN4" s="205" t="s">
        <v>60</v>
      </c>
      <c r="IO4" s="205" t="s">
        <v>60</v>
      </c>
      <c r="IP4" s="205" t="s">
        <v>60</v>
      </c>
      <c r="IQ4" s="205" t="s">
        <v>60</v>
      </c>
      <c r="IR4" s="205" t="s">
        <v>60</v>
      </c>
      <c r="IS4" s="205" t="s">
        <v>60</v>
      </c>
      <c r="IT4" s="205" t="s">
        <v>60</v>
      </c>
      <c r="IU4" s="205" t="s">
        <v>60</v>
      </c>
      <c r="IV4" s="205" t="s">
        <v>60</v>
      </c>
    </row>
    <row r="5" ht="21" customHeight="1" spans="1:256">
      <c r="A5" s="204" t="s">
        <v>1035</v>
      </c>
      <c r="B5" s="202" t="s">
        <v>1036</v>
      </c>
      <c r="C5" s="202" t="s">
        <v>1036</v>
      </c>
      <c r="D5" s="202" t="s">
        <v>1037</v>
      </c>
      <c r="E5" s="202" t="s">
        <v>1038</v>
      </c>
      <c r="F5" s="205" t="s">
        <v>1039</v>
      </c>
      <c r="G5" s="202" t="s">
        <v>1040</v>
      </c>
      <c r="H5" s="202" t="s">
        <v>1041</v>
      </c>
      <c r="I5" s="205" t="s">
        <v>1042</v>
      </c>
      <c r="J5" s="202" t="s">
        <v>1043</v>
      </c>
      <c r="K5" s="202" t="s">
        <v>1044</v>
      </c>
      <c r="L5" s="202" t="s">
        <v>1044</v>
      </c>
      <c r="M5" s="202" t="s">
        <v>1045</v>
      </c>
      <c r="N5" s="202" t="s">
        <v>1043</v>
      </c>
      <c r="O5" s="205" t="s">
        <v>1042</v>
      </c>
      <c r="P5" s="202" t="s">
        <v>1046</v>
      </c>
      <c r="Q5" s="202" t="s">
        <v>1037</v>
      </c>
      <c r="R5" s="202" t="s">
        <v>1047</v>
      </c>
      <c r="S5" s="205" t="s">
        <v>1039</v>
      </c>
      <c r="T5" s="202" t="s">
        <v>1048</v>
      </c>
      <c r="U5" s="202" t="s">
        <v>1036</v>
      </c>
      <c r="V5" s="202" t="s">
        <v>1046</v>
      </c>
      <c r="W5" s="202" t="s">
        <v>1042</v>
      </c>
      <c r="X5" s="202" t="s">
        <v>1036</v>
      </c>
      <c r="Y5" s="202" t="s">
        <v>1049</v>
      </c>
      <c r="Z5" s="202" t="s">
        <v>1047</v>
      </c>
      <c r="AA5" s="202" t="s">
        <v>1036</v>
      </c>
      <c r="AB5" s="202" t="s">
        <v>1041</v>
      </c>
      <c r="AC5" s="202" t="s">
        <v>1046</v>
      </c>
      <c r="AD5" s="202" t="s">
        <v>1043</v>
      </c>
      <c r="AE5" s="202" t="s">
        <v>1044</v>
      </c>
      <c r="AF5" s="202" t="s">
        <v>1050</v>
      </c>
      <c r="AG5" s="202" t="s">
        <v>1051</v>
      </c>
      <c r="AH5" s="202" t="s">
        <v>1052</v>
      </c>
      <c r="AI5" s="202" t="s">
        <v>1042</v>
      </c>
      <c r="AJ5" s="202" t="s">
        <v>1041</v>
      </c>
      <c r="AK5" s="202" t="s">
        <v>1050</v>
      </c>
      <c r="AL5" s="202" t="s">
        <v>1039</v>
      </c>
      <c r="AM5" s="202" t="s">
        <v>1038</v>
      </c>
      <c r="AN5" s="202" t="s">
        <v>1052</v>
      </c>
      <c r="AO5" s="202" t="s">
        <v>1053</v>
      </c>
      <c r="AP5" s="202" t="s">
        <v>1054</v>
      </c>
      <c r="AQ5" s="202" t="s">
        <v>1041</v>
      </c>
      <c r="AR5" s="202" t="s">
        <v>1036</v>
      </c>
      <c r="AS5" s="202" t="s">
        <v>1049</v>
      </c>
      <c r="AT5" s="202" t="s">
        <v>1037</v>
      </c>
      <c r="AU5" s="202" t="s">
        <v>1041</v>
      </c>
      <c r="AV5" s="202" t="s">
        <v>1041</v>
      </c>
      <c r="AW5" s="202" t="s">
        <v>1037</v>
      </c>
      <c r="AX5" s="202" t="s">
        <v>1040</v>
      </c>
      <c r="AY5" s="202" t="s">
        <v>1041</v>
      </c>
      <c r="AZ5" s="202" t="s">
        <v>1038</v>
      </c>
      <c r="BA5" s="202" t="s">
        <v>1044</v>
      </c>
      <c r="BB5" s="202" t="s">
        <v>1042</v>
      </c>
      <c r="BC5" s="202" t="s">
        <v>1041</v>
      </c>
      <c r="BD5" s="202" t="s">
        <v>1040</v>
      </c>
      <c r="BE5" s="202" t="s">
        <v>1037</v>
      </c>
      <c r="BF5" s="202" t="s">
        <v>1040</v>
      </c>
      <c r="BG5" s="202" t="s">
        <v>1043</v>
      </c>
      <c r="BH5" s="202" t="s">
        <v>1043</v>
      </c>
      <c r="BI5" s="202" t="s">
        <v>1038</v>
      </c>
      <c r="BJ5" s="202" t="s">
        <v>1043</v>
      </c>
      <c r="BK5" s="202" t="s">
        <v>1046</v>
      </c>
      <c r="BL5" s="202" t="s">
        <v>1039</v>
      </c>
      <c r="BM5" s="202" t="s">
        <v>1055</v>
      </c>
      <c r="BN5" s="202" t="s">
        <v>1039</v>
      </c>
      <c r="BO5" s="202" t="s">
        <v>1040</v>
      </c>
      <c r="BP5" s="202" t="s">
        <v>1041</v>
      </c>
      <c r="BQ5" s="202" t="s">
        <v>1041</v>
      </c>
      <c r="BR5" s="202" t="s">
        <v>1044</v>
      </c>
      <c r="BS5" s="202" t="s">
        <v>1041</v>
      </c>
      <c r="BT5" s="202" t="s">
        <v>1038</v>
      </c>
      <c r="BU5" s="202" t="s">
        <v>1056</v>
      </c>
      <c r="BV5" s="202" t="s">
        <v>1036</v>
      </c>
      <c r="BW5" s="202" t="s">
        <v>1037</v>
      </c>
      <c r="BX5" s="202" t="s">
        <v>1049</v>
      </c>
      <c r="BY5" s="202" t="s">
        <v>1040</v>
      </c>
      <c r="BZ5" s="202" t="s">
        <v>1040</v>
      </c>
      <c r="CA5" s="202" t="s">
        <v>1057</v>
      </c>
      <c r="CB5" s="202" t="s">
        <v>1039</v>
      </c>
      <c r="CC5" s="202" t="s">
        <v>1042</v>
      </c>
      <c r="CD5" s="202" t="s">
        <v>1040</v>
      </c>
      <c r="CE5" s="202" t="s">
        <v>1041</v>
      </c>
      <c r="CF5" s="202" t="s">
        <v>1039</v>
      </c>
      <c r="CG5" s="202" t="s">
        <v>1049</v>
      </c>
      <c r="CH5" s="202" t="s">
        <v>1049</v>
      </c>
      <c r="CI5" s="202" t="s">
        <v>1036</v>
      </c>
      <c r="CJ5" s="202" t="s">
        <v>1041</v>
      </c>
      <c r="CK5" s="202" t="s">
        <v>1042</v>
      </c>
      <c r="CL5" s="202" t="s">
        <v>1050</v>
      </c>
      <c r="CM5" s="202" t="s">
        <v>1042</v>
      </c>
      <c r="CN5" s="202" t="s">
        <v>1056</v>
      </c>
      <c r="CO5" s="202" t="s">
        <v>1041</v>
      </c>
      <c r="CP5" s="202" t="s">
        <v>1037</v>
      </c>
      <c r="CQ5" s="202" t="s">
        <v>1040</v>
      </c>
      <c r="CR5" s="202" t="s">
        <v>1036</v>
      </c>
      <c r="CS5" s="202" t="s">
        <v>1054</v>
      </c>
      <c r="CT5" s="202" t="s">
        <v>1044</v>
      </c>
      <c r="CU5" s="202" t="s">
        <v>1039</v>
      </c>
      <c r="CV5" s="202" t="s">
        <v>1037</v>
      </c>
      <c r="CW5" s="202" t="s">
        <v>1039</v>
      </c>
      <c r="CX5" s="202" t="s">
        <v>1058</v>
      </c>
      <c r="CY5" s="202" t="s">
        <v>1043</v>
      </c>
      <c r="CZ5" s="202" t="s">
        <v>1059</v>
      </c>
      <c r="DA5" s="202" t="s">
        <v>1050</v>
      </c>
      <c r="DB5" s="202" t="s">
        <v>1060</v>
      </c>
      <c r="DC5" s="202" t="s">
        <v>1047</v>
      </c>
      <c r="DD5" s="202" t="s">
        <v>1044</v>
      </c>
      <c r="DE5" s="202" t="s">
        <v>1039</v>
      </c>
      <c r="DF5" s="202" t="s">
        <v>1043</v>
      </c>
      <c r="DG5" s="202" t="s">
        <v>1037</v>
      </c>
      <c r="DH5" s="202" t="s">
        <v>1061</v>
      </c>
      <c r="DI5" s="202" t="s">
        <v>1038</v>
      </c>
      <c r="DJ5" s="202" t="s">
        <v>1062</v>
      </c>
      <c r="DK5" s="202" t="s">
        <v>1040</v>
      </c>
      <c r="DL5" s="205" t="s">
        <v>60</v>
      </c>
      <c r="DM5" s="205" t="s">
        <v>60</v>
      </c>
      <c r="DN5" s="205" t="s">
        <v>60</v>
      </c>
      <c r="DO5" s="205" t="s">
        <v>60</v>
      </c>
      <c r="DP5" s="205" t="s">
        <v>60</v>
      </c>
      <c r="DQ5" s="205" t="s">
        <v>60</v>
      </c>
      <c r="DR5" s="205" t="s">
        <v>60</v>
      </c>
      <c r="DS5" s="205" t="s">
        <v>60</v>
      </c>
      <c r="DT5" s="205" t="s">
        <v>60</v>
      </c>
      <c r="DU5" s="205" t="s">
        <v>60</v>
      </c>
      <c r="DV5" s="205" t="s">
        <v>60</v>
      </c>
      <c r="DW5" s="205" t="s">
        <v>60</v>
      </c>
      <c r="DX5" s="205" t="s">
        <v>60</v>
      </c>
      <c r="DY5" s="205" t="s">
        <v>60</v>
      </c>
      <c r="DZ5" s="205" t="s">
        <v>60</v>
      </c>
      <c r="EA5" s="205" t="s">
        <v>60</v>
      </c>
      <c r="EB5" s="205" t="s">
        <v>60</v>
      </c>
      <c r="EC5" s="205" t="s">
        <v>60</v>
      </c>
      <c r="ED5" s="205" t="s">
        <v>60</v>
      </c>
      <c r="EE5" s="205" t="s">
        <v>60</v>
      </c>
      <c r="EF5" s="205" t="s">
        <v>60</v>
      </c>
      <c r="EG5" s="205" t="s">
        <v>60</v>
      </c>
      <c r="EH5" s="205" t="s">
        <v>60</v>
      </c>
      <c r="EI5" s="205" t="s">
        <v>60</v>
      </c>
      <c r="EJ5" s="205" t="s">
        <v>60</v>
      </c>
      <c r="EK5" s="205" t="s">
        <v>60</v>
      </c>
      <c r="EL5" s="205" t="s">
        <v>60</v>
      </c>
      <c r="EM5" s="205" t="s">
        <v>60</v>
      </c>
      <c r="EN5" s="205" t="s">
        <v>60</v>
      </c>
      <c r="EO5" s="205" t="s">
        <v>60</v>
      </c>
      <c r="EP5" s="205" t="s">
        <v>60</v>
      </c>
      <c r="EQ5" s="205" t="s">
        <v>60</v>
      </c>
      <c r="ER5" s="205" t="s">
        <v>60</v>
      </c>
      <c r="ES5" s="205" t="s">
        <v>60</v>
      </c>
      <c r="ET5" s="205" t="s">
        <v>60</v>
      </c>
      <c r="EU5" s="205" t="s">
        <v>60</v>
      </c>
      <c r="EV5" s="205" t="s">
        <v>60</v>
      </c>
      <c r="EW5" s="205" t="s">
        <v>60</v>
      </c>
      <c r="EX5" s="205" t="s">
        <v>60</v>
      </c>
      <c r="EY5" s="205" t="s">
        <v>60</v>
      </c>
      <c r="EZ5" s="205" t="s">
        <v>60</v>
      </c>
      <c r="FA5" s="205" t="s">
        <v>60</v>
      </c>
      <c r="FB5" s="205" t="s">
        <v>60</v>
      </c>
      <c r="FC5" s="205" t="s">
        <v>60</v>
      </c>
      <c r="FD5" s="205" t="s">
        <v>60</v>
      </c>
      <c r="FE5" s="205" t="s">
        <v>60</v>
      </c>
      <c r="FF5" s="205" t="s">
        <v>60</v>
      </c>
      <c r="FG5" s="205" t="s">
        <v>60</v>
      </c>
      <c r="FH5" s="205" t="s">
        <v>60</v>
      </c>
      <c r="FI5" s="205" t="s">
        <v>60</v>
      </c>
      <c r="FJ5" s="205" t="s">
        <v>60</v>
      </c>
      <c r="FK5" s="205" t="s">
        <v>60</v>
      </c>
      <c r="FL5" s="205" t="s">
        <v>60</v>
      </c>
      <c r="FM5" s="205" t="s">
        <v>60</v>
      </c>
      <c r="FN5" s="205" t="s">
        <v>60</v>
      </c>
      <c r="FO5" s="205" t="s">
        <v>60</v>
      </c>
      <c r="FP5" s="205" t="s">
        <v>60</v>
      </c>
      <c r="FQ5" s="205" t="s">
        <v>60</v>
      </c>
      <c r="FR5" s="205" t="s">
        <v>60</v>
      </c>
      <c r="FS5" s="205" t="s">
        <v>60</v>
      </c>
      <c r="FT5" s="205" t="s">
        <v>60</v>
      </c>
      <c r="FU5" s="205" t="s">
        <v>60</v>
      </c>
      <c r="FV5" s="205" t="s">
        <v>60</v>
      </c>
      <c r="FW5" s="205" t="s">
        <v>60</v>
      </c>
      <c r="FX5" s="205" t="s">
        <v>60</v>
      </c>
      <c r="FY5" s="205" t="s">
        <v>60</v>
      </c>
      <c r="FZ5" s="205" t="s">
        <v>60</v>
      </c>
      <c r="GA5" s="205" t="s">
        <v>60</v>
      </c>
      <c r="GB5" s="205" t="s">
        <v>60</v>
      </c>
      <c r="GC5" s="205" t="s">
        <v>60</v>
      </c>
      <c r="GD5" s="205" t="s">
        <v>60</v>
      </c>
      <c r="GE5" s="205" t="s">
        <v>60</v>
      </c>
      <c r="GF5" s="205" t="s">
        <v>60</v>
      </c>
      <c r="GG5" s="205" t="s">
        <v>60</v>
      </c>
      <c r="GH5" s="205" t="s">
        <v>60</v>
      </c>
      <c r="GI5" s="205" t="s">
        <v>60</v>
      </c>
      <c r="GJ5" s="205" t="s">
        <v>60</v>
      </c>
      <c r="GK5" s="205" t="s">
        <v>60</v>
      </c>
      <c r="GL5" s="205" t="s">
        <v>60</v>
      </c>
      <c r="GM5" s="205" t="s">
        <v>60</v>
      </c>
      <c r="GN5" s="205" t="s">
        <v>60</v>
      </c>
      <c r="GO5" s="205" t="s">
        <v>60</v>
      </c>
      <c r="GP5" s="205" t="s">
        <v>60</v>
      </c>
      <c r="GQ5" s="205" t="s">
        <v>60</v>
      </c>
      <c r="GR5" s="205" t="s">
        <v>60</v>
      </c>
      <c r="GS5" s="205" t="s">
        <v>60</v>
      </c>
      <c r="GT5" s="205" t="s">
        <v>60</v>
      </c>
      <c r="GU5" s="205" t="s">
        <v>60</v>
      </c>
      <c r="GV5" s="205" t="s">
        <v>60</v>
      </c>
      <c r="GW5" s="205" t="s">
        <v>60</v>
      </c>
      <c r="GX5" s="205" t="s">
        <v>60</v>
      </c>
      <c r="GY5" s="205" t="s">
        <v>60</v>
      </c>
      <c r="GZ5" s="205" t="s">
        <v>60</v>
      </c>
      <c r="HA5" s="205" t="s">
        <v>60</v>
      </c>
      <c r="HB5" s="205" t="s">
        <v>60</v>
      </c>
      <c r="HC5" s="205" t="s">
        <v>60</v>
      </c>
      <c r="HD5" s="205" t="s">
        <v>60</v>
      </c>
      <c r="HE5" s="205" t="s">
        <v>60</v>
      </c>
      <c r="HF5" s="205" t="s">
        <v>60</v>
      </c>
      <c r="HG5" s="205" t="s">
        <v>60</v>
      </c>
      <c r="HH5" s="205" t="s">
        <v>60</v>
      </c>
      <c r="HI5" s="205" t="s">
        <v>60</v>
      </c>
      <c r="HJ5" s="205" t="s">
        <v>60</v>
      </c>
      <c r="HK5" s="205" t="s">
        <v>60</v>
      </c>
      <c r="HL5" s="205" t="s">
        <v>60</v>
      </c>
      <c r="HM5" s="205" t="s">
        <v>60</v>
      </c>
      <c r="HN5" s="205" t="s">
        <v>60</v>
      </c>
      <c r="HO5" s="205" t="s">
        <v>60</v>
      </c>
      <c r="HP5" s="205" t="s">
        <v>60</v>
      </c>
      <c r="HQ5" s="205" t="s">
        <v>60</v>
      </c>
      <c r="HR5" s="205" t="s">
        <v>60</v>
      </c>
      <c r="HS5" s="205" t="s">
        <v>60</v>
      </c>
      <c r="HT5" s="205" t="s">
        <v>60</v>
      </c>
      <c r="HU5" s="205" t="s">
        <v>60</v>
      </c>
      <c r="HV5" s="205" t="s">
        <v>60</v>
      </c>
      <c r="HW5" s="205" t="s">
        <v>60</v>
      </c>
      <c r="HX5" s="205" t="s">
        <v>60</v>
      </c>
      <c r="HY5" s="205" t="s">
        <v>60</v>
      </c>
      <c r="HZ5" s="205" t="s">
        <v>60</v>
      </c>
      <c r="IA5" s="205" t="s">
        <v>60</v>
      </c>
      <c r="IB5" s="205" t="s">
        <v>60</v>
      </c>
      <c r="IC5" s="205" t="s">
        <v>60</v>
      </c>
      <c r="ID5" s="205" t="s">
        <v>60</v>
      </c>
      <c r="IE5" s="205" t="s">
        <v>60</v>
      </c>
      <c r="IF5" s="205" t="s">
        <v>60</v>
      </c>
      <c r="IG5" s="205" t="s">
        <v>60</v>
      </c>
      <c r="IH5" s="205" t="s">
        <v>60</v>
      </c>
      <c r="II5" s="205" t="s">
        <v>60</v>
      </c>
      <c r="IJ5" s="205" t="s">
        <v>60</v>
      </c>
      <c r="IK5" s="205" t="s">
        <v>60</v>
      </c>
      <c r="IL5" s="205" t="s">
        <v>60</v>
      </c>
      <c r="IM5" s="205" t="s">
        <v>60</v>
      </c>
      <c r="IN5" s="205" t="s">
        <v>60</v>
      </c>
      <c r="IO5" s="205" t="s">
        <v>60</v>
      </c>
      <c r="IP5" s="205" t="s">
        <v>60</v>
      </c>
      <c r="IQ5" s="205" t="s">
        <v>60</v>
      </c>
      <c r="IR5" s="205" t="s">
        <v>60</v>
      </c>
      <c r="IS5" s="205" t="s">
        <v>60</v>
      </c>
      <c r="IT5" s="205" t="s">
        <v>60</v>
      </c>
      <c r="IU5" s="205" t="s">
        <v>60</v>
      </c>
      <c r="IV5" s="205" t="s">
        <v>60</v>
      </c>
    </row>
    <row r="6" ht="21" customHeight="1" spans="1:256">
      <c r="A6" s="206" t="s">
        <v>57</v>
      </c>
      <c r="B6" s="206" t="s">
        <v>1063</v>
      </c>
      <c r="C6" s="205" t="s">
        <v>60</v>
      </c>
      <c r="D6" s="205" t="s">
        <v>60</v>
      </c>
      <c r="E6" s="205" t="s">
        <v>60</v>
      </c>
      <c r="F6" s="205" t="s">
        <v>60</v>
      </c>
      <c r="G6" s="205" t="s">
        <v>60</v>
      </c>
      <c r="H6" s="205" t="s">
        <v>60</v>
      </c>
      <c r="I6" s="205" t="s">
        <v>60</v>
      </c>
      <c r="J6" s="206" t="s">
        <v>1063</v>
      </c>
      <c r="K6" s="205" t="s">
        <v>60</v>
      </c>
      <c r="L6" s="206" t="s">
        <v>1063</v>
      </c>
      <c r="M6" s="205" t="s">
        <v>60</v>
      </c>
      <c r="N6" s="205" t="s">
        <v>60</v>
      </c>
      <c r="O6" s="205" t="s">
        <v>60</v>
      </c>
      <c r="P6" s="205" t="s">
        <v>60</v>
      </c>
      <c r="Q6" s="206" t="s">
        <v>1063</v>
      </c>
      <c r="R6" s="205" t="s">
        <v>60</v>
      </c>
      <c r="S6" s="206" t="s">
        <v>1063</v>
      </c>
      <c r="T6" s="205" t="s">
        <v>60</v>
      </c>
      <c r="U6" s="205" t="s">
        <v>60</v>
      </c>
      <c r="V6" s="205" t="s">
        <v>1064</v>
      </c>
      <c r="W6" s="206" t="s">
        <v>1063</v>
      </c>
      <c r="X6" s="205" t="s">
        <v>60</v>
      </c>
      <c r="Y6" s="205" t="s">
        <v>60</v>
      </c>
      <c r="Z6" s="205" t="s">
        <v>60</v>
      </c>
      <c r="AA6" s="206" t="s">
        <v>1063</v>
      </c>
      <c r="AB6" s="205" t="s">
        <v>60</v>
      </c>
      <c r="AC6" s="205" t="s">
        <v>60</v>
      </c>
      <c r="AD6" s="205" t="s">
        <v>60</v>
      </c>
      <c r="AE6" s="205" t="s">
        <v>60</v>
      </c>
      <c r="AF6" s="205" t="s">
        <v>60</v>
      </c>
      <c r="AG6" s="205" t="s">
        <v>60</v>
      </c>
      <c r="AH6" s="205" t="s">
        <v>60</v>
      </c>
      <c r="AI6" s="206" t="s">
        <v>1063</v>
      </c>
      <c r="AJ6" s="206" t="s">
        <v>1063</v>
      </c>
      <c r="AK6" s="205" t="s">
        <v>60</v>
      </c>
      <c r="AL6" s="205" t="s">
        <v>60</v>
      </c>
      <c r="AM6" s="206" t="s">
        <v>1063</v>
      </c>
      <c r="AN6" s="205" t="s">
        <v>60</v>
      </c>
      <c r="AO6" s="206" t="s">
        <v>1063</v>
      </c>
      <c r="AP6" s="205" t="s">
        <v>60</v>
      </c>
      <c r="AQ6" s="205" t="s">
        <v>60</v>
      </c>
      <c r="AR6" s="205" t="s">
        <v>60</v>
      </c>
      <c r="AS6" s="205" t="s">
        <v>60</v>
      </c>
      <c r="AT6" s="205" t="s">
        <v>60</v>
      </c>
      <c r="AU6" s="206" t="s">
        <v>1063</v>
      </c>
      <c r="AV6" s="206" t="s">
        <v>1063</v>
      </c>
      <c r="AW6" s="206" t="s">
        <v>1063</v>
      </c>
      <c r="AX6" s="205" t="s">
        <v>60</v>
      </c>
      <c r="AY6" s="205" t="s">
        <v>60</v>
      </c>
      <c r="AZ6" s="205" t="s">
        <v>60</v>
      </c>
      <c r="BA6" s="205" t="s">
        <v>60</v>
      </c>
      <c r="BB6" s="205" t="s">
        <v>60</v>
      </c>
      <c r="BC6" s="205" t="s">
        <v>60</v>
      </c>
      <c r="BD6" s="205" t="s">
        <v>60</v>
      </c>
      <c r="BE6" s="205" t="s">
        <v>60</v>
      </c>
      <c r="BF6" s="205" t="s">
        <v>60</v>
      </c>
      <c r="BG6" s="206" t="s">
        <v>1063</v>
      </c>
      <c r="BH6" s="205" t="s">
        <v>60</v>
      </c>
      <c r="BI6" s="205" t="s">
        <v>60</v>
      </c>
      <c r="BJ6" s="205" t="s">
        <v>60</v>
      </c>
      <c r="BK6" s="205" t="s">
        <v>60</v>
      </c>
      <c r="BL6" s="205" t="s">
        <v>60</v>
      </c>
      <c r="BM6" s="205" t="s">
        <v>60</v>
      </c>
      <c r="BN6" s="205" t="s">
        <v>60</v>
      </c>
      <c r="BO6" s="205" t="s">
        <v>60</v>
      </c>
      <c r="BP6" s="205" t="s">
        <v>60</v>
      </c>
      <c r="BQ6" s="205" t="s">
        <v>60</v>
      </c>
      <c r="BR6" s="205" t="s">
        <v>60</v>
      </c>
      <c r="BS6" s="205" t="s">
        <v>60</v>
      </c>
      <c r="BT6" s="206" t="s">
        <v>1063</v>
      </c>
      <c r="BU6" s="206" t="s">
        <v>1063</v>
      </c>
      <c r="BV6" s="205" t="s">
        <v>60</v>
      </c>
      <c r="BW6" s="206" t="s">
        <v>1063</v>
      </c>
      <c r="BX6" s="205" t="s">
        <v>60</v>
      </c>
      <c r="BY6" s="205" t="s">
        <v>60</v>
      </c>
      <c r="BZ6" s="206" t="s">
        <v>1063</v>
      </c>
      <c r="CA6" s="205" t="s">
        <v>60</v>
      </c>
      <c r="CB6" s="205" t="s">
        <v>60</v>
      </c>
      <c r="CC6" s="205" t="s">
        <v>60</v>
      </c>
      <c r="CD6" s="205" t="s">
        <v>60</v>
      </c>
      <c r="CE6" s="205" t="s">
        <v>60</v>
      </c>
      <c r="CF6" s="206" t="s">
        <v>1063</v>
      </c>
      <c r="CG6" s="205" t="s">
        <v>60</v>
      </c>
      <c r="CH6" s="205" t="s">
        <v>60</v>
      </c>
      <c r="CI6" s="205" t="s">
        <v>60</v>
      </c>
      <c r="CJ6" s="206" t="s">
        <v>1063</v>
      </c>
      <c r="CK6" s="205" t="s">
        <v>60</v>
      </c>
      <c r="CL6" s="205" t="s">
        <v>60</v>
      </c>
      <c r="CM6" s="205" t="s">
        <v>60</v>
      </c>
      <c r="CN6" s="205" t="s">
        <v>60</v>
      </c>
      <c r="CO6" s="205" t="s">
        <v>60</v>
      </c>
      <c r="CP6" s="205" t="s">
        <v>60</v>
      </c>
      <c r="CQ6" s="205" t="s">
        <v>60</v>
      </c>
      <c r="CR6" s="206" t="s">
        <v>1063</v>
      </c>
      <c r="CS6" s="205" t="s">
        <v>60</v>
      </c>
      <c r="CT6" s="205" t="s">
        <v>60</v>
      </c>
      <c r="CU6" s="205" t="s">
        <v>60</v>
      </c>
      <c r="CV6" s="206" t="s">
        <v>1063</v>
      </c>
      <c r="CW6" s="205" t="s">
        <v>60</v>
      </c>
      <c r="CX6" s="206" t="s">
        <v>1063</v>
      </c>
      <c r="CY6" s="206" t="s">
        <v>1063</v>
      </c>
      <c r="CZ6" s="205" t="s">
        <v>60</v>
      </c>
      <c r="DA6" s="205" t="s">
        <v>60</v>
      </c>
      <c r="DB6" s="205" t="s">
        <v>60</v>
      </c>
      <c r="DC6" s="205" t="s">
        <v>60</v>
      </c>
      <c r="DD6" s="205" t="s">
        <v>60</v>
      </c>
      <c r="DE6" s="206" t="s">
        <v>1063</v>
      </c>
      <c r="DF6" s="206" t="s">
        <v>1063</v>
      </c>
      <c r="DG6" s="206" t="s">
        <v>1063</v>
      </c>
      <c r="DH6" s="206" t="s">
        <v>1063</v>
      </c>
      <c r="DI6" s="206" t="s">
        <v>1063</v>
      </c>
      <c r="DJ6" s="205" t="s">
        <v>60</v>
      </c>
      <c r="DK6" s="206" t="s">
        <v>1063</v>
      </c>
      <c r="DL6" s="205" t="s">
        <v>60</v>
      </c>
      <c r="DM6" s="205" t="s">
        <v>60</v>
      </c>
      <c r="DN6" s="205" t="s">
        <v>60</v>
      </c>
      <c r="DO6" s="205" t="s">
        <v>60</v>
      </c>
      <c r="DP6" s="205" t="s">
        <v>60</v>
      </c>
      <c r="DQ6" s="205" t="s">
        <v>60</v>
      </c>
      <c r="DR6" s="211" t="s">
        <v>1063</v>
      </c>
      <c r="DS6" s="211" t="s">
        <v>1063</v>
      </c>
      <c r="DT6" s="211" t="s">
        <v>1063</v>
      </c>
      <c r="DU6" s="205" t="s">
        <v>60</v>
      </c>
      <c r="DV6" s="205" t="s">
        <v>60</v>
      </c>
      <c r="DW6" s="205" t="s">
        <v>60</v>
      </c>
      <c r="DX6" s="205" t="s">
        <v>60</v>
      </c>
      <c r="DY6" s="211" t="s">
        <v>1063</v>
      </c>
      <c r="DZ6" s="211" t="s">
        <v>1063</v>
      </c>
      <c r="EA6" s="205" t="s">
        <v>60</v>
      </c>
      <c r="EB6" s="211" t="s">
        <v>1063</v>
      </c>
      <c r="EC6" s="211" t="s">
        <v>1063</v>
      </c>
      <c r="ED6" s="205" t="s">
        <v>60</v>
      </c>
      <c r="EE6" s="205" t="s">
        <v>60</v>
      </c>
      <c r="EF6" s="205" t="s">
        <v>60</v>
      </c>
      <c r="EG6" s="211" t="s">
        <v>1063</v>
      </c>
      <c r="EH6" s="211" t="s">
        <v>1063</v>
      </c>
      <c r="EI6" s="205" t="s">
        <v>60</v>
      </c>
      <c r="EJ6" s="205" t="s">
        <v>60</v>
      </c>
      <c r="EK6" s="211" t="s">
        <v>1063</v>
      </c>
      <c r="EL6" s="205" t="s">
        <v>60</v>
      </c>
      <c r="EM6" s="211" t="s">
        <v>1063</v>
      </c>
      <c r="EN6" s="205" t="s">
        <v>60</v>
      </c>
      <c r="EO6" s="205" t="s">
        <v>60</v>
      </c>
      <c r="EP6" s="211" t="s">
        <v>1063</v>
      </c>
      <c r="EQ6" s="211" t="s">
        <v>1063</v>
      </c>
      <c r="ER6" s="211" t="s">
        <v>1063</v>
      </c>
      <c r="ES6" s="205" t="s">
        <v>60</v>
      </c>
      <c r="ET6" s="211" t="s">
        <v>1063</v>
      </c>
      <c r="EU6" s="211" t="s">
        <v>1063</v>
      </c>
      <c r="EV6" s="205" t="s">
        <v>60</v>
      </c>
      <c r="EW6" s="211" t="s">
        <v>1063</v>
      </c>
      <c r="EX6" s="205" t="s">
        <v>60</v>
      </c>
      <c r="EY6" s="205" t="s">
        <v>60</v>
      </c>
      <c r="EZ6" s="205" t="s">
        <v>60</v>
      </c>
      <c r="FA6" s="205" t="s">
        <v>60</v>
      </c>
      <c r="FB6" s="205" t="s">
        <v>60</v>
      </c>
      <c r="FC6" s="205" t="s">
        <v>60</v>
      </c>
      <c r="FD6" s="205" t="s">
        <v>60</v>
      </c>
      <c r="FE6" s="205" t="s">
        <v>60</v>
      </c>
      <c r="FF6" s="205" t="s">
        <v>60</v>
      </c>
      <c r="FG6" s="205" t="s">
        <v>60</v>
      </c>
      <c r="FH6" s="205" t="s">
        <v>234</v>
      </c>
      <c r="FI6" s="205" t="s">
        <v>60</v>
      </c>
      <c r="FJ6" s="205" t="s">
        <v>60</v>
      </c>
      <c r="FK6" s="205" t="s">
        <v>60</v>
      </c>
      <c r="FL6" s="205" t="s">
        <v>60</v>
      </c>
      <c r="FM6" s="205" t="s">
        <v>60</v>
      </c>
      <c r="FN6" s="205" t="s">
        <v>60</v>
      </c>
      <c r="FO6" s="205" t="s">
        <v>60</v>
      </c>
      <c r="FP6" s="205" t="s">
        <v>60</v>
      </c>
      <c r="FQ6" s="211" t="s">
        <v>1063</v>
      </c>
      <c r="FR6" s="205" t="s">
        <v>60</v>
      </c>
      <c r="FS6" s="205" t="s">
        <v>60</v>
      </c>
      <c r="FT6" s="211" t="s">
        <v>1063</v>
      </c>
      <c r="FU6" s="205" t="s">
        <v>60</v>
      </c>
      <c r="FV6" s="205" t="s">
        <v>60</v>
      </c>
      <c r="FW6" s="205" t="s">
        <v>60</v>
      </c>
      <c r="FX6" s="211" t="s">
        <v>1063</v>
      </c>
      <c r="FY6" s="205" t="s">
        <v>60</v>
      </c>
      <c r="FZ6" s="205" t="s">
        <v>60</v>
      </c>
      <c r="GA6" s="205" t="s">
        <v>60</v>
      </c>
      <c r="GB6" s="205" t="s">
        <v>60</v>
      </c>
      <c r="GC6" s="205" t="s">
        <v>60</v>
      </c>
      <c r="GD6" s="205" t="s">
        <v>60</v>
      </c>
      <c r="GE6" s="205" t="s">
        <v>60</v>
      </c>
      <c r="GF6" s="205" t="s">
        <v>60</v>
      </c>
      <c r="GG6" s="205" t="s">
        <v>60</v>
      </c>
      <c r="GH6" s="205" t="s">
        <v>60</v>
      </c>
      <c r="GI6" s="205" t="s">
        <v>60</v>
      </c>
      <c r="GJ6" s="205" t="s">
        <v>60</v>
      </c>
      <c r="GK6" s="205" t="s">
        <v>60</v>
      </c>
      <c r="GL6" s="205" t="s">
        <v>60</v>
      </c>
      <c r="GM6" s="205" t="s">
        <v>60</v>
      </c>
      <c r="GN6" s="205" t="s">
        <v>60</v>
      </c>
      <c r="GO6" s="205" t="s">
        <v>60</v>
      </c>
      <c r="GP6" s="205" t="s">
        <v>60</v>
      </c>
      <c r="GQ6" s="205" t="s">
        <v>60</v>
      </c>
      <c r="GR6" s="205" t="s">
        <v>60</v>
      </c>
      <c r="GS6" s="205" t="s">
        <v>60</v>
      </c>
      <c r="GT6" s="205" t="s">
        <v>60</v>
      </c>
      <c r="GU6" s="205" t="s">
        <v>60</v>
      </c>
      <c r="GV6" s="205" t="s">
        <v>60</v>
      </c>
      <c r="GW6" s="205" t="s">
        <v>60</v>
      </c>
      <c r="GX6" s="205" t="s">
        <v>60</v>
      </c>
      <c r="GY6" s="205" t="s">
        <v>60</v>
      </c>
      <c r="GZ6" s="205" t="s">
        <v>60</v>
      </c>
      <c r="HA6" s="205" t="s">
        <v>60</v>
      </c>
      <c r="HB6" s="205" t="s">
        <v>60</v>
      </c>
      <c r="HC6" s="205" t="s">
        <v>60</v>
      </c>
      <c r="HD6" s="205" t="s">
        <v>60</v>
      </c>
      <c r="HE6" s="205" t="s">
        <v>60</v>
      </c>
      <c r="HF6" s="205" t="s">
        <v>60</v>
      </c>
      <c r="HG6" s="205" t="s">
        <v>60</v>
      </c>
      <c r="HH6" s="205" t="s">
        <v>60</v>
      </c>
      <c r="HI6" s="205" t="s">
        <v>60</v>
      </c>
      <c r="HJ6" s="205" t="s">
        <v>60</v>
      </c>
      <c r="HK6" s="205" t="s">
        <v>60</v>
      </c>
      <c r="HL6" s="205" t="s">
        <v>60</v>
      </c>
      <c r="HM6" s="205" t="s">
        <v>60</v>
      </c>
      <c r="HN6" s="205" t="s">
        <v>60</v>
      </c>
      <c r="HO6" s="205" t="s">
        <v>60</v>
      </c>
      <c r="HP6" s="205" t="s">
        <v>60</v>
      </c>
      <c r="HQ6" s="205" t="s">
        <v>60</v>
      </c>
      <c r="HR6" s="205" t="s">
        <v>60</v>
      </c>
      <c r="HS6" s="205" t="s">
        <v>60</v>
      </c>
      <c r="HT6" s="205" t="s">
        <v>60</v>
      </c>
      <c r="HU6" s="205" t="s">
        <v>60</v>
      </c>
      <c r="HV6" s="205" t="s">
        <v>60</v>
      </c>
      <c r="HW6" s="205" t="s">
        <v>60</v>
      </c>
      <c r="HX6" s="205" t="s">
        <v>60</v>
      </c>
      <c r="HY6" s="205" t="s">
        <v>60</v>
      </c>
      <c r="HZ6" s="205" t="s">
        <v>60</v>
      </c>
      <c r="IA6" s="205" t="s">
        <v>60</v>
      </c>
      <c r="IB6" s="205" t="s">
        <v>60</v>
      </c>
      <c r="IC6" s="205" t="s">
        <v>60</v>
      </c>
      <c r="ID6" s="205" t="s">
        <v>60</v>
      </c>
      <c r="IE6" s="205" t="s">
        <v>60</v>
      </c>
      <c r="IF6" s="205" t="s">
        <v>60</v>
      </c>
      <c r="IG6" s="205" t="s">
        <v>60</v>
      </c>
      <c r="IH6" s="205" t="s">
        <v>60</v>
      </c>
      <c r="II6" s="205" t="s">
        <v>60</v>
      </c>
      <c r="IJ6" s="205" t="s">
        <v>60</v>
      </c>
      <c r="IK6" s="205" t="s">
        <v>60</v>
      </c>
      <c r="IL6" s="205" t="s">
        <v>60</v>
      </c>
      <c r="IM6" s="205" t="s">
        <v>60</v>
      </c>
      <c r="IN6" s="205" t="s">
        <v>60</v>
      </c>
      <c r="IO6" s="205" t="s">
        <v>60</v>
      </c>
      <c r="IP6" s="205" t="s">
        <v>60</v>
      </c>
      <c r="IQ6" s="205" t="s">
        <v>60</v>
      </c>
      <c r="IR6" s="205" t="s">
        <v>60</v>
      </c>
      <c r="IS6" s="205" t="s">
        <v>60</v>
      </c>
      <c r="IT6" s="205" t="s">
        <v>60</v>
      </c>
      <c r="IU6" s="205" t="s">
        <v>60</v>
      </c>
      <c r="IV6" s="205" t="s">
        <v>60</v>
      </c>
    </row>
    <row r="7" ht="21" customHeight="1" spans="1:256">
      <c r="A7" s="206" t="s">
        <v>61</v>
      </c>
      <c r="B7" s="206" t="s">
        <v>60</v>
      </c>
      <c r="C7" s="205" t="s">
        <v>60</v>
      </c>
      <c r="D7" s="205" t="s">
        <v>60</v>
      </c>
      <c r="E7" s="205" t="s">
        <v>60</v>
      </c>
      <c r="F7" s="205" t="s">
        <v>60</v>
      </c>
      <c r="G7" s="205" t="s">
        <v>60</v>
      </c>
      <c r="H7" s="205" t="s">
        <v>60</v>
      </c>
      <c r="I7" s="205" t="s">
        <v>60</v>
      </c>
      <c r="J7" s="205" t="s">
        <v>60</v>
      </c>
      <c r="K7" s="205" t="s">
        <v>60</v>
      </c>
      <c r="L7" s="205" t="s">
        <v>60</v>
      </c>
      <c r="M7" s="205" t="s">
        <v>60</v>
      </c>
      <c r="N7" s="205" t="s">
        <v>60</v>
      </c>
      <c r="O7" s="205" t="s">
        <v>60</v>
      </c>
      <c r="P7" s="205" t="s">
        <v>60</v>
      </c>
      <c r="Q7" s="205" t="s">
        <v>60</v>
      </c>
      <c r="R7" s="205" t="s">
        <v>60</v>
      </c>
      <c r="S7" s="205" t="s">
        <v>60</v>
      </c>
      <c r="T7" s="205" t="s">
        <v>60</v>
      </c>
      <c r="U7" s="205" t="s">
        <v>60</v>
      </c>
      <c r="V7" s="205" t="s">
        <v>60</v>
      </c>
      <c r="W7" s="205" t="s">
        <v>60</v>
      </c>
      <c r="X7" s="205" t="s">
        <v>60</v>
      </c>
      <c r="Y7" s="205" t="s">
        <v>60</v>
      </c>
      <c r="Z7" s="205" t="s">
        <v>60</v>
      </c>
      <c r="AA7" s="205" t="s">
        <v>60</v>
      </c>
      <c r="AB7" s="205" t="s">
        <v>60</v>
      </c>
      <c r="AC7" s="205" t="s">
        <v>60</v>
      </c>
      <c r="AD7" s="205" t="s">
        <v>60</v>
      </c>
      <c r="AE7" s="205" t="s">
        <v>60</v>
      </c>
      <c r="AF7" s="205" t="s">
        <v>60</v>
      </c>
      <c r="AG7" s="205" t="s">
        <v>60</v>
      </c>
      <c r="AH7" s="205" t="s">
        <v>60</v>
      </c>
      <c r="AI7" s="205" t="s">
        <v>60</v>
      </c>
      <c r="AJ7" s="205" t="s">
        <v>60</v>
      </c>
      <c r="AK7" s="205" t="s">
        <v>60</v>
      </c>
      <c r="AL7" s="205" t="s">
        <v>60</v>
      </c>
      <c r="AM7" s="205" t="s">
        <v>60</v>
      </c>
      <c r="AN7" s="205" t="s">
        <v>60</v>
      </c>
      <c r="AO7" s="205" t="s">
        <v>60</v>
      </c>
      <c r="AP7" s="205" t="s">
        <v>60</v>
      </c>
      <c r="AQ7" s="205" t="s">
        <v>60</v>
      </c>
      <c r="AR7" s="205" t="s">
        <v>60</v>
      </c>
      <c r="AS7" s="205" t="s">
        <v>60</v>
      </c>
      <c r="AT7" s="205" t="s">
        <v>60</v>
      </c>
      <c r="AU7" s="205" t="s">
        <v>60</v>
      </c>
      <c r="AV7" s="205" t="s">
        <v>60</v>
      </c>
      <c r="AW7" s="205" t="s">
        <v>60</v>
      </c>
      <c r="AX7" s="205" t="s">
        <v>60</v>
      </c>
      <c r="AY7" s="205" t="s">
        <v>60</v>
      </c>
      <c r="AZ7" s="205" t="s">
        <v>60</v>
      </c>
      <c r="BA7" s="205" t="s">
        <v>60</v>
      </c>
      <c r="BB7" s="205" t="s">
        <v>60</v>
      </c>
      <c r="BC7" s="205" t="s">
        <v>60</v>
      </c>
      <c r="BD7" s="205" t="s">
        <v>60</v>
      </c>
      <c r="BE7" s="205" t="s">
        <v>60</v>
      </c>
      <c r="BF7" s="205" t="s">
        <v>60</v>
      </c>
      <c r="BG7" s="205" t="s">
        <v>60</v>
      </c>
      <c r="BH7" s="205" t="s">
        <v>60</v>
      </c>
      <c r="BI7" s="205" t="s">
        <v>60</v>
      </c>
      <c r="BJ7" s="205" t="s">
        <v>60</v>
      </c>
      <c r="BK7" s="205" t="s">
        <v>60</v>
      </c>
      <c r="BL7" s="205" t="s">
        <v>60</v>
      </c>
      <c r="BM7" s="205" t="s">
        <v>60</v>
      </c>
      <c r="BN7" s="205" t="s">
        <v>60</v>
      </c>
      <c r="BO7" s="205" t="s">
        <v>60</v>
      </c>
      <c r="BP7" s="205" t="s">
        <v>60</v>
      </c>
      <c r="BQ7" s="205" t="s">
        <v>60</v>
      </c>
      <c r="BR7" s="205" t="s">
        <v>60</v>
      </c>
      <c r="BS7" s="205" t="s">
        <v>60</v>
      </c>
      <c r="BT7" s="205" t="s">
        <v>60</v>
      </c>
      <c r="BU7" s="205" t="s">
        <v>60</v>
      </c>
      <c r="BV7" s="205" t="s">
        <v>60</v>
      </c>
      <c r="BW7" s="205" t="s">
        <v>60</v>
      </c>
      <c r="BX7" s="205" t="s">
        <v>60</v>
      </c>
      <c r="BY7" s="205" t="s">
        <v>60</v>
      </c>
      <c r="BZ7" s="205" t="s">
        <v>60</v>
      </c>
      <c r="CA7" s="205" t="s">
        <v>60</v>
      </c>
      <c r="CB7" s="205" t="s">
        <v>60</v>
      </c>
      <c r="CC7" s="205" t="s">
        <v>60</v>
      </c>
      <c r="CD7" s="205" t="s">
        <v>60</v>
      </c>
      <c r="CE7" s="206" t="s">
        <v>1063</v>
      </c>
      <c r="CF7" s="205" t="s">
        <v>60</v>
      </c>
      <c r="CG7" s="205" t="s">
        <v>60</v>
      </c>
      <c r="CH7" s="205" t="s">
        <v>60</v>
      </c>
      <c r="CI7" s="205" t="s">
        <v>60</v>
      </c>
      <c r="CJ7" s="205" t="s">
        <v>60</v>
      </c>
      <c r="CK7" s="205" t="s">
        <v>60</v>
      </c>
      <c r="CL7" s="205" t="s">
        <v>60</v>
      </c>
      <c r="CM7" s="205" t="s">
        <v>60</v>
      </c>
      <c r="CN7" s="205" t="s">
        <v>60</v>
      </c>
      <c r="CO7" s="205" t="s">
        <v>60</v>
      </c>
      <c r="CP7" s="205" t="s">
        <v>60</v>
      </c>
      <c r="CQ7" s="205" t="s">
        <v>60</v>
      </c>
      <c r="CR7" s="205" t="s">
        <v>60</v>
      </c>
      <c r="CS7" s="205" t="s">
        <v>60</v>
      </c>
      <c r="CT7" s="205" t="s">
        <v>60</v>
      </c>
      <c r="CU7" s="205" t="s">
        <v>60</v>
      </c>
      <c r="CV7" s="205" t="s">
        <v>60</v>
      </c>
      <c r="CW7" s="205" t="s">
        <v>60</v>
      </c>
      <c r="CX7" s="205" t="s">
        <v>60</v>
      </c>
      <c r="CY7" s="205" t="s">
        <v>60</v>
      </c>
      <c r="CZ7" s="205" t="s">
        <v>60</v>
      </c>
      <c r="DA7" s="205" t="s">
        <v>60</v>
      </c>
      <c r="DB7" s="205" t="s">
        <v>60</v>
      </c>
      <c r="DC7" s="205" t="s">
        <v>60</v>
      </c>
      <c r="DD7" s="205" t="s">
        <v>60</v>
      </c>
      <c r="DE7" s="205" t="s">
        <v>60</v>
      </c>
      <c r="DF7" s="205" t="s">
        <v>60</v>
      </c>
      <c r="DG7" s="205" t="s">
        <v>60</v>
      </c>
      <c r="DH7" s="205" t="s">
        <v>60</v>
      </c>
      <c r="DI7" s="205" t="s">
        <v>60</v>
      </c>
      <c r="DJ7" s="205" t="s">
        <v>60</v>
      </c>
      <c r="DK7" s="205" t="s">
        <v>60</v>
      </c>
      <c r="DL7" s="205" t="s">
        <v>60</v>
      </c>
      <c r="DM7" s="205" t="s">
        <v>60</v>
      </c>
      <c r="DN7" s="205" t="s">
        <v>60</v>
      </c>
      <c r="DO7" s="205" t="s">
        <v>60</v>
      </c>
      <c r="DP7" s="205" t="s">
        <v>60</v>
      </c>
      <c r="DQ7" s="205" t="s">
        <v>60</v>
      </c>
      <c r="DR7" s="205" t="s">
        <v>60</v>
      </c>
      <c r="DS7" s="205" t="s">
        <v>60</v>
      </c>
      <c r="DT7" s="205" t="s">
        <v>60</v>
      </c>
      <c r="DU7" s="205" t="s">
        <v>60</v>
      </c>
      <c r="DV7" s="205" t="s">
        <v>60</v>
      </c>
      <c r="DW7" s="205" t="s">
        <v>60</v>
      </c>
      <c r="DX7" s="205" t="s">
        <v>60</v>
      </c>
      <c r="DY7" s="205" t="s">
        <v>60</v>
      </c>
      <c r="DZ7" s="205" t="s">
        <v>60</v>
      </c>
      <c r="EA7" s="205" t="s">
        <v>60</v>
      </c>
      <c r="EB7" s="205" t="s">
        <v>60</v>
      </c>
      <c r="EC7" s="205" t="s">
        <v>60</v>
      </c>
      <c r="ED7" s="205" t="s">
        <v>60</v>
      </c>
      <c r="EE7" s="205" t="s">
        <v>60</v>
      </c>
      <c r="EF7" s="205" t="s">
        <v>60</v>
      </c>
      <c r="EG7" s="205" t="s">
        <v>60</v>
      </c>
      <c r="EH7" s="205" t="s">
        <v>60</v>
      </c>
      <c r="EI7" s="205" t="s">
        <v>60</v>
      </c>
      <c r="EJ7" s="205" t="s">
        <v>60</v>
      </c>
      <c r="EK7" s="205" t="s">
        <v>60</v>
      </c>
      <c r="EL7" s="211" t="s">
        <v>1063</v>
      </c>
      <c r="EM7" s="205" t="s">
        <v>60</v>
      </c>
      <c r="EN7" s="205" t="s">
        <v>60</v>
      </c>
      <c r="EO7" s="205" t="s">
        <v>60</v>
      </c>
      <c r="EP7" s="205" t="s">
        <v>60</v>
      </c>
      <c r="EQ7" s="205" t="s">
        <v>60</v>
      </c>
      <c r="ER7" s="205" t="s">
        <v>60</v>
      </c>
      <c r="ES7" s="205" t="s">
        <v>60</v>
      </c>
      <c r="ET7" s="205" t="s">
        <v>60</v>
      </c>
      <c r="EU7" s="205" t="s">
        <v>60</v>
      </c>
      <c r="EV7" s="205" t="s">
        <v>60</v>
      </c>
      <c r="EW7" s="205" t="s">
        <v>60</v>
      </c>
      <c r="EX7" s="205" t="s">
        <v>60</v>
      </c>
      <c r="EY7" s="205" t="s">
        <v>60</v>
      </c>
      <c r="EZ7" s="205" t="s">
        <v>60</v>
      </c>
      <c r="FA7" s="205" t="s">
        <v>60</v>
      </c>
      <c r="FB7" s="205" t="s">
        <v>60</v>
      </c>
      <c r="FC7" s="205" t="s">
        <v>60</v>
      </c>
      <c r="FD7" s="205" t="s">
        <v>60</v>
      </c>
      <c r="FE7" s="205" t="s">
        <v>60</v>
      </c>
      <c r="FF7" s="205" t="s">
        <v>60</v>
      </c>
      <c r="FG7" s="205" t="s">
        <v>60</v>
      </c>
      <c r="FH7" s="205" t="s">
        <v>60</v>
      </c>
      <c r="FI7" s="205" t="s">
        <v>60</v>
      </c>
      <c r="FJ7" s="205" t="s">
        <v>60</v>
      </c>
      <c r="FK7" s="205" t="s">
        <v>60</v>
      </c>
      <c r="FL7" s="205" t="s">
        <v>60</v>
      </c>
      <c r="FM7" s="205" t="s">
        <v>60</v>
      </c>
      <c r="FN7" s="205" t="s">
        <v>60</v>
      </c>
      <c r="FO7" s="205" t="s">
        <v>60</v>
      </c>
      <c r="FP7" s="205" t="s">
        <v>60</v>
      </c>
      <c r="FQ7" s="205" t="s">
        <v>60</v>
      </c>
      <c r="FR7" s="205" t="s">
        <v>60</v>
      </c>
      <c r="FS7" s="205" t="s">
        <v>60</v>
      </c>
      <c r="FT7" s="205" t="s">
        <v>60</v>
      </c>
      <c r="FU7" s="205" t="s">
        <v>60</v>
      </c>
      <c r="FV7" s="205" t="s">
        <v>60</v>
      </c>
      <c r="FW7" s="205" t="s">
        <v>60</v>
      </c>
      <c r="FX7" s="205" t="s">
        <v>60</v>
      </c>
      <c r="FY7" s="205" t="s">
        <v>60</v>
      </c>
      <c r="FZ7" s="205" t="s">
        <v>60</v>
      </c>
      <c r="GA7" s="205" t="s">
        <v>60</v>
      </c>
      <c r="GB7" s="205" t="s">
        <v>60</v>
      </c>
      <c r="GC7" s="205" t="s">
        <v>60</v>
      </c>
      <c r="GD7" s="205" t="s">
        <v>60</v>
      </c>
      <c r="GE7" s="205" t="s">
        <v>60</v>
      </c>
      <c r="GF7" s="205" t="s">
        <v>60</v>
      </c>
      <c r="GG7" s="205" t="s">
        <v>60</v>
      </c>
      <c r="GH7" s="205" t="s">
        <v>60</v>
      </c>
      <c r="GI7" s="205" t="s">
        <v>60</v>
      </c>
      <c r="GJ7" s="205" t="s">
        <v>60</v>
      </c>
      <c r="GK7" s="205" t="s">
        <v>60</v>
      </c>
      <c r="GL7" s="205" t="s">
        <v>60</v>
      </c>
      <c r="GM7" s="205" t="s">
        <v>60</v>
      </c>
      <c r="GN7" s="205" t="s">
        <v>60</v>
      </c>
      <c r="GO7" s="205" t="s">
        <v>60</v>
      </c>
      <c r="GP7" s="205" t="s">
        <v>60</v>
      </c>
      <c r="GQ7" s="205" t="s">
        <v>60</v>
      </c>
      <c r="GR7" s="205" t="s">
        <v>60</v>
      </c>
      <c r="GS7" s="205" t="s">
        <v>60</v>
      </c>
      <c r="GT7" s="205" t="s">
        <v>60</v>
      </c>
      <c r="GU7" s="205" t="s">
        <v>60</v>
      </c>
      <c r="GV7" s="205" t="s">
        <v>60</v>
      </c>
      <c r="GW7" s="205" t="s">
        <v>60</v>
      </c>
      <c r="GX7" s="205" t="s">
        <v>60</v>
      </c>
      <c r="GY7" s="205" t="s">
        <v>60</v>
      </c>
      <c r="GZ7" s="205" t="s">
        <v>60</v>
      </c>
      <c r="HA7" s="205" t="s">
        <v>60</v>
      </c>
      <c r="HB7" s="205" t="s">
        <v>60</v>
      </c>
      <c r="HC7" s="205" t="s">
        <v>60</v>
      </c>
      <c r="HD7" s="205" t="s">
        <v>60</v>
      </c>
      <c r="HE7" s="205" t="s">
        <v>60</v>
      </c>
      <c r="HF7" s="205" t="s">
        <v>60</v>
      </c>
      <c r="HG7" s="205" t="s">
        <v>60</v>
      </c>
      <c r="HH7" s="205" t="s">
        <v>60</v>
      </c>
      <c r="HI7" s="205" t="s">
        <v>60</v>
      </c>
      <c r="HJ7" s="205" t="s">
        <v>60</v>
      </c>
      <c r="HK7" s="205" t="s">
        <v>60</v>
      </c>
      <c r="HL7" s="205" t="s">
        <v>60</v>
      </c>
      <c r="HM7" s="205" t="s">
        <v>60</v>
      </c>
      <c r="HN7" s="205" t="s">
        <v>60</v>
      </c>
      <c r="HO7" s="205" t="s">
        <v>60</v>
      </c>
      <c r="HP7" s="205" t="s">
        <v>60</v>
      </c>
      <c r="HQ7" s="205" t="s">
        <v>60</v>
      </c>
      <c r="HR7" s="205" t="s">
        <v>60</v>
      </c>
      <c r="HS7" s="205" t="s">
        <v>60</v>
      </c>
      <c r="HT7" s="205" t="s">
        <v>60</v>
      </c>
      <c r="HU7" s="205" t="s">
        <v>60</v>
      </c>
      <c r="HV7" s="205" t="s">
        <v>60</v>
      </c>
      <c r="HW7" s="205" t="s">
        <v>60</v>
      </c>
      <c r="HX7" s="205" t="s">
        <v>60</v>
      </c>
      <c r="HY7" s="205" t="s">
        <v>60</v>
      </c>
      <c r="HZ7" s="205" t="s">
        <v>60</v>
      </c>
      <c r="IA7" s="205" t="s">
        <v>60</v>
      </c>
      <c r="IB7" s="205" t="s">
        <v>60</v>
      </c>
      <c r="IC7" s="205" t="s">
        <v>60</v>
      </c>
      <c r="ID7" s="205" t="s">
        <v>60</v>
      </c>
      <c r="IE7" s="205" t="s">
        <v>60</v>
      </c>
      <c r="IF7" s="205" t="s">
        <v>60</v>
      </c>
      <c r="IG7" s="205" t="s">
        <v>60</v>
      </c>
      <c r="IH7" s="205" t="s">
        <v>60</v>
      </c>
      <c r="II7" s="205" t="s">
        <v>60</v>
      </c>
      <c r="IJ7" s="205" t="s">
        <v>60</v>
      </c>
      <c r="IK7" s="205" t="s">
        <v>60</v>
      </c>
      <c r="IL7" s="205" t="s">
        <v>60</v>
      </c>
      <c r="IM7" s="205" t="s">
        <v>60</v>
      </c>
      <c r="IN7" s="205" t="s">
        <v>60</v>
      </c>
      <c r="IO7" s="205" t="s">
        <v>60</v>
      </c>
      <c r="IP7" s="205" t="s">
        <v>60</v>
      </c>
      <c r="IQ7" s="205" t="s">
        <v>60</v>
      </c>
      <c r="IR7" s="205" t="s">
        <v>60</v>
      </c>
      <c r="IS7" s="205" t="s">
        <v>60</v>
      </c>
      <c r="IT7" s="205" t="s">
        <v>60</v>
      </c>
      <c r="IU7" s="205" t="s">
        <v>60</v>
      </c>
      <c r="IV7" s="205" t="s">
        <v>60</v>
      </c>
    </row>
    <row r="8" ht="21" customHeight="1" spans="1:256">
      <c r="A8" s="206" t="s">
        <v>65</v>
      </c>
      <c r="B8" s="206" t="s">
        <v>60</v>
      </c>
      <c r="C8" s="205" t="s">
        <v>60</v>
      </c>
      <c r="D8" s="205" t="s">
        <v>60</v>
      </c>
      <c r="E8" s="205" t="s">
        <v>60</v>
      </c>
      <c r="F8" s="205" t="s">
        <v>60</v>
      </c>
      <c r="G8" s="205" t="s">
        <v>60</v>
      </c>
      <c r="H8" s="205" t="s">
        <v>60</v>
      </c>
      <c r="I8" s="205" t="s">
        <v>60</v>
      </c>
      <c r="J8" s="206" t="s">
        <v>1063</v>
      </c>
      <c r="K8" s="205" t="s">
        <v>60</v>
      </c>
      <c r="L8" s="205" t="s">
        <v>60</v>
      </c>
      <c r="M8" s="205" t="s">
        <v>60</v>
      </c>
      <c r="N8" s="205" t="s">
        <v>60</v>
      </c>
      <c r="O8" s="205" t="s">
        <v>60</v>
      </c>
      <c r="P8" s="205" t="s">
        <v>60</v>
      </c>
      <c r="Q8" s="205" t="s">
        <v>60</v>
      </c>
      <c r="R8" s="205" t="s">
        <v>60</v>
      </c>
      <c r="S8" s="206" t="s">
        <v>1063</v>
      </c>
      <c r="T8" s="205" t="s">
        <v>60</v>
      </c>
      <c r="U8" s="205" t="s">
        <v>60</v>
      </c>
      <c r="V8" s="205" t="s">
        <v>1064</v>
      </c>
      <c r="W8" s="205" t="s">
        <v>60</v>
      </c>
      <c r="X8" s="205" t="s">
        <v>60</v>
      </c>
      <c r="Y8" s="205" t="s">
        <v>60</v>
      </c>
      <c r="Z8" s="205" t="s">
        <v>60</v>
      </c>
      <c r="AA8" s="205" t="s">
        <v>60</v>
      </c>
      <c r="AB8" s="205" t="s">
        <v>60</v>
      </c>
      <c r="AC8" s="205" t="s">
        <v>60</v>
      </c>
      <c r="AD8" s="205" t="s">
        <v>60</v>
      </c>
      <c r="AE8" s="206" t="s">
        <v>1063</v>
      </c>
      <c r="AF8" s="206" t="s">
        <v>1063</v>
      </c>
      <c r="AG8" s="206" t="s">
        <v>1063</v>
      </c>
      <c r="AH8" s="205" t="s">
        <v>60</v>
      </c>
      <c r="AI8" s="206" t="s">
        <v>1063</v>
      </c>
      <c r="AJ8" s="206" t="s">
        <v>1063</v>
      </c>
      <c r="AK8" s="205" t="s">
        <v>60</v>
      </c>
      <c r="AL8" s="205" t="s">
        <v>60</v>
      </c>
      <c r="AM8" s="205" t="s">
        <v>60</v>
      </c>
      <c r="AN8" s="205" t="s">
        <v>60</v>
      </c>
      <c r="AO8" s="205" t="s">
        <v>60</v>
      </c>
      <c r="AP8" s="205" t="s">
        <v>60</v>
      </c>
      <c r="AQ8" s="205" t="s">
        <v>60</v>
      </c>
      <c r="AR8" s="205" t="s">
        <v>60</v>
      </c>
      <c r="AS8" s="205" t="s">
        <v>60</v>
      </c>
      <c r="AT8" s="205" t="s">
        <v>60</v>
      </c>
      <c r="AU8" s="205" t="s">
        <v>60</v>
      </c>
      <c r="AV8" s="205" t="s">
        <v>60</v>
      </c>
      <c r="AW8" s="205" t="s">
        <v>60</v>
      </c>
      <c r="AX8" s="205" t="s">
        <v>60</v>
      </c>
      <c r="AY8" s="205" t="s">
        <v>60</v>
      </c>
      <c r="AZ8" s="205" t="s">
        <v>60</v>
      </c>
      <c r="BA8" s="205" t="s">
        <v>60</v>
      </c>
      <c r="BB8" s="205" t="s">
        <v>60</v>
      </c>
      <c r="BC8" s="205" t="s">
        <v>60</v>
      </c>
      <c r="BD8" s="205" t="s">
        <v>60</v>
      </c>
      <c r="BE8" s="205" t="s">
        <v>60</v>
      </c>
      <c r="BF8" s="205" t="s">
        <v>60</v>
      </c>
      <c r="BG8" s="205" t="s">
        <v>60</v>
      </c>
      <c r="BH8" s="205" t="s">
        <v>60</v>
      </c>
      <c r="BI8" s="205" t="s">
        <v>60</v>
      </c>
      <c r="BJ8" s="205" t="s">
        <v>60</v>
      </c>
      <c r="BK8" s="205" t="s">
        <v>60</v>
      </c>
      <c r="BL8" s="205" t="s">
        <v>60</v>
      </c>
      <c r="BM8" s="205" t="s">
        <v>60</v>
      </c>
      <c r="BN8" s="205" t="s">
        <v>60</v>
      </c>
      <c r="BO8" s="205" t="s">
        <v>60</v>
      </c>
      <c r="BP8" s="205" t="s">
        <v>60</v>
      </c>
      <c r="BQ8" s="205" t="s">
        <v>60</v>
      </c>
      <c r="BR8" s="205" t="s">
        <v>60</v>
      </c>
      <c r="BS8" s="205" t="s">
        <v>60</v>
      </c>
      <c r="BT8" s="205" t="s">
        <v>60</v>
      </c>
      <c r="BU8" s="205" t="s">
        <v>60</v>
      </c>
      <c r="BV8" s="205" t="s">
        <v>60</v>
      </c>
      <c r="BW8" s="205" t="s">
        <v>60</v>
      </c>
      <c r="BX8" s="205" t="s">
        <v>60</v>
      </c>
      <c r="BY8" s="205" t="s">
        <v>60</v>
      </c>
      <c r="BZ8" s="206" t="s">
        <v>1063</v>
      </c>
      <c r="CA8" s="205" t="s">
        <v>60</v>
      </c>
      <c r="CB8" s="205" t="s">
        <v>60</v>
      </c>
      <c r="CC8" s="205" t="s">
        <v>60</v>
      </c>
      <c r="CD8" s="205" t="s">
        <v>60</v>
      </c>
      <c r="CE8" s="205" t="s">
        <v>60</v>
      </c>
      <c r="CF8" s="205" t="s">
        <v>60</v>
      </c>
      <c r="CG8" s="205" t="s">
        <v>60</v>
      </c>
      <c r="CH8" s="205" t="s">
        <v>60</v>
      </c>
      <c r="CI8" s="205" t="s">
        <v>60</v>
      </c>
      <c r="CJ8" s="205" t="s">
        <v>60</v>
      </c>
      <c r="CK8" s="205" t="s">
        <v>60</v>
      </c>
      <c r="CL8" s="205" t="s">
        <v>60</v>
      </c>
      <c r="CM8" s="205" t="s">
        <v>60</v>
      </c>
      <c r="CN8" s="205" t="s">
        <v>60</v>
      </c>
      <c r="CO8" s="205" t="s">
        <v>60</v>
      </c>
      <c r="CP8" s="205" t="s">
        <v>60</v>
      </c>
      <c r="CQ8" s="205" t="s">
        <v>60</v>
      </c>
      <c r="CR8" s="205" t="s">
        <v>60</v>
      </c>
      <c r="CS8" s="205" t="s">
        <v>60</v>
      </c>
      <c r="CT8" s="205" t="s">
        <v>60</v>
      </c>
      <c r="CU8" s="205" t="s">
        <v>60</v>
      </c>
      <c r="CV8" s="205" t="s">
        <v>60</v>
      </c>
      <c r="CW8" s="205" t="s">
        <v>60</v>
      </c>
      <c r="CX8" s="205" t="s">
        <v>60</v>
      </c>
      <c r="CY8" s="205" t="s">
        <v>60</v>
      </c>
      <c r="CZ8" s="205" t="s">
        <v>60</v>
      </c>
      <c r="DA8" s="205" t="s">
        <v>60</v>
      </c>
      <c r="DB8" s="205" t="s">
        <v>60</v>
      </c>
      <c r="DC8" s="205" t="s">
        <v>60</v>
      </c>
      <c r="DD8" s="205" t="s">
        <v>60</v>
      </c>
      <c r="DE8" s="205" t="s">
        <v>60</v>
      </c>
      <c r="DF8" s="205" t="s">
        <v>60</v>
      </c>
      <c r="DG8" s="205" t="s">
        <v>60</v>
      </c>
      <c r="DH8" s="205" t="s">
        <v>60</v>
      </c>
      <c r="DI8" s="205" t="s">
        <v>60</v>
      </c>
      <c r="DJ8" s="205" t="s">
        <v>60</v>
      </c>
      <c r="DK8" s="205" t="s">
        <v>60</v>
      </c>
      <c r="DL8" s="205" t="s">
        <v>60</v>
      </c>
      <c r="DM8" s="205" t="s">
        <v>60</v>
      </c>
      <c r="DN8" s="205" t="s">
        <v>60</v>
      </c>
      <c r="DO8" s="205" t="s">
        <v>60</v>
      </c>
      <c r="DP8" s="205" t="s">
        <v>60</v>
      </c>
      <c r="DQ8" s="205" t="s">
        <v>60</v>
      </c>
      <c r="DR8" s="205" t="s">
        <v>60</v>
      </c>
      <c r="DS8" s="205" t="s">
        <v>60</v>
      </c>
      <c r="DT8" s="205" t="s">
        <v>60</v>
      </c>
      <c r="DU8" s="205" t="s">
        <v>60</v>
      </c>
      <c r="DV8" s="205" t="s">
        <v>60</v>
      </c>
      <c r="DW8" s="205" t="s">
        <v>60</v>
      </c>
      <c r="DX8" s="205" t="s">
        <v>60</v>
      </c>
      <c r="DY8" s="205" t="s">
        <v>60</v>
      </c>
      <c r="DZ8" s="211" t="s">
        <v>1063</v>
      </c>
      <c r="EA8" s="205" t="s">
        <v>60</v>
      </c>
      <c r="EB8" s="205" t="s">
        <v>60</v>
      </c>
      <c r="EC8" s="205" t="s">
        <v>60</v>
      </c>
      <c r="ED8" s="205" t="s">
        <v>60</v>
      </c>
      <c r="EE8" s="205" t="s">
        <v>60</v>
      </c>
      <c r="EF8" s="205" t="s">
        <v>60</v>
      </c>
      <c r="EG8" s="205" t="s">
        <v>60</v>
      </c>
      <c r="EH8" s="205" t="s">
        <v>60</v>
      </c>
      <c r="EI8" s="205" t="s">
        <v>60</v>
      </c>
      <c r="EJ8" s="205" t="s">
        <v>60</v>
      </c>
      <c r="EK8" s="205" t="s">
        <v>60</v>
      </c>
      <c r="EL8" s="205" t="s">
        <v>60</v>
      </c>
      <c r="EM8" s="205" t="s">
        <v>60</v>
      </c>
      <c r="EN8" s="205" t="s">
        <v>60</v>
      </c>
      <c r="EO8" s="205" t="s">
        <v>60</v>
      </c>
      <c r="EP8" s="205" t="s">
        <v>60</v>
      </c>
      <c r="EQ8" s="205" t="s">
        <v>60</v>
      </c>
      <c r="ER8" s="205" t="s">
        <v>60</v>
      </c>
      <c r="ES8" s="205" t="s">
        <v>60</v>
      </c>
      <c r="ET8" s="211" t="s">
        <v>1063</v>
      </c>
      <c r="EU8" s="205" t="s">
        <v>60</v>
      </c>
      <c r="EV8" s="205" t="s">
        <v>60</v>
      </c>
      <c r="EW8" s="205" t="s">
        <v>60</v>
      </c>
      <c r="EX8" s="205" t="s">
        <v>60</v>
      </c>
      <c r="EY8" s="205" t="s">
        <v>60</v>
      </c>
      <c r="EZ8" s="211" t="s">
        <v>1063</v>
      </c>
      <c r="FA8" s="205" t="s">
        <v>60</v>
      </c>
      <c r="FB8" s="205" t="s">
        <v>60</v>
      </c>
      <c r="FC8" s="205" t="s">
        <v>60</v>
      </c>
      <c r="FD8" s="205" t="s">
        <v>60</v>
      </c>
      <c r="FE8" s="205" t="s">
        <v>60</v>
      </c>
      <c r="FF8" s="205" t="s">
        <v>60</v>
      </c>
      <c r="FG8" s="205" t="s">
        <v>60</v>
      </c>
      <c r="FH8" s="205" t="s">
        <v>234</v>
      </c>
      <c r="FI8" s="205" t="s">
        <v>60</v>
      </c>
      <c r="FJ8" s="205" t="s">
        <v>60</v>
      </c>
      <c r="FK8" s="205" t="s">
        <v>60</v>
      </c>
      <c r="FL8" s="205" t="s">
        <v>60</v>
      </c>
      <c r="FM8" s="205" t="s">
        <v>60</v>
      </c>
      <c r="FN8" s="205" t="s">
        <v>60</v>
      </c>
      <c r="FO8" s="205" t="s">
        <v>60</v>
      </c>
      <c r="FP8" s="205" t="s">
        <v>60</v>
      </c>
      <c r="FQ8" s="205" t="s">
        <v>60</v>
      </c>
      <c r="FR8" s="205" t="s">
        <v>60</v>
      </c>
      <c r="FS8" s="205" t="s">
        <v>60</v>
      </c>
      <c r="FT8" s="205" t="s">
        <v>60</v>
      </c>
      <c r="FU8" s="205" t="s">
        <v>60</v>
      </c>
      <c r="FV8" s="205" t="s">
        <v>60</v>
      </c>
      <c r="FW8" s="205" t="s">
        <v>60</v>
      </c>
      <c r="FX8" s="205" t="s">
        <v>60</v>
      </c>
      <c r="FY8" s="205" t="s">
        <v>60</v>
      </c>
      <c r="FZ8" s="205" t="s">
        <v>60</v>
      </c>
      <c r="GA8" s="205" t="s">
        <v>60</v>
      </c>
      <c r="GB8" s="205" t="s">
        <v>60</v>
      </c>
      <c r="GC8" s="205" t="s">
        <v>60</v>
      </c>
      <c r="GD8" s="205" t="s">
        <v>60</v>
      </c>
      <c r="GE8" s="205" t="s">
        <v>60</v>
      </c>
      <c r="GF8" s="205" t="s">
        <v>60</v>
      </c>
      <c r="GG8" s="205" t="s">
        <v>60</v>
      </c>
      <c r="GH8" s="205" t="s">
        <v>60</v>
      </c>
      <c r="GI8" s="205" t="s">
        <v>60</v>
      </c>
      <c r="GJ8" s="205" t="s">
        <v>60</v>
      </c>
      <c r="GK8" s="205" t="s">
        <v>60</v>
      </c>
      <c r="GL8" s="205" t="s">
        <v>60</v>
      </c>
      <c r="GM8" s="205" t="s">
        <v>60</v>
      </c>
      <c r="GN8" s="205" t="s">
        <v>60</v>
      </c>
      <c r="GO8" s="205" t="s">
        <v>60</v>
      </c>
      <c r="GP8" s="205" t="s">
        <v>60</v>
      </c>
      <c r="GQ8" s="205" t="s">
        <v>60</v>
      </c>
      <c r="GR8" s="205" t="s">
        <v>60</v>
      </c>
      <c r="GS8" s="205" t="s">
        <v>60</v>
      </c>
      <c r="GT8" s="205" t="s">
        <v>60</v>
      </c>
      <c r="GU8" s="205" t="s">
        <v>60</v>
      </c>
      <c r="GV8" s="205" t="s">
        <v>60</v>
      </c>
      <c r="GW8" s="205" t="s">
        <v>60</v>
      </c>
      <c r="GX8" s="205" t="s">
        <v>60</v>
      </c>
      <c r="GY8" s="205" t="s">
        <v>60</v>
      </c>
      <c r="GZ8" s="205" t="s">
        <v>60</v>
      </c>
      <c r="HA8" s="205" t="s">
        <v>60</v>
      </c>
      <c r="HB8" s="205" t="s">
        <v>60</v>
      </c>
      <c r="HC8" s="205" t="s">
        <v>60</v>
      </c>
      <c r="HD8" s="205" t="s">
        <v>60</v>
      </c>
      <c r="HE8" s="205" t="s">
        <v>60</v>
      </c>
      <c r="HF8" s="205" t="s">
        <v>60</v>
      </c>
      <c r="HG8" s="205" t="s">
        <v>60</v>
      </c>
      <c r="HH8" s="205" t="s">
        <v>60</v>
      </c>
      <c r="HI8" s="205" t="s">
        <v>60</v>
      </c>
      <c r="HJ8" s="205" t="s">
        <v>60</v>
      </c>
      <c r="HK8" s="205" t="s">
        <v>60</v>
      </c>
      <c r="HL8" s="205" t="s">
        <v>60</v>
      </c>
      <c r="HM8" s="205" t="s">
        <v>60</v>
      </c>
      <c r="HN8" s="205" t="s">
        <v>60</v>
      </c>
      <c r="HO8" s="205" t="s">
        <v>60</v>
      </c>
      <c r="HP8" s="205" t="s">
        <v>60</v>
      </c>
      <c r="HQ8" s="205" t="s">
        <v>60</v>
      </c>
      <c r="HR8" s="205" t="s">
        <v>60</v>
      </c>
      <c r="HS8" s="205" t="s">
        <v>60</v>
      </c>
      <c r="HT8" s="205" t="s">
        <v>60</v>
      </c>
      <c r="HU8" s="205" t="s">
        <v>60</v>
      </c>
      <c r="HV8" s="205" t="s">
        <v>60</v>
      </c>
      <c r="HW8" s="205" t="s">
        <v>60</v>
      </c>
      <c r="HX8" s="205" t="s">
        <v>60</v>
      </c>
      <c r="HY8" s="205" t="s">
        <v>60</v>
      </c>
      <c r="HZ8" s="205" t="s">
        <v>60</v>
      </c>
      <c r="IA8" s="205" t="s">
        <v>60</v>
      </c>
      <c r="IB8" s="205" t="s">
        <v>60</v>
      </c>
      <c r="IC8" s="205" t="s">
        <v>60</v>
      </c>
      <c r="ID8" s="205" t="s">
        <v>60</v>
      </c>
      <c r="IE8" s="205" t="s">
        <v>60</v>
      </c>
      <c r="IF8" s="205" t="s">
        <v>60</v>
      </c>
      <c r="IG8" s="205" t="s">
        <v>60</v>
      </c>
      <c r="IH8" s="205" t="s">
        <v>60</v>
      </c>
      <c r="II8" s="205" t="s">
        <v>60</v>
      </c>
      <c r="IJ8" s="205" t="s">
        <v>60</v>
      </c>
      <c r="IK8" s="205" t="s">
        <v>60</v>
      </c>
      <c r="IL8" s="205" t="s">
        <v>60</v>
      </c>
      <c r="IM8" s="205" t="s">
        <v>60</v>
      </c>
      <c r="IN8" s="205" t="s">
        <v>60</v>
      </c>
      <c r="IO8" s="205" t="s">
        <v>60</v>
      </c>
      <c r="IP8" s="205" t="s">
        <v>60</v>
      </c>
      <c r="IQ8" s="205" t="s">
        <v>60</v>
      </c>
      <c r="IR8" s="205" t="s">
        <v>60</v>
      </c>
      <c r="IS8" s="205" t="s">
        <v>60</v>
      </c>
      <c r="IT8" s="205" t="s">
        <v>60</v>
      </c>
      <c r="IU8" s="205" t="s">
        <v>60</v>
      </c>
      <c r="IV8" s="205" t="s">
        <v>60</v>
      </c>
    </row>
    <row r="9" ht="21" customHeight="1" spans="1:256">
      <c r="A9" s="206" t="s">
        <v>68</v>
      </c>
      <c r="B9" s="206" t="s">
        <v>60</v>
      </c>
      <c r="C9" s="205" t="s">
        <v>60</v>
      </c>
      <c r="D9" s="205" t="s">
        <v>60</v>
      </c>
      <c r="E9" s="205" t="s">
        <v>60</v>
      </c>
      <c r="F9" s="205" t="s">
        <v>60</v>
      </c>
      <c r="G9" s="205" t="s">
        <v>60</v>
      </c>
      <c r="H9" s="205" t="s">
        <v>60</v>
      </c>
      <c r="I9" s="205" t="s">
        <v>60</v>
      </c>
      <c r="J9" s="205" t="s">
        <v>60</v>
      </c>
      <c r="K9" s="206" t="s">
        <v>1063</v>
      </c>
      <c r="L9" s="205" t="s">
        <v>60</v>
      </c>
      <c r="M9" s="205" t="s">
        <v>60</v>
      </c>
      <c r="N9" s="205" t="s">
        <v>60</v>
      </c>
      <c r="O9" s="205" t="s">
        <v>60</v>
      </c>
      <c r="P9" s="205" t="s">
        <v>60</v>
      </c>
      <c r="Q9" s="205" t="s">
        <v>60</v>
      </c>
      <c r="R9" s="205" t="s">
        <v>60</v>
      </c>
      <c r="S9" s="205" t="s">
        <v>60</v>
      </c>
      <c r="T9" s="205" t="s">
        <v>60</v>
      </c>
      <c r="U9" s="205" t="s">
        <v>60</v>
      </c>
      <c r="V9" s="205" t="s">
        <v>60</v>
      </c>
      <c r="W9" s="205" t="s">
        <v>60</v>
      </c>
      <c r="X9" s="205" t="s">
        <v>60</v>
      </c>
      <c r="Y9" s="205" t="s">
        <v>60</v>
      </c>
      <c r="Z9" s="205" t="s">
        <v>60</v>
      </c>
      <c r="AA9" s="205" t="s">
        <v>60</v>
      </c>
      <c r="AB9" s="205" t="s">
        <v>60</v>
      </c>
      <c r="AC9" s="205" t="s">
        <v>60</v>
      </c>
      <c r="AD9" s="205" t="s">
        <v>60</v>
      </c>
      <c r="AE9" s="205" t="s">
        <v>60</v>
      </c>
      <c r="AF9" s="205" t="s">
        <v>60</v>
      </c>
      <c r="AG9" s="205" t="s">
        <v>60</v>
      </c>
      <c r="AH9" s="205" t="s">
        <v>60</v>
      </c>
      <c r="AI9" s="205" t="s">
        <v>60</v>
      </c>
      <c r="AJ9" s="205" t="s">
        <v>60</v>
      </c>
      <c r="AK9" s="205" t="s">
        <v>60</v>
      </c>
      <c r="AL9" s="205" t="s">
        <v>60</v>
      </c>
      <c r="AM9" s="205" t="s">
        <v>60</v>
      </c>
      <c r="AN9" s="205" t="s">
        <v>60</v>
      </c>
      <c r="AO9" s="205" t="s">
        <v>60</v>
      </c>
      <c r="AP9" s="205" t="s">
        <v>60</v>
      </c>
      <c r="AQ9" s="205" t="s">
        <v>60</v>
      </c>
      <c r="AR9" s="205" t="s">
        <v>60</v>
      </c>
      <c r="AS9" s="205" t="s">
        <v>60</v>
      </c>
      <c r="AT9" s="205" t="s">
        <v>60</v>
      </c>
      <c r="AU9" s="205" t="s">
        <v>60</v>
      </c>
      <c r="AV9" s="205" t="s">
        <v>60</v>
      </c>
      <c r="AW9" s="205" t="s">
        <v>60</v>
      </c>
      <c r="AX9" s="205" t="s">
        <v>60</v>
      </c>
      <c r="AY9" s="205" t="s">
        <v>60</v>
      </c>
      <c r="AZ9" s="205" t="s">
        <v>60</v>
      </c>
      <c r="BA9" s="205" t="s">
        <v>60</v>
      </c>
      <c r="BB9" s="205" t="s">
        <v>60</v>
      </c>
      <c r="BC9" s="205" t="s">
        <v>60</v>
      </c>
      <c r="BD9" s="205" t="s">
        <v>60</v>
      </c>
      <c r="BE9" s="205" t="s">
        <v>60</v>
      </c>
      <c r="BF9" s="205" t="s">
        <v>60</v>
      </c>
      <c r="BG9" s="205" t="s">
        <v>60</v>
      </c>
      <c r="BH9" s="205" t="s">
        <v>60</v>
      </c>
      <c r="BI9" s="205" t="s">
        <v>60</v>
      </c>
      <c r="BJ9" s="205" t="s">
        <v>60</v>
      </c>
      <c r="BK9" s="205" t="s">
        <v>60</v>
      </c>
      <c r="BL9" s="205" t="s">
        <v>60</v>
      </c>
      <c r="BM9" s="205" t="s">
        <v>60</v>
      </c>
      <c r="BN9" s="205" t="s">
        <v>60</v>
      </c>
      <c r="BO9" s="205" t="s">
        <v>60</v>
      </c>
      <c r="BP9" s="205" t="s">
        <v>60</v>
      </c>
      <c r="BQ9" s="205" t="s">
        <v>60</v>
      </c>
      <c r="BR9" s="205" t="s">
        <v>60</v>
      </c>
      <c r="BS9" s="205" t="s">
        <v>60</v>
      </c>
      <c r="BT9" s="205" t="s">
        <v>60</v>
      </c>
      <c r="BU9" s="205" t="s">
        <v>60</v>
      </c>
      <c r="BV9" s="205" t="s">
        <v>60</v>
      </c>
      <c r="BW9" s="205" t="s">
        <v>60</v>
      </c>
      <c r="BX9" s="205" t="s">
        <v>60</v>
      </c>
      <c r="BY9" s="205" t="s">
        <v>60</v>
      </c>
      <c r="BZ9" s="206" t="s">
        <v>1063</v>
      </c>
      <c r="CA9" s="205" t="s">
        <v>60</v>
      </c>
      <c r="CB9" s="205" t="s">
        <v>60</v>
      </c>
      <c r="CC9" s="206" t="s">
        <v>1063</v>
      </c>
      <c r="CD9" s="205" t="s">
        <v>60</v>
      </c>
      <c r="CE9" s="205" t="s">
        <v>60</v>
      </c>
      <c r="CF9" s="205" t="s">
        <v>60</v>
      </c>
      <c r="CG9" s="205" t="s">
        <v>60</v>
      </c>
      <c r="CH9" s="205" t="s">
        <v>60</v>
      </c>
      <c r="CI9" s="205" t="s">
        <v>60</v>
      </c>
      <c r="CJ9" s="205" t="s">
        <v>60</v>
      </c>
      <c r="CK9" s="205" t="s">
        <v>60</v>
      </c>
      <c r="CL9" s="205" t="s">
        <v>60</v>
      </c>
      <c r="CM9" s="205" t="s">
        <v>60</v>
      </c>
      <c r="CN9" s="205" t="s">
        <v>60</v>
      </c>
      <c r="CO9" s="205" t="s">
        <v>60</v>
      </c>
      <c r="CP9" s="205" t="s">
        <v>60</v>
      </c>
      <c r="CQ9" s="205" t="s">
        <v>60</v>
      </c>
      <c r="CR9" s="205" t="s">
        <v>60</v>
      </c>
      <c r="CS9" s="205" t="s">
        <v>60</v>
      </c>
      <c r="CT9" s="205" t="s">
        <v>60</v>
      </c>
      <c r="CU9" s="205" t="s">
        <v>60</v>
      </c>
      <c r="CV9" s="205" t="s">
        <v>60</v>
      </c>
      <c r="CW9" s="205" t="s">
        <v>60</v>
      </c>
      <c r="CX9" s="205" t="s">
        <v>60</v>
      </c>
      <c r="CY9" s="205" t="s">
        <v>60</v>
      </c>
      <c r="CZ9" s="205" t="s">
        <v>60</v>
      </c>
      <c r="DA9" s="205" t="s">
        <v>60</v>
      </c>
      <c r="DB9" s="205" t="s">
        <v>60</v>
      </c>
      <c r="DC9" s="205" t="s">
        <v>60</v>
      </c>
      <c r="DD9" s="205" t="s">
        <v>60</v>
      </c>
      <c r="DE9" s="205" t="s">
        <v>60</v>
      </c>
      <c r="DF9" s="205" t="s">
        <v>60</v>
      </c>
      <c r="DG9" s="205" t="s">
        <v>60</v>
      </c>
      <c r="DH9" s="205" t="s">
        <v>60</v>
      </c>
      <c r="DI9" s="205" t="s">
        <v>60</v>
      </c>
      <c r="DJ9" s="205" t="s">
        <v>60</v>
      </c>
      <c r="DK9" s="205" t="s">
        <v>60</v>
      </c>
      <c r="DL9" s="205" t="s">
        <v>60</v>
      </c>
      <c r="DM9" s="205" t="s">
        <v>60</v>
      </c>
      <c r="DN9" s="205" t="s">
        <v>60</v>
      </c>
      <c r="DO9" s="205" t="s">
        <v>60</v>
      </c>
      <c r="DP9" s="205" t="s">
        <v>60</v>
      </c>
      <c r="DQ9" s="205" t="s">
        <v>60</v>
      </c>
      <c r="DR9" s="205" t="s">
        <v>60</v>
      </c>
      <c r="DS9" s="205" t="s">
        <v>60</v>
      </c>
      <c r="DT9" s="205" t="s">
        <v>60</v>
      </c>
      <c r="DU9" s="205" t="s">
        <v>60</v>
      </c>
      <c r="DV9" s="205" t="s">
        <v>60</v>
      </c>
      <c r="DW9" s="205" t="s">
        <v>60</v>
      </c>
      <c r="DX9" s="205" t="s">
        <v>60</v>
      </c>
      <c r="DY9" s="205" t="s">
        <v>60</v>
      </c>
      <c r="DZ9" s="205" t="s">
        <v>60</v>
      </c>
      <c r="EA9" s="205" t="s">
        <v>60</v>
      </c>
      <c r="EB9" s="205" t="s">
        <v>60</v>
      </c>
      <c r="EC9" s="205" t="s">
        <v>60</v>
      </c>
      <c r="ED9" s="205" t="s">
        <v>60</v>
      </c>
      <c r="EE9" s="205" t="s">
        <v>60</v>
      </c>
      <c r="EF9" s="205" t="s">
        <v>60</v>
      </c>
      <c r="EG9" s="205" t="s">
        <v>60</v>
      </c>
      <c r="EH9" s="205" t="s">
        <v>60</v>
      </c>
      <c r="EI9" s="205" t="s">
        <v>60</v>
      </c>
      <c r="EJ9" s="205" t="s">
        <v>60</v>
      </c>
      <c r="EK9" s="205" t="s">
        <v>60</v>
      </c>
      <c r="EL9" s="205" t="s">
        <v>60</v>
      </c>
      <c r="EM9" s="205" t="s">
        <v>60</v>
      </c>
      <c r="EN9" s="205" t="s">
        <v>60</v>
      </c>
      <c r="EO9" s="205" t="s">
        <v>60</v>
      </c>
      <c r="EP9" s="205" t="s">
        <v>60</v>
      </c>
      <c r="EQ9" s="205" t="s">
        <v>60</v>
      </c>
      <c r="ER9" s="205" t="s">
        <v>60</v>
      </c>
      <c r="ES9" s="205" t="s">
        <v>60</v>
      </c>
      <c r="ET9" s="205" t="s">
        <v>60</v>
      </c>
      <c r="EU9" s="205" t="s">
        <v>60</v>
      </c>
      <c r="EV9" s="205" t="s">
        <v>60</v>
      </c>
      <c r="EW9" s="205" t="s">
        <v>60</v>
      </c>
      <c r="EX9" s="205" t="s">
        <v>60</v>
      </c>
      <c r="EY9" s="205" t="s">
        <v>60</v>
      </c>
      <c r="EZ9" s="205" t="s">
        <v>60</v>
      </c>
      <c r="FA9" s="205" t="s">
        <v>60</v>
      </c>
      <c r="FB9" s="205" t="s">
        <v>60</v>
      </c>
      <c r="FC9" s="205" t="s">
        <v>60</v>
      </c>
      <c r="FD9" s="205" t="s">
        <v>60</v>
      </c>
      <c r="FE9" s="205" t="s">
        <v>60</v>
      </c>
      <c r="FF9" s="205" t="s">
        <v>60</v>
      </c>
      <c r="FG9" s="205" t="s">
        <v>60</v>
      </c>
      <c r="FH9" s="205" t="s">
        <v>60</v>
      </c>
      <c r="FI9" s="205" t="s">
        <v>60</v>
      </c>
      <c r="FJ9" s="205" t="s">
        <v>60</v>
      </c>
      <c r="FK9" s="205" t="s">
        <v>60</v>
      </c>
      <c r="FL9" s="205" t="s">
        <v>60</v>
      </c>
      <c r="FM9" s="205" t="s">
        <v>60</v>
      </c>
      <c r="FN9" s="205" t="s">
        <v>60</v>
      </c>
      <c r="FO9" s="205" t="s">
        <v>60</v>
      </c>
      <c r="FP9" s="205" t="s">
        <v>60</v>
      </c>
      <c r="FQ9" s="205" t="s">
        <v>60</v>
      </c>
      <c r="FR9" s="205" t="s">
        <v>60</v>
      </c>
      <c r="FS9" s="205" t="s">
        <v>60</v>
      </c>
      <c r="FT9" s="205" t="s">
        <v>60</v>
      </c>
      <c r="FU9" s="205" t="s">
        <v>60</v>
      </c>
      <c r="FV9" s="205" t="s">
        <v>60</v>
      </c>
      <c r="FW9" s="205" t="s">
        <v>60</v>
      </c>
      <c r="FX9" s="205" t="s">
        <v>60</v>
      </c>
      <c r="FY9" s="205" t="s">
        <v>60</v>
      </c>
      <c r="FZ9" s="205" t="s">
        <v>60</v>
      </c>
      <c r="GA9" s="205" t="s">
        <v>60</v>
      </c>
      <c r="GB9" s="205" t="s">
        <v>60</v>
      </c>
      <c r="GC9" s="205" t="s">
        <v>60</v>
      </c>
      <c r="GD9" s="205" t="s">
        <v>60</v>
      </c>
      <c r="GE9" s="205" t="s">
        <v>60</v>
      </c>
      <c r="GF9" s="205" t="s">
        <v>60</v>
      </c>
      <c r="GG9" s="205" t="s">
        <v>60</v>
      </c>
      <c r="GH9" s="205" t="s">
        <v>60</v>
      </c>
      <c r="GI9" s="205" t="s">
        <v>60</v>
      </c>
      <c r="GJ9" s="205" t="s">
        <v>60</v>
      </c>
      <c r="GK9" s="205" t="s">
        <v>60</v>
      </c>
      <c r="GL9" s="205" t="s">
        <v>60</v>
      </c>
      <c r="GM9" s="205" t="s">
        <v>60</v>
      </c>
      <c r="GN9" s="205" t="s">
        <v>60</v>
      </c>
      <c r="GO9" s="205" t="s">
        <v>60</v>
      </c>
      <c r="GP9" s="205" t="s">
        <v>60</v>
      </c>
      <c r="GQ9" s="205" t="s">
        <v>60</v>
      </c>
      <c r="GR9" s="205" t="s">
        <v>60</v>
      </c>
      <c r="GS9" s="205" t="s">
        <v>60</v>
      </c>
      <c r="GT9" s="205" t="s">
        <v>60</v>
      </c>
      <c r="GU9" s="205" t="s">
        <v>60</v>
      </c>
      <c r="GV9" s="205" t="s">
        <v>60</v>
      </c>
      <c r="GW9" s="205" t="s">
        <v>60</v>
      </c>
      <c r="GX9" s="205" t="s">
        <v>60</v>
      </c>
      <c r="GY9" s="205" t="s">
        <v>60</v>
      </c>
      <c r="GZ9" s="205" t="s">
        <v>60</v>
      </c>
      <c r="HA9" s="205" t="s">
        <v>60</v>
      </c>
      <c r="HB9" s="205" t="s">
        <v>60</v>
      </c>
      <c r="HC9" s="205" t="s">
        <v>60</v>
      </c>
      <c r="HD9" s="205" t="s">
        <v>60</v>
      </c>
      <c r="HE9" s="205" t="s">
        <v>60</v>
      </c>
      <c r="HF9" s="205" t="s">
        <v>60</v>
      </c>
      <c r="HG9" s="205" t="s">
        <v>60</v>
      </c>
      <c r="HH9" s="205" t="s">
        <v>60</v>
      </c>
      <c r="HI9" s="205" t="s">
        <v>60</v>
      </c>
      <c r="HJ9" s="205" t="s">
        <v>60</v>
      </c>
      <c r="HK9" s="205" t="s">
        <v>60</v>
      </c>
      <c r="HL9" s="205" t="s">
        <v>60</v>
      </c>
      <c r="HM9" s="205" t="s">
        <v>60</v>
      </c>
      <c r="HN9" s="205" t="s">
        <v>60</v>
      </c>
      <c r="HO9" s="205" t="s">
        <v>60</v>
      </c>
      <c r="HP9" s="205" t="s">
        <v>60</v>
      </c>
      <c r="HQ9" s="205" t="s">
        <v>60</v>
      </c>
      <c r="HR9" s="205" t="s">
        <v>60</v>
      </c>
      <c r="HS9" s="205" t="s">
        <v>60</v>
      </c>
      <c r="HT9" s="205" t="s">
        <v>60</v>
      </c>
      <c r="HU9" s="205" t="s">
        <v>60</v>
      </c>
      <c r="HV9" s="205" t="s">
        <v>60</v>
      </c>
      <c r="HW9" s="205" t="s">
        <v>60</v>
      </c>
      <c r="HX9" s="205" t="s">
        <v>60</v>
      </c>
      <c r="HY9" s="205" t="s">
        <v>60</v>
      </c>
      <c r="HZ9" s="205" t="s">
        <v>60</v>
      </c>
      <c r="IA9" s="205" t="s">
        <v>60</v>
      </c>
      <c r="IB9" s="205" t="s">
        <v>60</v>
      </c>
      <c r="IC9" s="205" t="s">
        <v>60</v>
      </c>
      <c r="ID9" s="205" t="s">
        <v>60</v>
      </c>
      <c r="IE9" s="205" t="s">
        <v>60</v>
      </c>
      <c r="IF9" s="205" t="s">
        <v>60</v>
      </c>
      <c r="IG9" s="205" t="s">
        <v>60</v>
      </c>
      <c r="IH9" s="205" t="s">
        <v>60</v>
      </c>
      <c r="II9" s="205" t="s">
        <v>60</v>
      </c>
      <c r="IJ9" s="205" t="s">
        <v>60</v>
      </c>
      <c r="IK9" s="205" t="s">
        <v>60</v>
      </c>
      <c r="IL9" s="205" t="s">
        <v>60</v>
      </c>
      <c r="IM9" s="205" t="s">
        <v>60</v>
      </c>
      <c r="IN9" s="205" t="s">
        <v>60</v>
      </c>
      <c r="IO9" s="205" t="s">
        <v>60</v>
      </c>
      <c r="IP9" s="205" t="s">
        <v>60</v>
      </c>
      <c r="IQ9" s="205" t="s">
        <v>60</v>
      </c>
      <c r="IR9" s="205" t="s">
        <v>60</v>
      </c>
      <c r="IS9" s="205" t="s">
        <v>60</v>
      </c>
      <c r="IT9" s="205" t="s">
        <v>60</v>
      </c>
      <c r="IU9" s="205" t="s">
        <v>60</v>
      </c>
      <c r="IV9" s="205" t="s">
        <v>60</v>
      </c>
    </row>
    <row r="10" ht="21" customHeight="1" spans="1:256">
      <c r="A10" s="207" t="s">
        <v>71</v>
      </c>
      <c r="B10" s="206" t="s">
        <v>60</v>
      </c>
      <c r="C10" s="205" t="s">
        <v>60</v>
      </c>
      <c r="D10" s="205" t="s">
        <v>72</v>
      </c>
      <c r="E10" s="205" t="s">
        <v>72</v>
      </c>
      <c r="F10" s="205" t="s">
        <v>60</v>
      </c>
      <c r="G10" s="205" t="s">
        <v>60</v>
      </c>
      <c r="H10" s="205" t="s">
        <v>60</v>
      </c>
      <c r="I10" s="206" t="s">
        <v>1063</v>
      </c>
      <c r="J10" s="205" t="s">
        <v>60</v>
      </c>
      <c r="K10" s="205" t="s">
        <v>60</v>
      </c>
      <c r="L10" s="211" t="s">
        <v>1065</v>
      </c>
      <c r="M10" s="206" t="s">
        <v>1063</v>
      </c>
      <c r="N10" s="205" t="s">
        <v>60</v>
      </c>
      <c r="O10" s="205" t="s">
        <v>60</v>
      </c>
      <c r="P10" s="211" t="s">
        <v>1066</v>
      </c>
      <c r="Q10" s="205" t="s">
        <v>60</v>
      </c>
      <c r="R10" s="205" t="s">
        <v>60</v>
      </c>
      <c r="S10" s="205" t="s">
        <v>60</v>
      </c>
      <c r="T10" s="205" t="s">
        <v>60</v>
      </c>
      <c r="U10" s="205" t="s">
        <v>60</v>
      </c>
      <c r="V10" s="206" t="s">
        <v>1063</v>
      </c>
      <c r="W10" s="205" t="s">
        <v>60</v>
      </c>
      <c r="X10" s="205" t="s">
        <v>60</v>
      </c>
      <c r="Y10" s="205" t="s">
        <v>60</v>
      </c>
      <c r="Z10" s="205" t="s">
        <v>60</v>
      </c>
      <c r="AA10" s="206" t="s">
        <v>1063</v>
      </c>
      <c r="AB10" s="205" t="s">
        <v>60</v>
      </c>
      <c r="AC10" s="205" t="s">
        <v>60</v>
      </c>
      <c r="AD10" s="205" t="s">
        <v>60</v>
      </c>
      <c r="AE10" s="205" t="s">
        <v>60</v>
      </c>
      <c r="AF10" s="205" t="s">
        <v>1067</v>
      </c>
      <c r="AG10" s="205" t="s">
        <v>1068</v>
      </c>
      <c r="AH10" s="206" t="s">
        <v>1063</v>
      </c>
      <c r="AI10" s="205" t="s">
        <v>1069</v>
      </c>
      <c r="AJ10" s="205" t="s">
        <v>1069</v>
      </c>
      <c r="AK10" s="205" t="s">
        <v>60</v>
      </c>
      <c r="AL10" s="205" t="s">
        <v>60</v>
      </c>
      <c r="AM10" s="205" t="s">
        <v>60</v>
      </c>
      <c r="AN10" s="205" t="s">
        <v>60</v>
      </c>
      <c r="AO10" s="205" t="s">
        <v>1070</v>
      </c>
      <c r="AP10" s="206" t="s">
        <v>1063</v>
      </c>
      <c r="AQ10" s="205" t="s">
        <v>60</v>
      </c>
      <c r="AR10" s="205" t="s">
        <v>60</v>
      </c>
      <c r="AS10" s="205" t="s">
        <v>60</v>
      </c>
      <c r="AT10" s="205" t="s">
        <v>60</v>
      </c>
      <c r="AU10" s="205" t="s">
        <v>60</v>
      </c>
      <c r="AV10" s="205" t="s">
        <v>60</v>
      </c>
      <c r="AW10" s="205" t="s">
        <v>60</v>
      </c>
      <c r="AX10" s="205" t="s">
        <v>60</v>
      </c>
      <c r="AY10" s="211" t="s">
        <v>1071</v>
      </c>
      <c r="AZ10" s="211" t="s">
        <v>1072</v>
      </c>
      <c r="BA10" s="205" t="s">
        <v>60</v>
      </c>
      <c r="BB10" s="211" t="s">
        <v>1073</v>
      </c>
      <c r="BC10" s="205" t="s">
        <v>60</v>
      </c>
      <c r="BD10" s="205" t="s">
        <v>60</v>
      </c>
      <c r="BE10" s="205" t="s">
        <v>60</v>
      </c>
      <c r="BF10" s="205" t="s">
        <v>60</v>
      </c>
      <c r="BG10" s="205" t="s">
        <v>72</v>
      </c>
      <c r="BH10" s="205" t="s">
        <v>60</v>
      </c>
      <c r="BI10" s="205" t="s">
        <v>60</v>
      </c>
      <c r="BJ10" s="206" t="s">
        <v>1063</v>
      </c>
      <c r="BK10" s="206" t="s">
        <v>1063</v>
      </c>
      <c r="BL10" s="205" t="s">
        <v>60</v>
      </c>
      <c r="BM10" s="205" t="s">
        <v>1074</v>
      </c>
      <c r="BN10" s="205" t="s">
        <v>72</v>
      </c>
      <c r="BO10" s="205" t="s">
        <v>60</v>
      </c>
      <c r="BP10" s="205" t="s">
        <v>60</v>
      </c>
      <c r="BQ10" s="205" t="s">
        <v>60</v>
      </c>
      <c r="BR10" s="205" t="s">
        <v>60</v>
      </c>
      <c r="BS10" s="205" t="s">
        <v>60</v>
      </c>
      <c r="BT10" s="205" t="s">
        <v>60</v>
      </c>
      <c r="BU10" s="205" t="s">
        <v>60</v>
      </c>
      <c r="BV10" s="206" t="s">
        <v>1063</v>
      </c>
      <c r="BW10" s="205" t="s">
        <v>60</v>
      </c>
      <c r="BX10" s="206" t="s">
        <v>1063</v>
      </c>
      <c r="BY10" s="205" t="s">
        <v>60</v>
      </c>
      <c r="BZ10" s="205" t="s">
        <v>60</v>
      </c>
      <c r="CA10" s="205" t="s">
        <v>1075</v>
      </c>
      <c r="CB10" s="205" t="s">
        <v>60</v>
      </c>
      <c r="CC10" s="205" t="s">
        <v>60</v>
      </c>
      <c r="CD10" s="205" t="s">
        <v>60</v>
      </c>
      <c r="CE10" s="205" t="s">
        <v>1070</v>
      </c>
      <c r="CF10" s="205" t="s">
        <v>60</v>
      </c>
      <c r="CG10" s="205" t="s">
        <v>1070</v>
      </c>
      <c r="CH10" s="205" t="s">
        <v>1070</v>
      </c>
      <c r="CI10" s="205" t="s">
        <v>60</v>
      </c>
      <c r="CJ10" s="205" t="s">
        <v>60</v>
      </c>
      <c r="CK10" s="205" t="s">
        <v>60</v>
      </c>
      <c r="CL10" s="205" t="s">
        <v>60</v>
      </c>
      <c r="CM10" s="205" t="s">
        <v>1070</v>
      </c>
      <c r="CN10" s="205" t="s">
        <v>60</v>
      </c>
      <c r="CO10" s="205" t="s">
        <v>60</v>
      </c>
      <c r="CP10" s="206" t="s">
        <v>1063</v>
      </c>
      <c r="CQ10" s="205" t="s">
        <v>60</v>
      </c>
      <c r="CR10" s="205" t="s">
        <v>60</v>
      </c>
      <c r="CS10" s="205" t="s">
        <v>60</v>
      </c>
      <c r="CT10" s="205" t="s">
        <v>60</v>
      </c>
      <c r="CU10" s="205" t="s">
        <v>60</v>
      </c>
      <c r="CV10" s="205" t="s">
        <v>60</v>
      </c>
      <c r="CW10" s="205" t="s">
        <v>60</v>
      </c>
      <c r="CX10" s="205" t="s">
        <v>60</v>
      </c>
      <c r="CY10" s="205" t="s">
        <v>60</v>
      </c>
      <c r="CZ10" s="205" t="s">
        <v>60</v>
      </c>
      <c r="DA10" s="205" t="s">
        <v>1068</v>
      </c>
      <c r="DB10" s="205" t="s">
        <v>60</v>
      </c>
      <c r="DC10" s="205" t="s">
        <v>60</v>
      </c>
      <c r="DD10" s="205" t="s">
        <v>60</v>
      </c>
      <c r="DE10" s="205" t="s">
        <v>60</v>
      </c>
      <c r="DF10" s="205" t="s">
        <v>60</v>
      </c>
      <c r="DG10" s="208" t="s">
        <v>1063</v>
      </c>
      <c r="DH10" s="205" t="s">
        <v>60</v>
      </c>
      <c r="DI10" s="205" t="s">
        <v>60</v>
      </c>
      <c r="DJ10" s="205" t="s">
        <v>60</v>
      </c>
      <c r="DK10" s="205" t="s">
        <v>1076</v>
      </c>
      <c r="DL10" s="205" t="s">
        <v>60</v>
      </c>
      <c r="DM10" s="205" t="s">
        <v>60</v>
      </c>
      <c r="DN10" s="205" t="s">
        <v>60</v>
      </c>
      <c r="DO10" s="205" t="s">
        <v>60</v>
      </c>
      <c r="DP10" s="205" t="s">
        <v>60</v>
      </c>
      <c r="DQ10" s="205" t="s">
        <v>60</v>
      </c>
      <c r="DR10" s="205" t="s">
        <v>60</v>
      </c>
      <c r="DS10" s="205" t="s">
        <v>60</v>
      </c>
      <c r="DT10" s="205" t="s">
        <v>60</v>
      </c>
      <c r="DU10" s="205" t="s">
        <v>60</v>
      </c>
      <c r="DV10" s="205" t="s">
        <v>60</v>
      </c>
      <c r="DW10" s="205" t="s">
        <v>60</v>
      </c>
      <c r="DX10" s="211" t="s">
        <v>1066</v>
      </c>
      <c r="DY10" s="205" t="s">
        <v>60</v>
      </c>
      <c r="DZ10" s="205" t="s">
        <v>60</v>
      </c>
      <c r="EA10" s="205" t="s">
        <v>60</v>
      </c>
      <c r="EB10" s="205" t="s">
        <v>60</v>
      </c>
      <c r="EC10" s="205" t="s">
        <v>60</v>
      </c>
      <c r="ED10" s="205" t="s">
        <v>60</v>
      </c>
      <c r="EE10" s="205" t="s">
        <v>60</v>
      </c>
      <c r="EF10" s="205" t="s">
        <v>60</v>
      </c>
      <c r="EG10" s="205" t="s">
        <v>60</v>
      </c>
      <c r="EH10" s="205" t="s">
        <v>60</v>
      </c>
      <c r="EI10" s="211" t="s">
        <v>1063</v>
      </c>
      <c r="EJ10" s="211" t="s">
        <v>1070</v>
      </c>
      <c r="EK10" s="205" t="s">
        <v>60</v>
      </c>
      <c r="EL10" s="205" t="s">
        <v>60</v>
      </c>
      <c r="EM10" s="211" t="s">
        <v>1075</v>
      </c>
      <c r="EN10" s="205" t="s">
        <v>60</v>
      </c>
      <c r="EO10" s="211" t="s">
        <v>72</v>
      </c>
      <c r="EP10" s="205" t="s">
        <v>60</v>
      </c>
      <c r="EQ10" s="205" t="s">
        <v>60</v>
      </c>
      <c r="ER10" s="205" t="s">
        <v>60</v>
      </c>
      <c r="ES10" s="211" t="s">
        <v>1063</v>
      </c>
      <c r="ET10" s="205" t="s">
        <v>60</v>
      </c>
      <c r="EU10" s="211" t="s">
        <v>1070</v>
      </c>
      <c r="EV10" s="205" t="s">
        <v>60</v>
      </c>
      <c r="EW10" s="205" t="s">
        <v>60</v>
      </c>
      <c r="EX10" s="211" t="s">
        <v>1070</v>
      </c>
      <c r="EY10" s="205" t="s">
        <v>60</v>
      </c>
      <c r="EZ10" s="205" t="s">
        <v>60</v>
      </c>
      <c r="FA10" s="205" t="s">
        <v>60</v>
      </c>
      <c r="FB10" s="205" t="s">
        <v>60</v>
      </c>
      <c r="FC10" s="211" t="s">
        <v>1077</v>
      </c>
      <c r="FD10" s="211" t="s">
        <v>1077</v>
      </c>
      <c r="FE10" s="211" t="s">
        <v>1063</v>
      </c>
      <c r="FF10" s="205" t="s">
        <v>60</v>
      </c>
      <c r="FG10" s="205" t="s">
        <v>60</v>
      </c>
      <c r="FH10" s="211" t="s">
        <v>72</v>
      </c>
      <c r="FI10" s="211" t="s">
        <v>1077</v>
      </c>
      <c r="FJ10" s="205" t="s">
        <v>60</v>
      </c>
      <c r="FK10" s="205" t="s">
        <v>60</v>
      </c>
      <c r="FL10" s="205" t="s">
        <v>60</v>
      </c>
      <c r="FM10" s="205" t="s">
        <v>60</v>
      </c>
      <c r="FN10" s="205" t="s">
        <v>60</v>
      </c>
      <c r="FO10" s="211" t="s">
        <v>1063</v>
      </c>
      <c r="FP10" s="211" t="s">
        <v>1063</v>
      </c>
      <c r="FQ10" s="211" t="s">
        <v>1078</v>
      </c>
      <c r="FR10" s="205" t="s">
        <v>60</v>
      </c>
      <c r="FS10" s="205" t="s">
        <v>60</v>
      </c>
      <c r="FT10" s="205" t="s">
        <v>60</v>
      </c>
      <c r="FU10" s="211" t="s">
        <v>1070</v>
      </c>
      <c r="FV10" s="205" t="s">
        <v>60</v>
      </c>
      <c r="FW10" s="211" t="s">
        <v>1072</v>
      </c>
      <c r="FX10" s="211" t="s">
        <v>1070</v>
      </c>
      <c r="FY10" s="205" t="s">
        <v>60</v>
      </c>
      <c r="FZ10" s="205" t="s">
        <v>60</v>
      </c>
      <c r="GA10" s="205" t="s">
        <v>60</v>
      </c>
      <c r="GB10" s="205" t="s">
        <v>60</v>
      </c>
      <c r="GC10" s="205" t="s">
        <v>60</v>
      </c>
      <c r="GD10" s="205" t="s">
        <v>60</v>
      </c>
      <c r="GE10" s="211" t="s">
        <v>72</v>
      </c>
      <c r="GF10" s="211" t="s">
        <v>1079</v>
      </c>
      <c r="GG10" s="211" t="s">
        <v>72</v>
      </c>
      <c r="GH10" s="205" t="s">
        <v>60</v>
      </c>
      <c r="GI10" s="211" t="s">
        <v>72</v>
      </c>
      <c r="GJ10" s="211" t="s">
        <v>72</v>
      </c>
      <c r="GK10" s="211" t="s">
        <v>72</v>
      </c>
      <c r="GL10" s="211" t="s">
        <v>72</v>
      </c>
      <c r="GM10" s="205" t="s">
        <v>60</v>
      </c>
      <c r="GN10" s="211" t="s">
        <v>1070</v>
      </c>
      <c r="GO10" s="211" t="s">
        <v>72</v>
      </c>
      <c r="GP10" s="211" t="s">
        <v>1078</v>
      </c>
      <c r="GQ10" s="211" t="s">
        <v>1080</v>
      </c>
      <c r="GR10" s="205" t="s">
        <v>60</v>
      </c>
      <c r="GS10" s="205" t="s">
        <v>60</v>
      </c>
      <c r="GT10" s="205" t="s">
        <v>60</v>
      </c>
      <c r="GU10" s="205" t="s">
        <v>60</v>
      </c>
      <c r="GV10" s="211" t="s">
        <v>1081</v>
      </c>
      <c r="GW10" s="205" t="s">
        <v>60</v>
      </c>
      <c r="GX10" s="205" t="s">
        <v>60</v>
      </c>
      <c r="GY10" s="205" t="s">
        <v>60</v>
      </c>
      <c r="GZ10" s="205" t="s">
        <v>60</v>
      </c>
      <c r="HA10" s="205" t="s">
        <v>60</v>
      </c>
      <c r="HB10" s="205" t="s">
        <v>60</v>
      </c>
      <c r="HC10" s="205" t="s">
        <v>60</v>
      </c>
      <c r="HD10" s="205" t="s">
        <v>60</v>
      </c>
      <c r="HE10" s="205" t="s">
        <v>60</v>
      </c>
      <c r="HF10" s="205" t="s">
        <v>60</v>
      </c>
      <c r="HG10" s="205" t="s">
        <v>60</v>
      </c>
      <c r="HH10" s="205" t="s">
        <v>60</v>
      </c>
      <c r="HI10" s="205" t="s">
        <v>60</v>
      </c>
      <c r="HJ10" s="205" t="s">
        <v>60</v>
      </c>
      <c r="HK10" s="205" t="s">
        <v>60</v>
      </c>
      <c r="HL10" s="205" t="s">
        <v>60</v>
      </c>
      <c r="HM10" s="205" t="s">
        <v>60</v>
      </c>
      <c r="HN10" s="205" t="s">
        <v>60</v>
      </c>
      <c r="HO10" s="205" t="s">
        <v>60</v>
      </c>
      <c r="HP10" s="205" t="s">
        <v>60</v>
      </c>
      <c r="HQ10" s="205" t="s">
        <v>60</v>
      </c>
      <c r="HR10" s="205" t="s">
        <v>60</v>
      </c>
      <c r="HS10" s="205" t="s">
        <v>60</v>
      </c>
      <c r="HT10" s="205" t="s">
        <v>60</v>
      </c>
      <c r="HU10" s="205" t="s">
        <v>60</v>
      </c>
      <c r="HV10" s="205" t="s">
        <v>60</v>
      </c>
      <c r="HW10" s="205" t="s">
        <v>60</v>
      </c>
      <c r="HX10" s="205" t="s">
        <v>60</v>
      </c>
      <c r="HY10" s="205" t="s">
        <v>60</v>
      </c>
      <c r="HZ10" s="205" t="s">
        <v>60</v>
      </c>
      <c r="IA10" s="205" t="s">
        <v>60</v>
      </c>
      <c r="IB10" s="205" t="s">
        <v>60</v>
      </c>
      <c r="IC10" s="205" t="s">
        <v>60</v>
      </c>
      <c r="ID10" s="205" t="s">
        <v>60</v>
      </c>
      <c r="IE10" s="205" t="s">
        <v>60</v>
      </c>
      <c r="IF10" s="205" t="s">
        <v>60</v>
      </c>
      <c r="IG10" s="205" t="s">
        <v>60</v>
      </c>
      <c r="IH10" s="205" t="s">
        <v>60</v>
      </c>
      <c r="II10" s="205" t="s">
        <v>60</v>
      </c>
      <c r="IJ10" s="205" t="s">
        <v>60</v>
      </c>
      <c r="IK10" s="205" t="s">
        <v>60</v>
      </c>
      <c r="IL10" s="205" t="s">
        <v>60</v>
      </c>
      <c r="IM10" s="205" t="s">
        <v>60</v>
      </c>
      <c r="IN10" s="205" t="s">
        <v>60</v>
      </c>
      <c r="IO10" s="205" t="s">
        <v>60</v>
      </c>
      <c r="IP10" s="205" t="s">
        <v>60</v>
      </c>
      <c r="IQ10" s="205" t="s">
        <v>60</v>
      </c>
      <c r="IR10" s="205" t="s">
        <v>60</v>
      </c>
      <c r="IS10" s="205" t="s">
        <v>60</v>
      </c>
      <c r="IT10" s="205" t="s">
        <v>60</v>
      </c>
      <c r="IU10" s="205" t="s">
        <v>60</v>
      </c>
      <c r="IV10" s="205" t="s">
        <v>60</v>
      </c>
    </row>
    <row r="11" ht="21" customHeight="1" spans="1:256">
      <c r="A11" s="202"/>
      <c r="B11" s="202" t="s">
        <v>60</v>
      </c>
      <c r="C11" s="202" t="s">
        <v>60</v>
      </c>
      <c r="D11" s="202" t="s">
        <v>60</v>
      </c>
      <c r="E11" s="202" t="s">
        <v>60</v>
      </c>
      <c r="F11" s="202" t="s">
        <v>60</v>
      </c>
      <c r="G11" s="202" t="s">
        <v>60</v>
      </c>
      <c r="H11" s="202" t="s">
        <v>60</v>
      </c>
      <c r="I11" s="202" t="s">
        <v>60</v>
      </c>
      <c r="J11" s="202" t="s">
        <v>60</v>
      </c>
      <c r="K11" s="202" t="s">
        <v>60</v>
      </c>
      <c r="L11" s="205" t="s">
        <v>60</v>
      </c>
      <c r="M11" s="202" t="s">
        <v>60</v>
      </c>
      <c r="N11" s="202" t="s">
        <v>60</v>
      </c>
      <c r="O11" s="202" t="s">
        <v>60</v>
      </c>
      <c r="P11" s="202" t="s">
        <v>60</v>
      </c>
      <c r="Q11" s="202" t="s">
        <v>60</v>
      </c>
      <c r="R11" s="202" t="s">
        <v>60</v>
      </c>
      <c r="S11" s="202" t="s">
        <v>60</v>
      </c>
      <c r="T11" s="202" t="s">
        <v>60</v>
      </c>
      <c r="U11" s="202" t="s">
        <v>60</v>
      </c>
      <c r="V11" s="202" t="s">
        <v>60</v>
      </c>
      <c r="W11" s="202" t="s">
        <v>60</v>
      </c>
      <c r="X11" s="202" t="s">
        <v>60</v>
      </c>
      <c r="Y11" s="202" t="s">
        <v>60</v>
      </c>
      <c r="Z11" s="202" t="s">
        <v>60</v>
      </c>
      <c r="AA11" s="206" t="s">
        <v>1063</v>
      </c>
      <c r="AB11" s="202" t="s">
        <v>60</v>
      </c>
      <c r="AC11" s="202" t="s">
        <v>60</v>
      </c>
      <c r="AD11" s="202" t="s">
        <v>60</v>
      </c>
      <c r="AE11" s="202" t="s">
        <v>60</v>
      </c>
      <c r="AF11" s="202" t="s">
        <v>60</v>
      </c>
      <c r="AG11" s="202" t="s">
        <v>60</v>
      </c>
      <c r="AH11" s="202" t="s">
        <v>60</v>
      </c>
      <c r="AI11" s="202" t="s">
        <v>60</v>
      </c>
      <c r="AJ11" s="202" t="s">
        <v>60</v>
      </c>
      <c r="AK11" s="202" t="s">
        <v>60</v>
      </c>
      <c r="AL11" s="202" t="s">
        <v>60</v>
      </c>
      <c r="AM11" s="202" t="s">
        <v>60</v>
      </c>
      <c r="AN11" s="202" t="s">
        <v>60</v>
      </c>
      <c r="AO11" s="206" t="s">
        <v>1063</v>
      </c>
      <c r="AP11" s="202" t="s">
        <v>60</v>
      </c>
      <c r="AQ11" s="202" t="s">
        <v>60</v>
      </c>
      <c r="AR11" s="202" t="s">
        <v>60</v>
      </c>
      <c r="AS11" s="202" t="s">
        <v>60</v>
      </c>
      <c r="AT11" s="202" t="s">
        <v>60</v>
      </c>
      <c r="AU11" s="202" t="s">
        <v>60</v>
      </c>
      <c r="AV11" s="202" t="s">
        <v>60</v>
      </c>
      <c r="AW11" s="202" t="s">
        <v>60</v>
      </c>
      <c r="AX11" s="202" t="s">
        <v>60</v>
      </c>
      <c r="AY11" s="205" t="s">
        <v>60</v>
      </c>
      <c r="AZ11" s="213" t="s">
        <v>1082</v>
      </c>
      <c r="BA11" s="202" t="s">
        <v>60</v>
      </c>
      <c r="BB11" s="202" t="s">
        <v>60</v>
      </c>
      <c r="BC11" s="202" t="s">
        <v>60</v>
      </c>
      <c r="BD11" s="202" t="s">
        <v>60</v>
      </c>
      <c r="BE11" s="202" t="s">
        <v>60</v>
      </c>
      <c r="BF11" s="202" t="s">
        <v>60</v>
      </c>
      <c r="BG11" s="202" t="s">
        <v>60</v>
      </c>
      <c r="BH11" s="202" t="s">
        <v>60</v>
      </c>
      <c r="BI11" s="202" t="s">
        <v>60</v>
      </c>
      <c r="BJ11" s="202" t="s">
        <v>60</v>
      </c>
      <c r="BK11" s="202" t="s">
        <v>60</v>
      </c>
      <c r="BL11" s="202" t="s">
        <v>60</v>
      </c>
      <c r="BM11" s="213" t="s">
        <v>1083</v>
      </c>
      <c r="BN11" s="202" t="s">
        <v>60</v>
      </c>
      <c r="BO11" s="202" t="s">
        <v>60</v>
      </c>
      <c r="BP11" s="202" t="s">
        <v>60</v>
      </c>
      <c r="BQ11" s="202" t="s">
        <v>60</v>
      </c>
      <c r="BR11" s="202" t="s">
        <v>60</v>
      </c>
      <c r="BS11" s="202" t="s">
        <v>60</v>
      </c>
      <c r="BT11" s="202" t="s">
        <v>60</v>
      </c>
      <c r="BU11" s="202" t="s">
        <v>60</v>
      </c>
      <c r="BV11" s="206" t="s">
        <v>1063</v>
      </c>
      <c r="BW11" s="202" t="s">
        <v>60</v>
      </c>
      <c r="BX11" s="202" t="s">
        <v>60</v>
      </c>
      <c r="BY11" s="202" t="s">
        <v>60</v>
      </c>
      <c r="BZ11" s="202" t="s">
        <v>60</v>
      </c>
      <c r="CA11" s="202" t="s">
        <v>60</v>
      </c>
      <c r="CB11" s="202" t="s">
        <v>60</v>
      </c>
      <c r="CC11" s="202" t="s">
        <v>60</v>
      </c>
      <c r="CD11" s="202" t="s">
        <v>60</v>
      </c>
      <c r="CE11" s="202" t="s">
        <v>60</v>
      </c>
      <c r="CF11" s="202" t="s">
        <v>60</v>
      </c>
      <c r="CG11" s="202" t="s">
        <v>60</v>
      </c>
      <c r="CH11" s="202" t="s">
        <v>60</v>
      </c>
      <c r="CI11" s="202" t="s">
        <v>60</v>
      </c>
      <c r="CJ11" s="202" t="s">
        <v>60</v>
      </c>
      <c r="CK11" s="202" t="s">
        <v>60</v>
      </c>
      <c r="CL11" s="202" t="s">
        <v>60</v>
      </c>
      <c r="CM11" s="202" t="s">
        <v>60</v>
      </c>
      <c r="CN11" s="202" t="s">
        <v>60</v>
      </c>
      <c r="CO11" s="202" t="s">
        <v>60</v>
      </c>
      <c r="CP11" s="202" t="s">
        <v>60</v>
      </c>
      <c r="CQ11" s="202" t="s">
        <v>60</v>
      </c>
      <c r="CR11" s="202" t="s">
        <v>60</v>
      </c>
      <c r="CS11" s="202" t="s">
        <v>60</v>
      </c>
      <c r="CT11" s="202" t="s">
        <v>60</v>
      </c>
      <c r="CU11" s="202" t="s">
        <v>60</v>
      </c>
      <c r="CV11" s="202" t="s">
        <v>60</v>
      </c>
      <c r="CW11" s="202" t="s">
        <v>60</v>
      </c>
      <c r="CX11" s="202" t="s">
        <v>1084</v>
      </c>
      <c r="CY11" s="202" t="s">
        <v>60</v>
      </c>
      <c r="CZ11" s="202" t="s">
        <v>60</v>
      </c>
      <c r="DA11" s="202" t="s">
        <v>60</v>
      </c>
      <c r="DB11" s="202" t="s">
        <v>60</v>
      </c>
      <c r="DC11" s="202" t="s">
        <v>60</v>
      </c>
      <c r="DD11" s="202" t="s">
        <v>60</v>
      </c>
      <c r="DE11" s="202" t="s">
        <v>60</v>
      </c>
      <c r="DF11" s="202" t="s">
        <v>60</v>
      </c>
      <c r="DG11" s="202" t="s">
        <v>60</v>
      </c>
      <c r="DH11" s="202" t="s">
        <v>60</v>
      </c>
      <c r="DI11" s="202" t="s">
        <v>60</v>
      </c>
      <c r="DJ11" s="202" t="s">
        <v>60</v>
      </c>
      <c r="DK11" s="202" t="s">
        <v>60</v>
      </c>
      <c r="DL11" s="205" t="s">
        <v>60</v>
      </c>
      <c r="DM11" s="205" t="s">
        <v>60</v>
      </c>
      <c r="DN11" s="205" t="s">
        <v>60</v>
      </c>
      <c r="DO11" s="205" t="s">
        <v>60</v>
      </c>
      <c r="DP11" s="205" t="s">
        <v>60</v>
      </c>
      <c r="DQ11" s="205" t="s">
        <v>60</v>
      </c>
      <c r="DR11" s="205" t="s">
        <v>60</v>
      </c>
      <c r="DS11" s="205" t="s">
        <v>60</v>
      </c>
      <c r="DT11" s="205" t="s">
        <v>60</v>
      </c>
      <c r="DU11" s="205" t="s">
        <v>60</v>
      </c>
      <c r="DV11" s="205" t="s">
        <v>60</v>
      </c>
      <c r="DW11" s="205" t="s">
        <v>60</v>
      </c>
      <c r="DX11" s="205" t="s">
        <v>60</v>
      </c>
      <c r="DY11" s="205" t="s">
        <v>60</v>
      </c>
      <c r="DZ11" s="205" t="s">
        <v>60</v>
      </c>
      <c r="EA11" s="205" t="s">
        <v>60</v>
      </c>
      <c r="EB11" s="205" t="s">
        <v>60</v>
      </c>
      <c r="EC11" s="205" t="s">
        <v>60</v>
      </c>
      <c r="ED11" s="205" t="s">
        <v>60</v>
      </c>
      <c r="EE11" s="205" t="s">
        <v>60</v>
      </c>
      <c r="EF11" s="205" t="s">
        <v>60</v>
      </c>
      <c r="EG11" s="205" t="s">
        <v>60</v>
      </c>
      <c r="EH11" s="205" t="s">
        <v>60</v>
      </c>
      <c r="EI11" s="205" t="s">
        <v>60</v>
      </c>
      <c r="EJ11" s="205" t="s">
        <v>60</v>
      </c>
      <c r="EK11" s="205" t="s">
        <v>60</v>
      </c>
      <c r="EL11" s="205" t="s">
        <v>60</v>
      </c>
      <c r="EM11" s="205" t="s">
        <v>60</v>
      </c>
      <c r="EN11" s="205" t="s">
        <v>60</v>
      </c>
      <c r="EO11" s="205" t="s">
        <v>60</v>
      </c>
      <c r="EP11" s="205" t="s">
        <v>60</v>
      </c>
      <c r="EQ11" s="205" t="s">
        <v>60</v>
      </c>
      <c r="ER11" s="205" t="s">
        <v>60</v>
      </c>
      <c r="ES11" s="205" t="s">
        <v>60</v>
      </c>
      <c r="ET11" s="205" t="s">
        <v>60</v>
      </c>
      <c r="EU11" s="205" t="s">
        <v>60</v>
      </c>
      <c r="EV11" s="205" t="s">
        <v>60</v>
      </c>
      <c r="EW11" s="205" t="s">
        <v>60</v>
      </c>
      <c r="EX11" s="205" t="s">
        <v>60</v>
      </c>
      <c r="EY11" s="205" t="s">
        <v>60</v>
      </c>
      <c r="EZ11" s="205" t="s">
        <v>60</v>
      </c>
      <c r="FA11" s="205" t="s">
        <v>60</v>
      </c>
      <c r="FB11" s="205" t="s">
        <v>60</v>
      </c>
      <c r="FC11" s="205" t="s">
        <v>60</v>
      </c>
      <c r="FD11" s="211" t="s">
        <v>1063</v>
      </c>
      <c r="FE11" s="205" t="s">
        <v>60</v>
      </c>
      <c r="FF11" s="205" t="s">
        <v>60</v>
      </c>
      <c r="FG11" s="205" t="s">
        <v>60</v>
      </c>
      <c r="FH11" s="205" t="s">
        <v>60</v>
      </c>
      <c r="FI11" s="211" t="s">
        <v>1063</v>
      </c>
      <c r="FJ11" s="205" t="s">
        <v>60</v>
      </c>
      <c r="FK11" s="205" t="s">
        <v>60</v>
      </c>
      <c r="FL11" s="205" t="s">
        <v>60</v>
      </c>
      <c r="FM11" s="205" t="s">
        <v>60</v>
      </c>
      <c r="FN11" s="205" t="s">
        <v>60</v>
      </c>
      <c r="FO11" s="205" t="s">
        <v>60</v>
      </c>
      <c r="FP11" s="205" t="s">
        <v>60</v>
      </c>
      <c r="FQ11" s="205" t="s">
        <v>60</v>
      </c>
      <c r="FR11" s="205" t="s">
        <v>60</v>
      </c>
      <c r="FS11" s="205" t="s">
        <v>60</v>
      </c>
      <c r="FT11" s="205" t="s">
        <v>60</v>
      </c>
      <c r="FU11" s="205" t="s">
        <v>60</v>
      </c>
      <c r="FV11" s="205" t="s">
        <v>60</v>
      </c>
      <c r="FW11" s="211" t="s">
        <v>1082</v>
      </c>
      <c r="FX11" s="211" t="s">
        <v>1063</v>
      </c>
      <c r="FY11" s="205" t="s">
        <v>60</v>
      </c>
      <c r="FZ11" s="205" t="s">
        <v>60</v>
      </c>
      <c r="GA11" s="205" t="s">
        <v>60</v>
      </c>
      <c r="GB11" s="205" t="s">
        <v>60</v>
      </c>
      <c r="GC11" s="205" t="s">
        <v>60</v>
      </c>
      <c r="GD11" s="205" t="s">
        <v>60</v>
      </c>
      <c r="GE11" s="211" t="s">
        <v>1079</v>
      </c>
      <c r="GF11" s="211" t="s">
        <v>1085</v>
      </c>
      <c r="GG11" s="211" t="s">
        <v>1086</v>
      </c>
      <c r="GH11" s="205" t="s">
        <v>60</v>
      </c>
      <c r="GI11" s="205" t="s">
        <v>60</v>
      </c>
      <c r="GJ11" s="205" t="s">
        <v>60</v>
      </c>
      <c r="GK11" s="205" t="s">
        <v>60</v>
      </c>
      <c r="GL11" s="211" t="s">
        <v>1079</v>
      </c>
      <c r="GM11" s="205" t="s">
        <v>60</v>
      </c>
      <c r="GN11" s="205" t="s">
        <v>60</v>
      </c>
      <c r="GO11" s="205" t="s">
        <v>60</v>
      </c>
      <c r="GP11" s="211" t="s">
        <v>1087</v>
      </c>
      <c r="GQ11" s="205" t="s">
        <v>60</v>
      </c>
      <c r="GR11" s="205" t="s">
        <v>60</v>
      </c>
      <c r="GS11" s="205" t="s">
        <v>60</v>
      </c>
      <c r="GT11" s="205" t="s">
        <v>60</v>
      </c>
      <c r="GU11" s="205" t="s">
        <v>60</v>
      </c>
      <c r="GV11" s="205" t="s">
        <v>60</v>
      </c>
      <c r="GW11" s="205" t="s">
        <v>60</v>
      </c>
      <c r="GX11" s="205" t="s">
        <v>60</v>
      </c>
      <c r="GY11" s="205" t="s">
        <v>60</v>
      </c>
      <c r="GZ11" s="205" t="s">
        <v>60</v>
      </c>
      <c r="HA11" s="205" t="s">
        <v>60</v>
      </c>
      <c r="HB11" s="205" t="s">
        <v>60</v>
      </c>
      <c r="HC11" s="205" t="s">
        <v>60</v>
      </c>
      <c r="HD11" s="205" t="s">
        <v>60</v>
      </c>
      <c r="HE11" s="205" t="s">
        <v>60</v>
      </c>
      <c r="HF11" s="205" t="s">
        <v>60</v>
      </c>
      <c r="HG11" s="205" t="s">
        <v>60</v>
      </c>
      <c r="HH11" s="205" t="s">
        <v>60</v>
      </c>
      <c r="HI11" s="205" t="s">
        <v>60</v>
      </c>
      <c r="HJ11" s="205" t="s">
        <v>60</v>
      </c>
      <c r="HK11" s="205" t="s">
        <v>60</v>
      </c>
      <c r="HL11" s="205" t="s">
        <v>60</v>
      </c>
      <c r="HM11" s="205" t="s">
        <v>60</v>
      </c>
      <c r="HN11" s="205" t="s">
        <v>60</v>
      </c>
      <c r="HO11" s="205" t="s">
        <v>60</v>
      </c>
      <c r="HP11" s="205" t="s">
        <v>60</v>
      </c>
      <c r="HQ11" s="205" t="s">
        <v>60</v>
      </c>
      <c r="HR11" s="205" t="s">
        <v>60</v>
      </c>
      <c r="HS11" s="205" t="s">
        <v>60</v>
      </c>
      <c r="HT11" s="205" t="s">
        <v>60</v>
      </c>
      <c r="HU11" s="205" t="s">
        <v>60</v>
      </c>
      <c r="HV11" s="205" t="s">
        <v>60</v>
      </c>
      <c r="HW11" s="205" t="s">
        <v>60</v>
      </c>
      <c r="HX11" s="205" t="s">
        <v>60</v>
      </c>
      <c r="HY11" s="205" t="s">
        <v>60</v>
      </c>
      <c r="HZ11" s="205" t="s">
        <v>60</v>
      </c>
      <c r="IA11" s="205" t="s">
        <v>60</v>
      </c>
      <c r="IB11" s="205" t="s">
        <v>60</v>
      </c>
      <c r="IC11" s="205" t="s">
        <v>60</v>
      </c>
      <c r="ID11" s="205" t="s">
        <v>60</v>
      </c>
      <c r="IE11" s="205" t="s">
        <v>60</v>
      </c>
      <c r="IF11" s="205" t="s">
        <v>60</v>
      </c>
      <c r="IG11" s="205" t="s">
        <v>60</v>
      </c>
      <c r="IH11" s="205" t="s">
        <v>60</v>
      </c>
      <c r="II11" s="205" t="s">
        <v>60</v>
      </c>
      <c r="IJ11" s="205" t="s">
        <v>60</v>
      </c>
      <c r="IK11" s="205" t="s">
        <v>60</v>
      </c>
      <c r="IL11" s="205" t="s">
        <v>60</v>
      </c>
      <c r="IM11" s="205" t="s">
        <v>60</v>
      </c>
      <c r="IN11" s="205" t="s">
        <v>60</v>
      </c>
      <c r="IO11" s="205" t="s">
        <v>60</v>
      </c>
      <c r="IP11" s="205" t="s">
        <v>60</v>
      </c>
      <c r="IQ11" s="205" t="s">
        <v>60</v>
      </c>
      <c r="IR11" s="205" t="s">
        <v>60</v>
      </c>
      <c r="IS11" s="205" t="s">
        <v>60</v>
      </c>
      <c r="IT11" s="205" t="s">
        <v>60</v>
      </c>
      <c r="IU11" s="205" t="s">
        <v>60</v>
      </c>
      <c r="IV11" s="205" t="s">
        <v>60</v>
      </c>
    </row>
    <row r="12" ht="21" customHeight="1" spans="1:256">
      <c r="A12" s="202"/>
      <c r="B12" s="202" t="s">
        <v>60</v>
      </c>
      <c r="C12" s="202" t="s">
        <v>60</v>
      </c>
      <c r="D12" s="202" t="s">
        <v>60</v>
      </c>
      <c r="E12" s="202" t="s">
        <v>60</v>
      </c>
      <c r="F12" s="202" t="s">
        <v>60</v>
      </c>
      <c r="G12" s="202" t="s">
        <v>60</v>
      </c>
      <c r="H12" s="202" t="s">
        <v>60</v>
      </c>
      <c r="I12" s="202" t="s">
        <v>60</v>
      </c>
      <c r="J12" s="202" t="s">
        <v>60</v>
      </c>
      <c r="K12" s="202" t="s">
        <v>60</v>
      </c>
      <c r="L12" s="202" t="s">
        <v>60</v>
      </c>
      <c r="M12" s="202" t="s">
        <v>60</v>
      </c>
      <c r="N12" s="202" t="s">
        <v>60</v>
      </c>
      <c r="O12" s="202" t="s">
        <v>60</v>
      </c>
      <c r="P12" s="202" t="s">
        <v>60</v>
      </c>
      <c r="Q12" s="202" t="s">
        <v>60</v>
      </c>
      <c r="R12" s="202" t="s">
        <v>60</v>
      </c>
      <c r="S12" s="202" t="s">
        <v>60</v>
      </c>
      <c r="T12" s="202" t="s">
        <v>60</v>
      </c>
      <c r="U12" s="202" t="s">
        <v>60</v>
      </c>
      <c r="V12" s="202" t="s">
        <v>60</v>
      </c>
      <c r="W12" s="202" t="s">
        <v>60</v>
      </c>
      <c r="X12" s="202" t="s">
        <v>60</v>
      </c>
      <c r="Y12" s="202" t="s">
        <v>60</v>
      </c>
      <c r="Z12" s="202" t="s">
        <v>60</v>
      </c>
      <c r="AA12" s="202" t="s">
        <v>60</v>
      </c>
      <c r="AB12" s="202" t="s">
        <v>60</v>
      </c>
      <c r="AC12" s="202" t="s">
        <v>60</v>
      </c>
      <c r="AD12" s="202" t="s">
        <v>60</v>
      </c>
      <c r="AE12" s="202" t="s">
        <v>60</v>
      </c>
      <c r="AF12" s="202" t="s">
        <v>60</v>
      </c>
      <c r="AG12" s="202" t="s">
        <v>60</v>
      </c>
      <c r="AH12" s="202" t="s">
        <v>60</v>
      </c>
      <c r="AI12" s="202" t="s">
        <v>60</v>
      </c>
      <c r="AJ12" s="202" t="s">
        <v>60</v>
      </c>
      <c r="AK12" s="202" t="s">
        <v>60</v>
      </c>
      <c r="AL12" s="202" t="s">
        <v>60</v>
      </c>
      <c r="AM12" s="202" t="s">
        <v>60</v>
      </c>
      <c r="AN12" s="202" t="s">
        <v>60</v>
      </c>
      <c r="AO12" s="202" t="s">
        <v>60</v>
      </c>
      <c r="AP12" s="202" t="s">
        <v>60</v>
      </c>
      <c r="AQ12" s="202" t="s">
        <v>60</v>
      </c>
      <c r="AR12" s="202" t="s">
        <v>60</v>
      </c>
      <c r="AS12" s="202" t="s">
        <v>60</v>
      </c>
      <c r="AT12" s="202" t="s">
        <v>60</v>
      </c>
      <c r="AU12" s="202" t="s">
        <v>60</v>
      </c>
      <c r="AV12" s="202" t="s">
        <v>60</v>
      </c>
      <c r="AW12" s="202" t="s">
        <v>60</v>
      </c>
      <c r="AX12" s="202" t="s">
        <v>60</v>
      </c>
      <c r="AY12" s="202" t="s">
        <v>60</v>
      </c>
      <c r="AZ12" s="213" t="s">
        <v>1088</v>
      </c>
      <c r="BA12" s="202" t="s">
        <v>60</v>
      </c>
      <c r="BB12" s="202" t="s">
        <v>60</v>
      </c>
      <c r="BC12" s="202" t="s">
        <v>60</v>
      </c>
      <c r="BD12" s="202" t="s">
        <v>60</v>
      </c>
      <c r="BE12" s="202" t="s">
        <v>60</v>
      </c>
      <c r="BF12" s="202" t="s">
        <v>60</v>
      </c>
      <c r="BG12" s="202" t="s">
        <v>60</v>
      </c>
      <c r="BH12" s="202" t="s">
        <v>60</v>
      </c>
      <c r="BI12" s="202" t="s">
        <v>60</v>
      </c>
      <c r="BJ12" s="202" t="s">
        <v>60</v>
      </c>
      <c r="BK12" s="202" t="s">
        <v>60</v>
      </c>
      <c r="BL12" s="202" t="s">
        <v>60</v>
      </c>
      <c r="BM12" s="202" t="s">
        <v>60</v>
      </c>
      <c r="BN12" s="202" t="s">
        <v>60</v>
      </c>
      <c r="BO12" s="202" t="s">
        <v>60</v>
      </c>
      <c r="BP12" s="202" t="s">
        <v>60</v>
      </c>
      <c r="BQ12" s="202" t="s">
        <v>60</v>
      </c>
      <c r="BR12" s="202" t="s">
        <v>60</v>
      </c>
      <c r="BS12" s="202" t="s">
        <v>60</v>
      </c>
      <c r="BT12" s="202" t="s">
        <v>60</v>
      </c>
      <c r="BU12" s="202" t="s">
        <v>60</v>
      </c>
      <c r="BV12" s="206" t="s">
        <v>1063</v>
      </c>
      <c r="BW12" s="202" t="s">
        <v>60</v>
      </c>
      <c r="BX12" s="202" t="s">
        <v>60</v>
      </c>
      <c r="BY12" s="202" t="s">
        <v>60</v>
      </c>
      <c r="BZ12" s="202" t="s">
        <v>60</v>
      </c>
      <c r="CA12" s="202" t="s">
        <v>60</v>
      </c>
      <c r="CB12" s="202" t="s">
        <v>60</v>
      </c>
      <c r="CC12" s="202" t="s">
        <v>60</v>
      </c>
      <c r="CD12" s="202" t="s">
        <v>60</v>
      </c>
      <c r="CE12" s="202" t="s">
        <v>60</v>
      </c>
      <c r="CF12" s="202" t="s">
        <v>60</v>
      </c>
      <c r="CG12" s="202" t="s">
        <v>60</v>
      </c>
      <c r="CH12" s="202" t="s">
        <v>60</v>
      </c>
      <c r="CI12" s="202" t="s">
        <v>60</v>
      </c>
      <c r="CJ12" s="202" t="s">
        <v>60</v>
      </c>
      <c r="CK12" s="202" t="s">
        <v>60</v>
      </c>
      <c r="CL12" s="202" t="s">
        <v>60</v>
      </c>
      <c r="CM12" s="202" t="s">
        <v>60</v>
      </c>
      <c r="CN12" s="202" t="s">
        <v>60</v>
      </c>
      <c r="CO12" s="202" t="s">
        <v>60</v>
      </c>
      <c r="CP12" s="202" t="s">
        <v>60</v>
      </c>
      <c r="CQ12" s="202" t="s">
        <v>60</v>
      </c>
      <c r="CR12" s="202" t="s">
        <v>60</v>
      </c>
      <c r="CS12" s="202" t="s">
        <v>60</v>
      </c>
      <c r="CT12" s="202" t="s">
        <v>60</v>
      </c>
      <c r="CU12" s="202" t="s">
        <v>60</v>
      </c>
      <c r="CV12" s="202" t="s">
        <v>60</v>
      </c>
      <c r="CW12" s="202" t="s">
        <v>60</v>
      </c>
      <c r="CX12" s="202" t="s">
        <v>1089</v>
      </c>
      <c r="CY12" s="202" t="s">
        <v>60</v>
      </c>
      <c r="CZ12" s="202" t="s">
        <v>60</v>
      </c>
      <c r="DA12" s="202" t="s">
        <v>60</v>
      </c>
      <c r="DB12" s="202" t="s">
        <v>60</v>
      </c>
      <c r="DC12" s="202" t="s">
        <v>60</v>
      </c>
      <c r="DD12" s="202" t="s">
        <v>60</v>
      </c>
      <c r="DE12" s="202" t="s">
        <v>60</v>
      </c>
      <c r="DF12" s="202" t="s">
        <v>60</v>
      </c>
      <c r="DG12" s="202" t="s">
        <v>60</v>
      </c>
      <c r="DH12" s="202" t="s">
        <v>60</v>
      </c>
      <c r="DI12" s="202" t="s">
        <v>60</v>
      </c>
      <c r="DJ12" s="202" t="s">
        <v>60</v>
      </c>
      <c r="DK12" s="202" t="s">
        <v>60</v>
      </c>
      <c r="DL12" s="205" t="s">
        <v>60</v>
      </c>
      <c r="DM12" s="205" t="s">
        <v>60</v>
      </c>
      <c r="DN12" s="205" t="s">
        <v>60</v>
      </c>
      <c r="DO12" s="205" t="s">
        <v>60</v>
      </c>
      <c r="DP12" s="205" t="s">
        <v>60</v>
      </c>
      <c r="DQ12" s="205" t="s">
        <v>60</v>
      </c>
      <c r="DR12" s="205" t="s">
        <v>60</v>
      </c>
      <c r="DS12" s="205" t="s">
        <v>60</v>
      </c>
      <c r="DT12" s="205" t="s">
        <v>60</v>
      </c>
      <c r="DU12" s="205" t="s">
        <v>60</v>
      </c>
      <c r="DV12" s="205" t="s">
        <v>60</v>
      </c>
      <c r="DW12" s="205" t="s">
        <v>60</v>
      </c>
      <c r="DX12" s="205" t="s">
        <v>60</v>
      </c>
      <c r="DY12" s="205" t="s">
        <v>60</v>
      </c>
      <c r="DZ12" s="205" t="s">
        <v>60</v>
      </c>
      <c r="EA12" s="205" t="s">
        <v>60</v>
      </c>
      <c r="EB12" s="205" t="s">
        <v>60</v>
      </c>
      <c r="EC12" s="205" t="s">
        <v>60</v>
      </c>
      <c r="ED12" s="205" t="s">
        <v>60</v>
      </c>
      <c r="EE12" s="205" t="s">
        <v>60</v>
      </c>
      <c r="EF12" s="205" t="s">
        <v>60</v>
      </c>
      <c r="EG12" s="205" t="s">
        <v>60</v>
      </c>
      <c r="EH12" s="205" t="s">
        <v>60</v>
      </c>
      <c r="EI12" s="205" t="s">
        <v>60</v>
      </c>
      <c r="EJ12" s="205" t="s">
        <v>60</v>
      </c>
      <c r="EK12" s="205" t="s">
        <v>60</v>
      </c>
      <c r="EL12" s="205" t="s">
        <v>60</v>
      </c>
      <c r="EM12" s="205" t="s">
        <v>60</v>
      </c>
      <c r="EN12" s="205" t="s">
        <v>60</v>
      </c>
      <c r="EO12" s="205" t="s">
        <v>60</v>
      </c>
      <c r="EP12" s="205" t="s">
        <v>60</v>
      </c>
      <c r="EQ12" s="205" t="s">
        <v>60</v>
      </c>
      <c r="ER12" s="205" t="s">
        <v>60</v>
      </c>
      <c r="ES12" s="205" t="s">
        <v>60</v>
      </c>
      <c r="ET12" s="205" t="s">
        <v>60</v>
      </c>
      <c r="EU12" s="205" t="s">
        <v>60</v>
      </c>
      <c r="EV12" s="205" t="s">
        <v>60</v>
      </c>
      <c r="EW12" s="205" t="s">
        <v>60</v>
      </c>
      <c r="EX12" s="205" t="s">
        <v>60</v>
      </c>
      <c r="EY12" s="205" t="s">
        <v>60</v>
      </c>
      <c r="EZ12" s="205" t="s">
        <v>60</v>
      </c>
      <c r="FA12" s="205" t="s">
        <v>60</v>
      </c>
      <c r="FB12" s="205" t="s">
        <v>60</v>
      </c>
      <c r="FC12" s="205" t="s">
        <v>60</v>
      </c>
      <c r="FD12" s="205" t="s">
        <v>60</v>
      </c>
      <c r="FE12" s="205" t="s">
        <v>60</v>
      </c>
      <c r="FF12" s="205" t="s">
        <v>60</v>
      </c>
      <c r="FG12" s="205" t="s">
        <v>60</v>
      </c>
      <c r="FH12" s="205" t="s">
        <v>60</v>
      </c>
      <c r="FI12" s="205" t="s">
        <v>60</v>
      </c>
      <c r="FJ12" s="205" t="s">
        <v>60</v>
      </c>
      <c r="FK12" s="205" t="s">
        <v>60</v>
      </c>
      <c r="FL12" s="205" t="s">
        <v>60</v>
      </c>
      <c r="FM12" s="205" t="s">
        <v>60</v>
      </c>
      <c r="FN12" s="205" t="s">
        <v>60</v>
      </c>
      <c r="FO12" s="205" t="s">
        <v>60</v>
      </c>
      <c r="FP12" s="205" t="s">
        <v>60</v>
      </c>
      <c r="FQ12" s="205" t="s">
        <v>60</v>
      </c>
      <c r="FR12" s="205" t="s">
        <v>60</v>
      </c>
      <c r="FS12" s="205" t="s">
        <v>60</v>
      </c>
      <c r="FT12" s="205" t="s">
        <v>60</v>
      </c>
      <c r="FU12" s="205" t="s">
        <v>60</v>
      </c>
      <c r="FV12" s="205" t="s">
        <v>60</v>
      </c>
      <c r="FW12" s="211" t="s">
        <v>1088</v>
      </c>
      <c r="FX12" s="205" t="s">
        <v>60</v>
      </c>
      <c r="FY12" s="205" t="s">
        <v>60</v>
      </c>
      <c r="FZ12" s="205" t="s">
        <v>60</v>
      </c>
      <c r="GA12" s="205" t="s">
        <v>60</v>
      </c>
      <c r="GB12" s="205" t="s">
        <v>60</v>
      </c>
      <c r="GC12" s="205" t="s">
        <v>60</v>
      </c>
      <c r="GD12" s="205" t="s">
        <v>60</v>
      </c>
      <c r="GE12" s="211" t="s">
        <v>1085</v>
      </c>
      <c r="GF12" s="211" t="s">
        <v>1075</v>
      </c>
      <c r="GG12" s="211" t="s">
        <v>1090</v>
      </c>
      <c r="GH12" s="205" t="s">
        <v>60</v>
      </c>
      <c r="GI12" s="205" t="s">
        <v>60</v>
      </c>
      <c r="GJ12" s="205" t="s">
        <v>60</v>
      </c>
      <c r="GK12" s="205" t="s">
        <v>60</v>
      </c>
      <c r="GL12" s="211" t="s">
        <v>1086</v>
      </c>
      <c r="GM12" s="205" t="s">
        <v>60</v>
      </c>
      <c r="GN12" s="205" t="s">
        <v>60</v>
      </c>
      <c r="GO12" s="205" t="s">
        <v>60</v>
      </c>
      <c r="GP12" s="211" t="s">
        <v>1091</v>
      </c>
      <c r="GQ12" s="205" t="s">
        <v>60</v>
      </c>
      <c r="GR12" s="205" t="s">
        <v>60</v>
      </c>
      <c r="GS12" s="205" t="s">
        <v>60</v>
      </c>
      <c r="GT12" s="205" t="s">
        <v>60</v>
      </c>
      <c r="GU12" s="205" t="s">
        <v>60</v>
      </c>
      <c r="GV12" s="205" t="s">
        <v>60</v>
      </c>
      <c r="GW12" s="205" t="s">
        <v>60</v>
      </c>
      <c r="GX12" s="205" t="s">
        <v>60</v>
      </c>
      <c r="GY12" s="205" t="s">
        <v>60</v>
      </c>
      <c r="GZ12" s="205" t="s">
        <v>60</v>
      </c>
      <c r="HA12" s="205" t="s">
        <v>60</v>
      </c>
      <c r="HB12" s="205" t="s">
        <v>60</v>
      </c>
      <c r="HC12" s="205" t="s">
        <v>60</v>
      </c>
      <c r="HD12" s="205" t="s">
        <v>60</v>
      </c>
      <c r="HE12" s="205" t="s">
        <v>60</v>
      </c>
      <c r="HF12" s="205" t="s">
        <v>60</v>
      </c>
      <c r="HG12" s="205" t="s">
        <v>60</v>
      </c>
      <c r="HH12" s="205" t="s">
        <v>60</v>
      </c>
      <c r="HI12" s="205" t="s">
        <v>60</v>
      </c>
      <c r="HJ12" s="205" t="s">
        <v>60</v>
      </c>
      <c r="HK12" s="205" t="s">
        <v>60</v>
      </c>
      <c r="HL12" s="205" t="s">
        <v>60</v>
      </c>
      <c r="HM12" s="205" t="s">
        <v>60</v>
      </c>
      <c r="HN12" s="205" t="s">
        <v>60</v>
      </c>
      <c r="HO12" s="205" t="s">
        <v>60</v>
      </c>
      <c r="HP12" s="205" t="s">
        <v>60</v>
      </c>
      <c r="HQ12" s="205" t="s">
        <v>60</v>
      </c>
      <c r="HR12" s="205" t="s">
        <v>60</v>
      </c>
      <c r="HS12" s="205" t="s">
        <v>60</v>
      </c>
      <c r="HT12" s="205" t="s">
        <v>60</v>
      </c>
      <c r="HU12" s="205" t="s">
        <v>60</v>
      </c>
      <c r="HV12" s="205" t="s">
        <v>60</v>
      </c>
      <c r="HW12" s="205" t="s">
        <v>60</v>
      </c>
      <c r="HX12" s="205" t="s">
        <v>60</v>
      </c>
      <c r="HY12" s="205" t="s">
        <v>60</v>
      </c>
      <c r="HZ12" s="205" t="s">
        <v>60</v>
      </c>
      <c r="IA12" s="205" t="s">
        <v>60</v>
      </c>
      <c r="IB12" s="205" t="s">
        <v>60</v>
      </c>
      <c r="IC12" s="205" t="s">
        <v>60</v>
      </c>
      <c r="ID12" s="205" t="s">
        <v>60</v>
      </c>
      <c r="IE12" s="205" t="s">
        <v>60</v>
      </c>
      <c r="IF12" s="205" t="s">
        <v>60</v>
      </c>
      <c r="IG12" s="205" t="s">
        <v>60</v>
      </c>
      <c r="IH12" s="205" t="s">
        <v>60</v>
      </c>
      <c r="II12" s="205" t="s">
        <v>60</v>
      </c>
      <c r="IJ12" s="205" t="s">
        <v>60</v>
      </c>
      <c r="IK12" s="205" t="s">
        <v>60</v>
      </c>
      <c r="IL12" s="205" t="s">
        <v>60</v>
      </c>
      <c r="IM12" s="205" t="s">
        <v>60</v>
      </c>
      <c r="IN12" s="205" t="s">
        <v>60</v>
      </c>
      <c r="IO12" s="205" t="s">
        <v>60</v>
      </c>
      <c r="IP12" s="205" t="s">
        <v>60</v>
      </c>
      <c r="IQ12" s="205" t="s">
        <v>60</v>
      </c>
      <c r="IR12" s="205" t="s">
        <v>60</v>
      </c>
      <c r="IS12" s="205" t="s">
        <v>60</v>
      </c>
      <c r="IT12" s="205" t="s">
        <v>60</v>
      </c>
      <c r="IU12" s="205" t="s">
        <v>60</v>
      </c>
      <c r="IV12" s="205" t="s">
        <v>60</v>
      </c>
    </row>
    <row r="13" ht="21" customHeight="1" spans="1:256">
      <c r="A13" s="206" t="s">
        <v>78</v>
      </c>
      <c r="B13" s="206" t="s">
        <v>60</v>
      </c>
      <c r="C13" s="205" t="s">
        <v>60</v>
      </c>
      <c r="D13" s="205" t="s">
        <v>1092</v>
      </c>
      <c r="E13" s="205" t="s">
        <v>1092</v>
      </c>
      <c r="F13" s="205" t="s">
        <v>1092</v>
      </c>
      <c r="G13" s="205" t="s">
        <v>60</v>
      </c>
      <c r="H13" s="205" t="s">
        <v>60</v>
      </c>
      <c r="I13" s="205" t="s">
        <v>1092</v>
      </c>
      <c r="J13" s="205" t="s">
        <v>1092</v>
      </c>
      <c r="K13" s="205" t="s">
        <v>60</v>
      </c>
      <c r="L13" s="205" t="s">
        <v>60</v>
      </c>
      <c r="M13" s="205" t="s">
        <v>1092</v>
      </c>
      <c r="N13" s="205" t="s">
        <v>1092</v>
      </c>
      <c r="O13" s="205" t="s">
        <v>1092</v>
      </c>
      <c r="P13" s="205" t="s">
        <v>60</v>
      </c>
      <c r="Q13" s="205" t="s">
        <v>1092</v>
      </c>
      <c r="R13" s="205" t="s">
        <v>60</v>
      </c>
      <c r="S13" s="205" t="s">
        <v>1092</v>
      </c>
      <c r="T13" s="205" t="s">
        <v>1092</v>
      </c>
      <c r="U13" s="205" t="s">
        <v>60</v>
      </c>
      <c r="V13" s="205" t="s">
        <v>60</v>
      </c>
      <c r="W13" s="205" t="s">
        <v>1092</v>
      </c>
      <c r="X13" s="205" t="s">
        <v>60</v>
      </c>
      <c r="Y13" s="205" t="s">
        <v>1092</v>
      </c>
      <c r="Z13" s="205" t="s">
        <v>60</v>
      </c>
      <c r="AA13" s="205" t="s">
        <v>60</v>
      </c>
      <c r="AB13" s="205" t="s">
        <v>60</v>
      </c>
      <c r="AC13" s="205" t="s">
        <v>60</v>
      </c>
      <c r="AD13" s="205" t="s">
        <v>1092</v>
      </c>
      <c r="AE13" s="205" t="s">
        <v>60</v>
      </c>
      <c r="AF13" s="205" t="s">
        <v>1092</v>
      </c>
      <c r="AG13" s="205" t="s">
        <v>1092</v>
      </c>
      <c r="AH13" s="205" t="s">
        <v>1092</v>
      </c>
      <c r="AI13" s="205" t="s">
        <v>1092</v>
      </c>
      <c r="AJ13" s="205" t="s">
        <v>60</v>
      </c>
      <c r="AK13" s="205" t="s">
        <v>1092</v>
      </c>
      <c r="AL13" s="205" t="s">
        <v>1092</v>
      </c>
      <c r="AM13" s="205" t="s">
        <v>1092</v>
      </c>
      <c r="AN13" s="205" t="s">
        <v>1092</v>
      </c>
      <c r="AO13" s="202"/>
      <c r="AP13" s="205" t="s">
        <v>1092</v>
      </c>
      <c r="AQ13" s="205" t="s">
        <v>60</v>
      </c>
      <c r="AR13" s="205" t="s">
        <v>60</v>
      </c>
      <c r="AS13" s="205" t="s">
        <v>1092</v>
      </c>
      <c r="AT13" s="205" t="s">
        <v>1092</v>
      </c>
      <c r="AU13" s="205" t="s">
        <v>1092</v>
      </c>
      <c r="AV13" s="205" t="s">
        <v>60</v>
      </c>
      <c r="AW13" s="205" t="s">
        <v>1092</v>
      </c>
      <c r="AX13" s="206" t="s">
        <v>1063</v>
      </c>
      <c r="AY13" s="205" t="s">
        <v>60</v>
      </c>
      <c r="AZ13" s="205" t="s">
        <v>1092</v>
      </c>
      <c r="BA13" s="205" t="s">
        <v>60</v>
      </c>
      <c r="BB13" s="205" t="s">
        <v>1092</v>
      </c>
      <c r="BC13" s="205" t="s">
        <v>60</v>
      </c>
      <c r="BD13" s="205" t="s">
        <v>60</v>
      </c>
      <c r="BE13" s="205" t="s">
        <v>1092</v>
      </c>
      <c r="BF13" s="205" t="s">
        <v>60</v>
      </c>
      <c r="BG13" s="205" t="s">
        <v>1092</v>
      </c>
      <c r="BH13" s="205" t="s">
        <v>1092</v>
      </c>
      <c r="BI13" s="205" t="s">
        <v>1092</v>
      </c>
      <c r="BJ13" s="205" t="s">
        <v>1092</v>
      </c>
      <c r="BK13" s="205" t="s">
        <v>60</v>
      </c>
      <c r="BL13" s="205" t="s">
        <v>1092</v>
      </c>
      <c r="BM13" s="205" t="s">
        <v>1092</v>
      </c>
      <c r="BN13" s="205" t="s">
        <v>1092</v>
      </c>
      <c r="BO13" s="205" t="s">
        <v>60</v>
      </c>
      <c r="BP13" s="205" t="s">
        <v>60</v>
      </c>
      <c r="BQ13" s="205" t="s">
        <v>60</v>
      </c>
      <c r="BR13" s="205" t="s">
        <v>60</v>
      </c>
      <c r="BS13" s="202"/>
      <c r="BT13" s="205" t="s">
        <v>1092</v>
      </c>
      <c r="BU13" s="205" t="s">
        <v>60</v>
      </c>
      <c r="BV13" s="205" t="s">
        <v>60</v>
      </c>
      <c r="BW13" s="205" t="s">
        <v>1092</v>
      </c>
      <c r="BX13" s="205" t="s">
        <v>1092</v>
      </c>
      <c r="BY13" s="205" t="s">
        <v>60</v>
      </c>
      <c r="BZ13" s="205" t="s">
        <v>60</v>
      </c>
      <c r="CA13" s="205" t="s">
        <v>1092</v>
      </c>
      <c r="CB13" s="205" t="s">
        <v>1092</v>
      </c>
      <c r="CC13" s="205" t="s">
        <v>1092</v>
      </c>
      <c r="CD13" s="205" t="s">
        <v>60</v>
      </c>
      <c r="CE13" s="205" t="s">
        <v>60</v>
      </c>
      <c r="CF13" s="205" t="s">
        <v>1092</v>
      </c>
      <c r="CG13" s="205" t="s">
        <v>1092</v>
      </c>
      <c r="CH13" s="205" t="s">
        <v>1092</v>
      </c>
      <c r="CI13" s="205" t="s">
        <v>60</v>
      </c>
      <c r="CJ13" s="205" t="s">
        <v>60</v>
      </c>
      <c r="CK13" s="205" t="s">
        <v>1092</v>
      </c>
      <c r="CL13" s="205" t="s">
        <v>60</v>
      </c>
      <c r="CM13" s="205" t="s">
        <v>1092</v>
      </c>
      <c r="CN13" s="205" t="s">
        <v>60</v>
      </c>
      <c r="CO13" s="205" t="s">
        <v>1092</v>
      </c>
      <c r="CP13" s="205" t="s">
        <v>1092</v>
      </c>
      <c r="CQ13" s="205" t="s">
        <v>60</v>
      </c>
      <c r="CR13" s="205" t="s">
        <v>60</v>
      </c>
      <c r="CS13" s="205" t="s">
        <v>1092</v>
      </c>
      <c r="CT13" s="205" t="s">
        <v>60</v>
      </c>
      <c r="CU13" s="205" t="s">
        <v>1092</v>
      </c>
      <c r="CV13" s="205" t="s">
        <v>1092</v>
      </c>
      <c r="CW13" s="205" t="s">
        <v>60</v>
      </c>
      <c r="CX13" s="205" t="s">
        <v>60</v>
      </c>
      <c r="CY13" s="205" t="s">
        <v>1092</v>
      </c>
      <c r="CZ13" s="205" t="s">
        <v>60</v>
      </c>
      <c r="DA13" s="205" t="s">
        <v>1092</v>
      </c>
      <c r="DB13" s="205" t="s">
        <v>60</v>
      </c>
      <c r="DC13" s="205" t="s">
        <v>60</v>
      </c>
      <c r="DD13" s="205" t="s">
        <v>60</v>
      </c>
      <c r="DE13" s="205" t="s">
        <v>1092</v>
      </c>
      <c r="DF13" s="205" t="s">
        <v>1092</v>
      </c>
      <c r="DG13" s="205" t="s">
        <v>1092</v>
      </c>
      <c r="DH13" s="205" t="s">
        <v>1092</v>
      </c>
      <c r="DI13" s="205" t="s">
        <v>1092</v>
      </c>
      <c r="DJ13" s="205" t="s">
        <v>1092</v>
      </c>
      <c r="DK13" s="205" t="s">
        <v>60</v>
      </c>
      <c r="DL13" s="211" t="s">
        <v>1063</v>
      </c>
      <c r="DM13" s="211" t="s">
        <v>1092</v>
      </c>
      <c r="DN13" s="211" t="s">
        <v>1092</v>
      </c>
      <c r="DO13" s="211" t="s">
        <v>1092</v>
      </c>
      <c r="DP13" s="211" t="s">
        <v>1092</v>
      </c>
      <c r="DQ13" s="211" t="s">
        <v>1092</v>
      </c>
      <c r="DR13" s="211" t="s">
        <v>1092</v>
      </c>
      <c r="DS13" s="211" t="s">
        <v>1092</v>
      </c>
      <c r="DT13" s="211" t="s">
        <v>1092</v>
      </c>
      <c r="DU13" s="211" t="s">
        <v>1092</v>
      </c>
      <c r="DV13" s="211" t="s">
        <v>1092</v>
      </c>
      <c r="DW13" s="211" t="s">
        <v>1092</v>
      </c>
      <c r="DX13" s="211" t="s">
        <v>1092</v>
      </c>
      <c r="DY13" s="211" t="s">
        <v>1092</v>
      </c>
      <c r="DZ13" s="211" t="s">
        <v>1092</v>
      </c>
      <c r="EA13" s="211" t="s">
        <v>1092</v>
      </c>
      <c r="EB13" s="205" t="s">
        <v>60</v>
      </c>
      <c r="EC13" s="211" t="s">
        <v>1092</v>
      </c>
      <c r="ED13" s="205" t="s">
        <v>60</v>
      </c>
      <c r="EE13" s="205" t="s">
        <v>60</v>
      </c>
      <c r="EF13" s="205" t="s">
        <v>60</v>
      </c>
      <c r="EG13" s="211" t="s">
        <v>1092</v>
      </c>
      <c r="EH13" s="211" t="s">
        <v>1092</v>
      </c>
      <c r="EI13" s="211" t="s">
        <v>1092</v>
      </c>
      <c r="EJ13" s="205" t="s">
        <v>60</v>
      </c>
      <c r="EK13" s="211" t="s">
        <v>1092</v>
      </c>
      <c r="EL13" s="205" t="s">
        <v>60</v>
      </c>
      <c r="EM13" s="211" t="s">
        <v>1092</v>
      </c>
      <c r="EN13" s="205" t="s">
        <v>60</v>
      </c>
      <c r="EO13" s="211" t="s">
        <v>1063</v>
      </c>
      <c r="EP13" s="211" t="s">
        <v>1092</v>
      </c>
      <c r="EQ13" s="211" t="s">
        <v>1092</v>
      </c>
      <c r="ER13" s="211" t="s">
        <v>1092</v>
      </c>
      <c r="ES13" s="211" t="s">
        <v>1092</v>
      </c>
      <c r="ET13" s="211" t="s">
        <v>1092</v>
      </c>
      <c r="EU13" s="205" t="s">
        <v>60</v>
      </c>
      <c r="EV13" s="211" t="s">
        <v>1092</v>
      </c>
      <c r="EW13" s="211" t="s">
        <v>1092</v>
      </c>
      <c r="EX13" s="205" t="s">
        <v>60</v>
      </c>
      <c r="EY13" s="211" t="s">
        <v>1092</v>
      </c>
      <c r="EZ13" s="211" t="s">
        <v>1092</v>
      </c>
      <c r="FA13" s="205" t="s">
        <v>60</v>
      </c>
      <c r="FB13" s="205" t="s">
        <v>60</v>
      </c>
      <c r="FC13" s="211" t="s">
        <v>1092</v>
      </c>
      <c r="FD13" s="211" t="s">
        <v>1092</v>
      </c>
      <c r="FE13" s="211" t="s">
        <v>1092</v>
      </c>
      <c r="FF13" s="205" t="s">
        <v>60</v>
      </c>
      <c r="FG13" s="205" t="s">
        <v>60</v>
      </c>
      <c r="FH13" s="205" t="s">
        <v>60</v>
      </c>
      <c r="FI13" s="205" t="s">
        <v>60</v>
      </c>
      <c r="FJ13" s="205" t="s">
        <v>60</v>
      </c>
      <c r="FK13" s="211" t="s">
        <v>1092</v>
      </c>
      <c r="FL13" s="205" t="s">
        <v>60</v>
      </c>
      <c r="FM13" s="205" t="s">
        <v>60</v>
      </c>
      <c r="FN13" s="205" t="s">
        <v>60</v>
      </c>
      <c r="FO13" s="211" t="s">
        <v>1092</v>
      </c>
      <c r="FP13" s="211" t="s">
        <v>1092</v>
      </c>
      <c r="FQ13" s="205" t="s">
        <v>60</v>
      </c>
      <c r="FR13" s="205" t="s">
        <v>60</v>
      </c>
      <c r="FS13" s="205" t="s">
        <v>60</v>
      </c>
      <c r="FT13" s="211" t="s">
        <v>1092</v>
      </c>
      <c r="FU13" s="205" t="s">
        <v>60</v>
      </c>
      <c r="FV13" s="205" t="s">
        <v>60</v>
      </c>
      <c r="FW13" s="211" t="s">
        <v>1092</v>
      </c>
      <c r="FX13" s="205" t="s">
        <v>60</v>
      </c>
      <c r="FY13" s="205" t="s">
        <v>60</v>
      </c>
      <c r="FZ13" s="211" t="s">
        <v>1092</v>
      </c>
      <c r="GA13" s="205" t="s">
        <v>60</v>
      </c>
      <c r="GB13" s="205" t="s">
        <v>60</v>
      </c>
      <c r="GC13" s="205" t="s">
        <v>60</v>
      </c>
      <c r="GD13" s="211" t="s">
        <v>1092</v>
      </c>
      <c r="GE13" s="211" t="s">
        <v>1092</v>
      </c>
      <c r="GF13" s="211" t="s">
        <v>1092</v>
      </c>
      <c r="GG13" s="211" t="s">
        <v>1092</v>
      </c>
      <c r="GH13" s="205" t="s">
        <v>60</v>
      </c>
      <c r="GI13" s="211" t="s">
        <v>1063</v>
      </c>
      <c r="GJ13" s="211" t="s">
        <v>1063</v>
      </c>
      <c r="GK13" s="211" t="s">
        <v>1063</v>
      </c>
      <c r="GL13" s="211" t="s">
        <v>1092</v>
      </c>
      <c r="GM13" s="211" t="s">
        <v>1092</v>
      </c>
      <c r="GN13" s="211" t="s">
        <v>1092</v>
      </c>
      <c r="GO13" s="211" t="s">
        <v>1092</v>
      </c>
      <c r="GP13" s="205" t="s">
        <v>60</v>
      </c>
      <c r="GQ13" s="205" t="s">
        <v>60</v>
      </c>
      <c r="GR13" s="211" t="s">
        <v>1092</v>
      </c>
      <c r="GS13" s="205" t="s">
        <v>60</v>
      </c>
      <c r="GT13" s="205" t="s">
        <v>60</v>
      </c>
      <c r="GU13" s="211" t="s">
        <v>1092</v>
      </c>
      <c r="GV13" s="211" t="s">
        <v>1092</v>
      </c>
      <c r="GW13" s="205" t="s">
        <v>60</v>
      </c>
      <c r="GX13" s="205" t="s">
        <v>60</v>
      </c>
      <c r="GY13" s="205" t="s">
        <v>60</v>
      </c>
      <c r="GZ13" s="205" t="s">
        <v>60</v>
      </c>
      <c r="HA13" s="205" t="s">
        <v>60</v>
      </c>
      <c r="HB13" s="205" t="s">
        <v>60</v>
      </c>
      <c r="HC13" s="205" t="s">
        <v>60</v>
      </c>
      <c r="HD13" s="205" t="s">
        <v>60</v>
      </c>
      <c r="HE13" s="205" t="s">
        <v>60</v>
      </c>
      <c r="HF13" s="205" t="s">
        <v>60</v>
      </c>
      <c r="HG13" s="205" t="s">
        <v>60</v>
      </c>
      <c r="HH13" s="205" t="s">
        <v>60</v>
      </c>
      <c r="HI13" s="205" t="s">
        <v>60</v>
      </c>
      <c r="HJ13" s="205" t="s">
        <v>60</v>
      </c>
      <c r="HK13" s="205" t="s">
        <v>60</v>
      </c>
      <c r="HL13" s="205" t="s">
        <v>60</v>
      </c>
      <c r="HM13" s="205" t="s">
        <v>60</v>
      </c>
      <c r="HN13" s="205" t="s">
        <v>60</v>
      </c>
      <c r="HO13" s="205" t="s">
        <v>60</v>
      </c>
      <c r="HP13" s="205" t="s">
        <v>60</v>
      </c>
      <c r="HQ13" s="205" t="s">
        <v>60</v>
      </c>
      <c r="HR13" s="205" t="s">
        <v>60</v>
      </c>
      <c r="HS13" s="205" t="s">
        <v>60</v>
      </c>
      <c r="HT13" s="205" t="s">
        <v>60</v>
      </c>
      <c r="HU13" s="205" t="s">
        <v>60</v>
      </c>
      <c r="HV13" s="205" t="s">
        <v>60</v>
      </c>
      <c r="HW13" s="205" t="s">
        <v>60</v>
      </c>
      <c r="HX13" s="205" t="s">
        <v>60</v>
      </c>
      <c r="HY13" s="205" t="s">
        <v>60</v>
      </c>
      <c r="HZ13" s="205" t="s">
        <v>60</v>
      </c>
      <c r="IA13" s="205" t="s">
        <v>60</v>
      </c>
      <c r="IB13" s="205" t="s">
        <v>60</v>
      </c>
      <c r="IC13" s="205" t="s">
        <v>60</v>
      </c>
      <c r="ID13" s="205" t="s">
        <v>60</v>
      </c>
      <c r="IE13" s="205" t="s">
        <v>60</v>
      </c>
      <c r="IF13" s="205" t="s">
        <v>60</v>
      </c>
      <c r="IG13" s="205" t="s">
        <v>60</v>
      </c>
      <c r="IH13" s="205" t="s">
        <v>60</v>
      </c>
      <c r="II13" s="205" t="s">
        <v>60</v>
      </c>
      <c r="IJ13" s="205" t="s">
        <v>60</v>
      </c>
      <c r="IK13" s="205" t="s">
        <v>60</v>
      </c>
      <c r="IL13" s="205" t="s">
        <v>60</v>
      </c>
      <c r="IM13" s="205" t="s">
        <v>60</v>
      </c>
      <c r="IN13" s="205" t="s">
        <v>60</v>
      </c>
      <c r="IO13" s="205" t="s">
        <v>60</v>
      </c>
      <c r="IP13" s="205" t="s">
        <v>60</v>
      </c>
      <c r="IQ13" s="205" t="s">
        <v>60</v>
      </c>
      <c r="IR13" s="205" t="s">
        <v>60</v>
      </c>
      <c r="IS13" s="205" t="s">
        <v>60</v>
      </c>
      <c r="IT13" s="205" t="s">
        <v>60</v>
      </c>
      <c r="IU13" s="205" t="s">
        <v>60</v>
      </c>
      <c r="IV13" s="205" t="s">
        <v>60</v>
      </c>
    </row>
    <row r="14" ht="21" customHeight="1" spans="1:256">
      <c r="A14" s="206" t="s">
        <v>80</v>
      </c>
      <c r="B14" s="206" t="s">
        <v>60</v>
      </c>
      <c r="C14" s="206" t="s">
        <v>1063</v>
      </c>
      <c r="D14" s="205" t="s">
        <v>60</v>
      </c>
      <c r="E14" s="205" t="s">
        <v>60</v>
      </c>
      <c r="F14" s="205" t="s">
        <v>60</v>
      </c>
      <c r="G14" s="205" t="s">
        <v>60</v>
      </c>
      <c r="H14" s="205" t="s">
        <v>60</v>
      </c>
      <c r="I14" s="205" t="s">
        <v>60</v>
      </c>
      <c r="J14" s="205" t="s">
        <v>60</v>
      </c>
      <c r="K14" s="205" t="s">
        <v>60</v>
      </c>
      <c r="L14" s="205" t="s">
        <v>60</v>
      </c>
      <c r="M14" s="205" t="s">
        <v>60</v>
      </c>
      <c r="N14" s="205" t="s">
        <v>60</v>
      </c>
      <c r="O14" s="206" t="s">
        <v>1063</v>
      </c>
      <c r="P14" s="205" t="s">
        <v>60</v>
      </c>
      <c r="Q14" s="205" t="s">
        <v>60</v>
      </c>
      <c r="R14" s="205" t="s">
        <v>60</v>
      </c>
      <c r="S14" s="205" t="s">
        <v>60</v>
      </c>
      <c r="T14" s="205" t="s">
        <v>60</v>
      </c>
      <c r="U14" s="205" t="s">
        <v>60</v>
      </c>
      <c r="V14" s="205" t="s">
        <v>60</v>
      </c>
      <c r="W14" s="205" t="s">
        <v>60</v>
      </c>
      <c r="X14" s="205" t="s">
        <v>60</v>
      </c>
      <c r="Y14" s="205" t="s">
        <v>60</v>
      </c>
      <c r="Z14" s="205" t="s">
        <v>60</v>
      </c>
      <c r="AA14" s="205" t="s">
        <v>60</v>
      </c>
      <c r="AB14" s="205" t="s">
        <v>60</v>
      </c>
      <c r="AC14" s="205" t="s">
        <v>60</v>
      </c>
      <c r="AD14" s="205" t="s">
        <v>60</v>
      </c>
      <c r="AE14" s="206" t="s">
        <v>1063</v>
      </c>
      <c r="AF14" s="205" t="s">
        <v>60</v>
      </c>
      <c r="AG14" s="205" t="s">
        <v>60</v>
      </c>
      <c r="AH14" s="205" t="s">
        <v>60</v>
      </c>
      <c r="AI14" s="205" t="s">
        <v>60</v>
      </c>
      <c r="AJ14" s="205" t="s">
        <v>60</v>
      </c>
      <c r="AK14" s="205" t="s">
        <v>60</v>
      </c>
      <c r="AL14" s="206" t="s">
        <v>1063</v>
      </c>
      <c r="AM14" s="205" t="s">
        <v>60</v>
      </c>
      <c r="AN14" s="205" t="s">
        <v>60</v>
      </c>
      <c r="AO14" s="205" t="s">
        <v>60</v>
      </c>
      <c r="AP14" s="205" t="s">
        <v>60</v>
      </c>
      <c r="AQ14" s="205" t="s">
        <v>60</v>
      </c>
      <c r="AR14" s="205" t="s">
        <v>60</v>
      </c>
      <c r="AS14" s="206" t="s">
        <v>1063</v>
      </c>
      <c r="AT14" s="205" t="s">
        <v>60</v>
      </c>
      <c r="AU14" s="205" t="s">
        <v>60</v>
      </c>
      <c r="AV14" s="205" t="s">
        <v>60</v>
      </c>
      <c r="AW14" s="205" t="s">
        <v>60</v>
      </c>
      <c r="AX14" s="205" t="s">
        <v>60</v>
      </c>
      <c r="AY14" s="205" t="s">
        <v>60</v>
      </c>
      <c r="AZ14" s="205" t="s">
        <v>60</v>
      </c>
      <c r="BA14" s="205" t="s">
        <v>1064</v>
      </c>
      <c r="BB14" s="205" t="s">
        <v>60</v>
      </c>
      <c r="BC14" s="205" t="s">
        <v>60</v>
      </c>
      <c r="BD14" s="206" t="s">
        <v>1063</v>
      </c>
      <c r="BE14" s="205" t="s">
        <v>60</v>
      </c>
      <c r="BF14" s="205" t="s">
        <v>60</v>
      </c>
      <c r="BG14" s="205" t="s">
        <v>60</v>
      </c>
      <c r="BH14" s="205" t="s">
        <v>60</v>
      </c>
      <c r="BI14" s="205" t="s">
        <v>60</v>
      </c>
      <c r="BJ14" s="205" t="s">
        <v>60</v>
      </c>
      <c r="BK14" s="206" t="s">
        <v>1063</v>
      </c>
      <c r="BL14" s="205" t="s">
        <v>60</v>
      </c>
      <c r="BM14" s="205" t="s">
        <v>60</v>
      </c>
      <c r="BN14" s="205" t="s">
        <v>60</v>
      </c>
      <c r="BO14" s="205" t="s">
        <v>60</v>
      </c>
      <c r="BP14" s="205" t="s">
        <v>60</v>
      </c>
      <c r="BQ14" s="205" t="s">
        <v>60</v>
      </c>
      <c r="BR14" s="206" t="s">
        <v>1063</v>
      </c>
      <c r="BS14" s="206" t="s">
        <v>1063</v>
      </c>
      <c r="BT14" s="205" t="s">
        <v>60</v>
      </c>
      <c r="BU14" s="205" t="s">
        <v>60</v>
      </c>
      <c r="BV14" s="206" t="s">
        <v>1063</v>
      </c>
      <c r="BW14" s="205" t="s">
        <v>60</v>
      </c>
      <c r="BX14" s="205" t="s">
        <v>60</v>
      </c>
      <c r="BY14" s="206" t="s">
        <v>1063</v>
      </c>
      <c r="BZ14" s="205" t="s">
        <v>60</v>
      </c>
      <c r="CA14" s="205" t="s">
        <v>60</v>
      </c>
      <c r="CB14" s="205" t="s">
        <v>60</v>
      </c>
      <c r="CC14" s="205" t="s">
        <v>60</v>
      </c>
      <c r="CD14" s="205" t="s">
        <v>60</v>
      </c>
      <c r="CE14" s="205" t="s">
        <v>60</v>
      </c>
      <c r="CF14" s="205" t="s">
        <v>60</v>
      </c>
      <c r="CG14" s="205" t="s">
        <v>60</v>
      </c>
      <c r="CH14" s="206" t="s">
        <v>1063</v>
      </c>
      <c r="CI14" s="205" t="s">
        <v>60</v>
      </c>
      <c r="CJ14" s="205" t="s">
        <v>60</v>
      </c>
      <c r="CK14" s="205" t="s">
        <v>60</v>
      </c>
      <c r="CL14" s="205" t="s">
        <v>60</v>
      </c>
      <c r="CM14" s="205" t="s">
        <v>60</v>
      </c>
      <c r="CN14" s="205" t="s">
        <v>60</v>
      </c>
      <c r="CO14" s="206" t="s">
        <v>1063</v>
      </c>
      <c r="CP14" s="205" t="s">
        <v>60</v>
      </c>
      <c r="CQ14" s="205" t="s">
        <v>60</v>
      </c>
      <c r="CR14" s="205" t="s">
        <v>60</v>
      </c>
      <c r="CS14" s="205" t="s">
        <v>60</v>
      </c>
      <c r="CT14" s="205" t="s">
        <v>60</v>
      </c>
      <c r="CU14" s="205" t="s">
        <v>60</v>
      </c>
      <c r="CV14" s="205" t="s">
        <v>60</v>
      </c>
      <c r="CW14" s="205" t="s">
        <v>60</v>
      </c>
      <c r="CX14" s="205" t="s">
        <v>60</v>
      </c>
      <c r="CY14" s="205" t="s">
        <v>60</v>
      </c>
      <c r="CZ14" s="205" t="s">
        <v>1064</v>
      </c>
      <c r="DA14" s="205" t="s">
        <v>60</v>
      </c>
      <c r="DB14" s="205" t="s">
        <v>60</v>
      </c>
      <c r="DC14" s="206" t="s">
        <v>1063</v>
      </c>
      <c r="DD14" s="206" t="s">
        <v>1063</v>
      </c>
      <c r="DE14" s="205" t="s">
        <v>60</v>
      </c>
      <c r="DF14" s="205" t="s">
        <v>60</v>
      </c>
      <c r="DG14" s="205" t="s">
        <v>60</v>
      </c>
      <c r="DH14" s="205" t="s">
        <v>60</v>
      </c>
      <c r="DI14" s="205" t="s">
        <v>60</v>
      </c>
      <c r="DJ14" s="205" t="s">
        <v>60</v>
      </c>
      <c r="DK14" s="205" t="s">
        <v>60</v>
      </c>
      <c r="DL14" s="205" t="s">
        <v>60</v>
      </c>
      <c r="DM14" s="211" t="s">
        <v>1063</v>
      </c>
      <c r="DN14" s="211" t="s">
        <v>1063</v>
      </c>
      <c r="DO14" s="205" t="s">
        <v>60</v>
      </c>
      <c r="DP14" s="211" t="s">
        <v>1063</v>
      </c>
      <c r="DQ14" s="205" t="s">
        <v>60</v>
      </c>
      <c r="DR14" s="205" t="s">
        <v>60</v>
      </c>
      <c r="DS14" s="205" t="s">
        <v>60</v>
      </c>
      <c r="DT14" s="205" t="s">
        <v>60</v>
      </c>
      <c r="DU14" s="205" t="s">
        <v>60</v>
      </c>
      <c r="DV14" s="205" t="s">
        <v>60</v>
      </c>
      <c r="DW14" s="205" t="s">
        <v>60</v>
      </c>
      <c r="DX14" s="205" t="s">
        <v>60</v>
      </c>
      <c r="DY14" s="205" t="s">
        <v>60</v>
      </c>
      <c r="DZ14" s="205" t="s">
        <v>60</v>
      </c>
      <c r="EA14" s="205" t="s">
        <v>60</v>
      </c>
      <c r="EB14" s="205" t="s">
        <v>60</v>
      </c>
      <c r="EC14" s="205" t="s">
        <v>60</v>
      </c>
      <c r="ED14" s="205" t="s">
        <v>60</v>
      </c>
      <c r="EE14" s="205" t="s">
        <v>60</v>
      </c>
      <c r="EF14" s="205" t="s">
        <v>60</v>
      </c>
      <c r="EG14" s="205" t="s">
        <v>60</v>
      </c>
      <c r="EH14" s="211" t="s">
        <v>1064</v>
      </c>
      <c r="EI14" s="211" t="s">
        <v>1063</v>
      </c>
      <c r="EJ14" s="205" t="s">
        <v>60</v>
      </c>
      <c r="EK14" s="205" t="s">
        <v>60</v>
      </c>
      <c r="EL14" s="211" t="s">
        <v>1063</v>
      </c>
      <c r="EM14" s="205" t="s">
        <v>60</v>
      </c>
      <c r="EN14" s="205" t="s">
        <v>60</v>
      </c>
      <c r="EO14" s="205" t="s">
        <v>60</v>
      </c>
      <c r="EP14" s="205" t="s">
        <v>60</v>
      </c>
      <c r="EQ14" s="205" t="s">
        <v>60</v>
      </c>
      <c r="ER14" s="205" t="s">
        <v>60</v>
      </c>
      <c r="ES14" s="205" t="s">
        <v>60</v>
      </c>
      <c r="ET14" s="205" t="s">
        <v>60</v>
      </c>
      <c r="EU14" s="205" t="s">
        <v>60</v>
      </c>
      <c r="EV14" s="205" t="s">
        <v>60</v>
      </c>
      <c r="EW14" s="205" t="s">
        <v>60</v>
      </c>
      <c r="EX14" s="205" t="s">
        <v>60</v>
      </c>
      <c r="EY14" s="205" t="s">
        <v>60</v>
      </c>
      <c r="EZ14" s="211" t="s">
        <v>1063</v>
      </c>
      <c r="FA14" s="205" t="s">
        <v>60</v>
      </c>
      <c r="FB14" s="205" t="s">
        <v>60</v>
      </c>
      <c r="FC14" s="205" t="s">
        <v>60</v>
      </c>
      <c r="FD14" s="205" t="s">
        <v>60</v>
      </c>
      <c r="FE14" s="205" t="s">
        <v>60</v>
      </c>
      <c r="FF14" s="205" t="s">
        <v>60</v>
      </c>
      <c r="FG14" s="211" t="s">
        <v>1063</v>
      </c>
      <c r="FH14" s="205" t="s">
        <v>60</v>
      </c>
      <c r="FI14" s="205" t="s">
        <v>60</v>
      </c>
      <c r="FJ14" s="205" t="s">
        <v>60</v>
      </c>
      <c r="FK14" s="205" t="s">
        <v>60</v>
      </c>
      <c r="FL14" s="205" t="s">
        <v>60</v>
      </c>
      <c r="FM14" s="205" t="s">
        <v>60</v>
      </c>
      <c r="FN14" s="205" t="s">
        <v>60</v>
      </c>
      <c r="FO14" s="205" t="s">
        <v>60</v>
      </c>
      <c r="FP14" s="205" t="s">
        <v>60</v>
      </c>
      <c r="FQ14" s="205" t="s">
        <v>60</v>
      </c>
      <c r="FR14" s="205" t="s">
        <v>60</v>
      </c>
      <c r="FS14" s="211" t="s">
        <v>1063</v>
      </c>
      <c r="FT14" s="205" t="s">
        <v>60</v>
      </c>
      <c r="FU14" s="205" t="s">
        <v>60</v>
      </c>
      <c r="FV14" s="211" t="s">
        <v>1063</v>
      </c>
      <c r="FW14" s="205" t="s">
        <v>60</v>
      </c>
      <c r="FX14" s="205" t="s">
        <v>60</v>
      </c>
      <c r="FY14" s="205" t="s">
        <v>60</v>
      </c>
      <c r="FZ14" s="205" t="s">
        <v>60</v>
      </c>
      <c r="GA14" s="211" t="s">
        <v>1064</v>
      </c>
      <c r="GB14" s="211" t="s">
        <v>1064</v>
      </c>
      <c r="GC14" s="211" t="s">
        <v>1064</v>
      </c>
      <c r="GD14" s="205" t="s">
        <v>60</v>
      </c>
      <c r="GE14" s="205" t="s">
        <v>60</v>
      </c>
      <c r="GF14" s="205" t="s">
        <v>60</v>
      </c>
      <c r="GG14" s="205" t="s">
        <v>60</v>
      </c>
      <c r="GH14" s="211" t="s">
        <v>1063</v>
      </c>
      <c r="GI14" s="205" t="s">
        <v>60</v>
      </c>
      <c r="GJ14" s="205" t="s">
        <v>60</v>
      </c>
      <c r="GK14" s="205" t="s">
        <v>60</v>
      </c>
      <c r="GL14" s="205" t="s">
        <v>60</v>
      </c>
      <c r="GM14" s="205" t="s">
        <v>60</v>
      </c>
      <c r="GN14" s="205" t="s">
        <v>60</v>
      </c>
      <c r="GO14" s="205" t="s">
        <v>60</v>
      </c>
      <c r="GP14" s="211" t="s">
        <v>1063</v>
      </c>
      <c r="GQ14" s="205" t="s">
        <v>60</v>
      </c>
      <c r="GR14" s="205" t="s">
        <v>60</v>
      </c>
      <c r="GS14" s="211" t="s">
        <v>1064</v>
      </c>
      <c r="GT14" s="205" t="s">
        <v>60</v>
      </c>
      <c r="GU14" s="205" t="s">
        <v>60</v>
      </c>
      <c r="GV14" s="205" t="s">
        <v>60</v>
      </c>
      <c r="GW14" s="205" t="s">
        <v>60</v>
      </c>
      <c r="GX14" s="205" t="s">
        <v>60</v>
      </c>
      <c r="GY14" s="205" t="s">
        <v>60</v>
      </c>
      <c r="GZ14" s="205" t="s">
        <v>60</v>
      </c>
      <c r="HA14" s="205" t="s">
        <v>60</v>
      </c>
      <c r="HB14" s="205" t="s">
        <v>60</v>
      </c>
      <c r="HC14" s="205" t="s">
        <v>60</v>
      </c>
      <c r="HD14" s="205" t="s">
        <v>60</v>
      </c>
      <c r="HE14" s="205" t="s">
        <v>60</v>
      </c>
      <c r="HF14" s="205" t="s">
        <v>60</v>
      </c>
      <c r="HG14" s="205" t="s">
        <v>60</v>
      </c>
      <c r="HH14" s="205" t="s">
        <v>60</v>
      </c>
      <c r="HI14" s="205" t="s">
        <v>60</v>
      </c>
      <c r="HJ14" s="205" t="s">
        <v>60</v>
      </c>
      <c r="HK14" s="205" t="s">
        <v>60</v>
      </c>
      <c r="HL14" s="205" t="s">
        <v>60</v>
      </c>
      <c r="HM14" s="205" t="s">
        <v>60</v>
      </c>
      <c r="HN14" s="205" t="s">
        <v>60</v>
      </c>
      <c r="HO14" s="205" t="s">
        <v>60</v>
      </c>
      <c r="HP14" s="205" t="s">
        <v>60</v>
      </c>
      <c r="HQ14" s="205" t="s">
        <v>60</v>
      </c>
      <c r="HR14" s="205" t="s">
        <v>60</v>
      </c>
      <c r="HS14" s="205" t="s">
        <v>60</v>
      </c>
      <c r="HT14" s="205" t="s">
        <v>60</v>
      </c>
      <c r="HU14" s="205" t="s">
        <v>60</v>
      </c>
      <c r="HV14" s="205" t="s">
        <v>60</v>
      </c>
      <c r="HW14" s="205" t="s">
        <v>60</v>
      </c>
      <c r="HX14" s="205" t="s">
        <v>60</v>
      </c>
      <c r="HY14" s="205" t="s">
        <v>60</v>
      </c>
      <c r="HZ14" s="205" t="s">
        <v>60</v>
      </c>
      <c r="IA14" s="205" t="s">
        <v>60</v>
      </c>
      <c r="IB14" s="205" t="s">
        <v>60</v>
      </c>
      <c r="IC14" s="205" t="s">
        <v>60</v>
      </c>
      <c r="ID14" s="205" t="s">
        <v>60</v>
      </c>
      <c r="IE14" s="205" t="s">
        <v>60</v>
      </c>
      <c r="IF14" s="205" t="s">
        <v>60</v>
      </c>
      <c r="IG14" s="205" t="s">
        <v>60</v>
      </c>
      <c r="IH14" s="205" t="s">
        <v>60</v>
      </c>
      <c r="II14" s="205" t="s">
        <v>60</v>
      </c>
      <c r="IJ14" s="205" t="s">
        <v>60</v>
      </c>
      <c r="IK14" s="205" t="s">
        <v>60</v>
      </c>
      <c r="IL14" s="205" t="s">
        <v>60</v>
      </c>
      <c r="IM14" s="205" t="s">
        <v>60</v>
      </c>
      <c r="IN14" s="205" t="s">
        <v>60</v>
      </c>
      <c r="IO14" s="205" t="s">
        <v>60</v>
      </c>
      <c r="IP14" s="205" t="s">
        <v>60</v>
      </c>
      <c r="IQ14" s="205" t="s">
        <v>60</v>
      </c>
      <c r="IR14" s="205" t="s">
        <v>60</v>
      </c>
      <c r="IS14" s="205" t="s">
        <v>60</v>
      </c>
      <c r="IT14" s="205" t="s">
        <v>60</v>
      </c>
      <c r="IU14" s="205" t="s">
        <v>60</v>
      </c>
      <c r="IV14" s="205" t="s">
        <v>60</v>
      </c>
    </row>
    <row r="15" ht="21" customHeight="1" spans="1:256">
      <c r="A15" s="206" t="s">
        <v>1093</v>
      </c>
      <c r="B15" s="206" t="s">
        <v>60</v>
      </c>
      <c r="C15" s="205" t="s">
        <v>60</v>
      </c>
      <c r="D15" s="205" t="s">
        <v>60</v>
      </c>
      <c r="E15" s="205" t="s">
        <v>60</v>
      </c>
      <c r="F15" s="205" t="s">
        <v>60</v>
      </c>
      <c r="G15" s="205" t="s">
        <v>60</v>
      </c>
      <c r="H15" s="205" t="s">
        <v>60</v>
      </c>
      <c r="I15" s="205" t="s">
        <v>60</v>
      </c>
      <c r="J15" s="205" t="s">
        <v>60</v>
      </c>
      <c r="K15" s="205" t="s">
        <v>60</v>
      </c>
      <c r="L15" s="205" t="s">
        <v>1064</v>
      </c>
      <c r="M15" s="205" t="s">
        <v>60</v>
      </c>
      <c r="N15" s="205" t="s">
        <v>60</v>
      </c>
      <c r="O15" s="205" t="s">
        <v>60</v>
      </c>
      <c r="P15" s="205" t="s">
        <v>60</v>
      </c>
      <c r="Q15" s="205" t="s">
        <v>60</v>
      </c>
      <c r="R15" s="205" t="s">
        <v>60</v>
      </c>
      <c r="S15" s="205" t="s">
        <v>60</v>
      </c>
      <c r="T15" s="205" t="s">
        <v>60</v>
      </c>
      <c r="U15" s="205" t="s">
        <v>60</v>
      </c>
      <c r="V15" s="205" t="s">
        <v>60</v>
      </c>
      <c r="W15" s="205" t="s">
        <v>60</v>
      </c>
      <c r="X15" s="206" t="s">
        <v>1063</v>
      </c>
      <c r="Y15" s="206" t="s">
        <v>1063</v>
      </c>
      <c r="Z15" s="205" t="s">
        <v>60</v>
      </c>
      <c r="AA15" s="205" t="s">
        <v>60</v>
      </c>
      <c r="AB15" s="205" t="s">
        <v>60</v>
      </c>
      <c r="AC15" s="205" t="s">
        <v>60</v>
      </c>
      <c r="AD15" s="205" t="s">
        <v>60</v>
      </c>
      <c r="AE15" s="205" t="s">
        <v>60</v>
      </c>
      <c r="AF15" s="205" t="s">
        <v>60</v>
      </c>
      <c r="AG15" s="205" t="s">
        <v>60</v>
      </c>
      <c r="AH15" s="205" t="s">
        <v>60</v>
      </c>
      <c r="AI15" s="205" t="s">
        <v>60</v>
      </c>
      <c r="AJ15" s="205" t="s">
        <v>60</v>
      </c>
      <c r="AK15" s="205" t="s">
        <v>60</v>
      </c>
      <c r="AL15" s="205" t="s">
        <v>60</v>
      </c>
      <c r="AM15" s="205" t="s">
        <v>60</v>
      </c>
      <c r="AN15" s="205" t="s">
        <v>60</v>
      </c>
      <c r="AO15" s="205" t="s">
        <v>1064</v>
      </c>
      <c r="AP15" s="205" t="s">
        <v>60</v>
      </c>
      <c r="AQ15" s="205" t="s">
        <v>60</v>
      </c>
      <c r="AR15" s="205" t="s">
        <v>60</v>
      </c>
      <c r="AS15" s="205" t="s">
        <v>60</v>
      </c>
      <c r="AT15" s="205" t="s">
        <v>60</v>
      </c>
      <c r="AU15" s="205" t="s">
        <v>60</v>
      </c>
      <c r="AV15" s="205" t="s">
        <v>60</v>
      </c>
      <c r="AW15" s="205" t="s">
        <v>60</v>
      </c>
      <c r="AX15" s="205" t="s">
        <v>60</v>
      </c>
      <c r="AY15" s="205" t="s">
        <v>60</v>
      </c>
      <c r="AZ15" s="205" t="s">
        <v>60</v>
      </c>
      <c r="BA15" s="205" t="s">
        <v>60</v>
      </c>
      <c r="BB15" s="205" t="s">
        <v>60</v>
      </c>
      <c r="BC15" s="205" t="s">
        <v>60</v>
      </c>
      <c r="BD15" s="205" t="s">
        <v>60</v>
      </c>
      <c r="BE15" s="205" t="s">
        <v>60</v>
      </c>
      <c r="BF15" s="205" t="s">
        <v>60</v>
      </c>
      <c r="BG15" s="205" t="s">
        <v>60</v>
      </c>
      <c r="BH15" s="205" t="s">
        <v>60</v>
      </c>
      <c r="BI15" s="205" t="s">
        <v>60</v>
      </c>
      <c r="BJ15" s="205" t="s">
        <v>60</v>
      </c>
      <c r="BK15" s="205" t="s">
        <v>60</v>
      </c>
      <c r="BL15" s="205" t="s">
        <v>60</v>
      </c>
      <c r="BM15" s="205" t="s">
        <v>60</v>
      </c>
      <c r="BN15" s="205" t="s">
        <v>60</v>
      </c>
      <c r="BO15" s="205" t="s">
        <v>60</v>
      </c>
      <c r="BP15" s="205" t="s">
        <v>1064</v>
      </c>
      <c r="BQ15" s="205" t="s">
        <v>60</v>
      </c>
      <c r="BR15" s="205" t="s">
        <v>60</v>
      </c>
      <c r="BS15" s="205" t="s">
        <v>60</v>
      </c>
      <c r="BT15" s="205" t="s">
        <v>60</v>
      </c>
      <c r="BU15" s="205" t="s">
        <v>60</v>
      </c>
      <c r="BV15" s="205" t="s">
        <v>60</v>
      </c>
      <c r="BW15" s="205" t="s">
        <v>60</v>
      </c>
      <c r="BX15" s="205" t="s">
        <v>60</v>
      </c>
      <c r="BY15" s="205" t="s">
        <v>60</v>
      </c>
      <c r="BZ15" s="205" t="s">
        <v>60</v>
      </c>
      <c r="CA15" s="205" t="s">
        <v>60</v>
      </c>
      <c r="CB15" s="205" t="s">
        <v>60</v>
      </c>
      <c r="CC15" s="205" t="s">
        <v>60</v>
      </c>
      <c r="CD15" s="205" t="s">
        <v>60</v>
      </c>
      <c r="CE15" s="205" t="s">
        <v>60</v>
      </c>
      <c r="CF15" s="205" t="s">
        <v>60</v>
      </c>
      <c r="CG15" s="205" t="s">
        <v>60</v>
      </c>
      <c r="CH15" s="205" t="s">
        <v>60</v>
      </c>
      <c r="CI15" s="205" t="s">
        <v>60</v>
      </c>
      <c r="CJ15" s="205" t="s">
        <v>60</v>
      </c>
      <c r="CK15" s="205" t="s">
        <v>60</v>
      </c>
      <c r="CL15" s="205" t="s">
        <v>60</v>
      </c>
      <c r="CM15" s="205" t="s">
        <v>60</v>
      </c>
      <c r="CN15" s="205" t="s">
        <v>60</v>
      </c>
      <c r="CO15" s="205" t="s">
        <v>60</v>
      </c>
      <c r="CP15" s="205" t="s">
        <v>60</v>
      </c>
      <c r="CQ15" s="205" t="s">
        <v>60</v>
      </c>
      <c r="CR15" s="205" t="s">
        <v>60</v>
      </c>
      <c r="CS15" s="205" t="s">
        <v>60</v>
      </c>
      <c r="CT15" s="205" t="s">
        <v>60</v>
      </c>
      <c r="CU15" s="205" t="s">
        <v>60</v>
      </c>
      <c r="CV15" s="205" t="s">
        <v>60</v>
      </c>
      <c r="CW15" s="205" t="s">
        <v>1064</v>
      </c>
      <c r="CX15" s="205" t="s">
        <v>1094</v>
      </c>
      <c r="CY15" s="205" t="s">
        <v>60</v>
      </c>
      <c r="CZ15" s="205" t="s">
        <v>60</v>
      </c>
      <c r="DA15" s="205" t="s">
        <v>60</v>
      </c>
      <c r="DB15" s="205" t="s">
        <v>60</v>
      </c>
      <c r="DC15" s="205" t="s">
        <v>60</v>
      </c>
      <c r="DD15" s="205" t="s">
        <v>60</v>
      </c>
      <c r="DE15" s="205" t="s">
        <v>60</v>
      </c>
      <c r="DF15" s="205" t="s">
        <v>60</v>
      </c>
      <c r="DG15" s="205" t="s">
        <v>60</v>
      </c>
      <c r="DH15" s="205" t="s">
        <v>1064</v>
      </c>
      <c r="DI15" s="205" t="s">
        <v>60</v>
      </c>
      <c r="DJ15" s="205" t="s">
        <v>60</v>
      </c>
      <c r="DK15" s="205" t="s">
        <v>60</v>
      </c>
      <c r="DL15" s="205" t="s">
        <v>60</v>
      </c>
      <c r="DM15" s="205" t="s">
        <v>60</v>
      </c>
      <c r="DN15" s="205" t="s">
        <v>60</v>
      </c>
      <c r="DO15" s="205" t="s">
        <v>60</v>
      </c>
      <c r="DP15" s="205" t="s">
        <v>60</v>
      </c>
      <c r="DQ15" s="205" t="s">
        <v>60</v>
      </c>
      <c r="DR15" s="205" t="s">
        <v>60</v>
      </c>
      <c r="DS15" s="205" t="s">
        <v>60</v>
      </c>
      <c r="DT15" s="205" t="s">
        <v>60</v>
      </c>
      <c r="DU15" s="205" t="s">
        <v>60</v>
      </c>
      <c r="DV15" s="205" t="s">
        <v>60</v>
      </c>
      <c r="DW15" s="205" t="s">
        <v>60</v>
      </c>
      <c r="DX15" s="205" t="s">
        <v>60</v>
      </c>
      <c r="DY15" s="205" t="s">
        <v>60</v>
      </c>
      <c r="DZ15" s="205" t="s">
        <v>60</v>
      </c>
      <c r="EA15" s="205" t="s">
        <v>60</v>
      </c>
      <c r="EB15" s="205" t="s">
        <v>60</v>
      </c>
      <c r="EC15" s="205" t="s">
        <v>60</v>
      </c>
      <c r="ED15" s="205" t="s">
        <v>60</v>
      </c>
      <c r="EE15" s="205" t="s">
        <v>60</v>
      </c>
      <c r="EF15" s="205" t="s">
        <v>60</v>
      </c>
      <c r="EG15" s="205" t="s">
        <v>60</v>
      </c>
      <c r="EH15" s="205" t="s">
        <v>60</v>
      </c>
      <c r="EI15" s="205" t="s">
        <v>60</v>
      </c>
      <c r="EJ15" s="205" t="s">
        <v>60</v>
      </c>
      <c r="EK15" s="205" t="s">
        <v>60</v>
      </c>
      <c r="EL15" s="205" t="s">
        <v>60</v>
      </c>
      <c r="EM15" s="205" t="s">
        <v>60</v>
      </c>
      <c r="EN15" s="205" t="s">
        <v>60</v>
      </c>
      <c r="EO15" s="205" t="s">
        <v>60</v>
      </c>
      <c r="EP15" s="205" t="s">
        <v>60</v>
      </c>
      <c r="EQ15" s="205" t="s">
        <v>60</v>
      </c>
      <c r="ER15" s="205" t="s">
        <v>60</v>
      </c>
      <c r="ES15" s="205" t="s">
        <v>60</v>
      </c>
      <c r="ET15" s="205" t="s">
        <v>60</v>
      </c>
      <c r="EU15" s="205" t="s">
        <v>60</v>
      </c>
      <c r="EV15" s="205" t="s">
        <v>60</v>
      </c>
      <c r="EW15" s="205" t="s">
        <v>60</v>
      </c>
      <c r="EX15" s="205" t="s">
        <v>60</v>
      </c>
      <c r="EY15" s="205" t="s">
        <v>60</v>
      </c>
      <c r="EZ15" s="205" t="s">
        <v>60</v>
      </c>
      <c r="FA15" s="205" t="s">
        <v>60</v>
      </c>
      <c r="FB15" s="205" t="s">
        <v>60</v>
      </c>
      <c r="FC15" s="205" t="s">
        <v>60</v>
      </c>
      <c r="FD15" s="205" t="s">
        <v>60</v>
      </c>
      <c r="FE15" s="205" t="s">
        <v>60</v>
      </c>
      <c r="FF15" s="205" t="s">
        <v>60</v>
      </c>
      <c r="FG15" s="205" t="s">
        <v>60</v>
      </c>
      <c r="FH15" s="205" t="s">
        <v>234</v>
      </c>
      <c r="FI15" s="205" t="s">
        <v>60</v>
      </c>
      <c r="FJ15" s="205" t="s">
        <v>60</v>
      </c>
      <c r="FK15" s="205" t="s">
        <v>60</v>
      </c>
      <c r="FL15" s="205" t="s">
        <v>60</v>
      </c>
      <c r="FM15" s="205" t="s">
        <v>60</v>
      </c>
      <c r="FN15" s="205" t="s">
        <v>60</v>
      </c>
      <c r="FO15" s="205" t="s">
        <v>60</v>
      </c>
      <c r="FP15" s="205" t="s">
        <v>60</v>
      </c>
      <c r="FQ15" s="205" t="s">
        <v>60</v>
      </c>
      <c r="FR15" s="205" t="s">
        <v>60</v>
      </c>
      <c r="FS15" s="205" t="s">
        <v>60</v>
      </c>
      <c r="FT15" s="205" t="s">
        <v>60</v>
      </c>
      <c r="FU15" s="205" t="s">
        <v>60</v>
      </c>
      <c r="FV15" s="205" t="s">
        <v>60</v>
      </c>
      <c r="FW15" s="205" t="s">
        <v>60</v>
      </c>
      <c r="FX15" s="211" t="s">
        <v>1064</v>
      </c>
      <c r="FY15" s="205" t="s">
        <v>60</v>
      </c>
      <c r="FZ15" s="205" t="s">
        <v>60</v>
      </c>
      <c r="GA15" s="205" t="s">
        <v>60</v>
      </c>
      <c r="GB15" s="205" t="s">
        <v>60</v>
      </c>
      <c r="GC15" s="205" t="s">
        <v>60</v>
      </c>
      <c r="GD15" s="205" t="s">
        <v>60</v>
      </c>
      <c r="GE15" s="205" t="s">
        <v>60</v>
      </c>
      <c r="GF15" s="205" t="s">
        <v>60</v>
      </c>
      <c r="GG15" s="205" t="s">
        <v>60</v>
      </c>
      <c r="GH15" s="205" t="s">
        <v>60</v>
      </c>
      <c r="GI15" s="205" t="s">
        <v>60</v>
      </c>
      <c r="GJ15" s="205" t="s">
        <v>60</v>
      </c>
      <c r="GK15" s="205" t="s">
        <v>60</v>
      </c>
      <c r="GL15" s="211" t="s">
        <v>1063</v>
      </c>
      <c r="GM15" s="205" t="s">
        <v>60</v>
      </c>
      <c r="GN15" s="205" t="s">
        <v>60</v>
      </c>
      <c r="GO15" s="205" t="s">
        <v>60</v>
      </c>
      <c r="GP15" s="205" t="s">
        <v>60</v>
      </c>
      <c r="GQ15" s="205" t="s">
        <v>60</v>
      </c>
      <c r="GR15" s="211" t="s">
        <v>1063</v>
      </c>
      <c r="GS15" s="205" t="s">
        <v>60</v>
      </c>
      <c r="GT15" s="211" t="s">
        <v>1063</v>
      </c>
      <c r="GU15" s="205" t="s">
        <v>60</v>
      </c>
      <c r="GV15" s="211" t="s">
        <v>1063</v>
      </c>
      <c r="GW15" s="205" t="s">
        <v>60</v>
      </c>
      <c r="GX15" s="205" t="s">
        <v>60</v>
      </c>
      <c r="GY15" s="205" t="s">
        <v>60</v>
      </c>
      <c r="GZ15" s="205" t="s">
        <v>60</v>
      </c>
      <c r="HA15" s="205" t="s">
        <v>60</v>
      </c>
      <c r="HB15" s="205" t="s">
        <v>60</v>
      </c>
      <c r="HC15" s="205" t="s">
        <v>60</v>
      </c>
      <c r="HD15" s="205" t="s">
        <v>60</v>
      </c>
      <c r="HE15" s="205" t="s">
        <v>60</v>
      </c>
      <c r="HF15" s="205" t="s">
        <v>60</v>
      </c>
      <c r="HG15" s="205" t="s">
        <v>60</v>
      </c>
      <c r="HH15" s="205" t="s">
        <v>60</v>
      </c>
      <c r="HI15" s="205" t="s">
        <v>60</v>
      </c>
      <c r="HJ15" s="205" t="s">
        <v>60</v>
      </c>
      <c r="HK15" s="205" t="s">
        <v>60</v>
      </c>
      <c r="HL15" s="205" t="s">
        <v>60</v>
      </c>
      <c r="HM15" s="205" t="s">
        <v>60</v>
      </c>
      <c r="HN15" s="205" t="s">
        <v>60</v>
      </c>
      <c r="HO15" s="205" t="s">
        <v>60</v>
      </c>
      <c r="HP15" s="205" t="s">
        <v>60</v>
      </c>
      <c r="HQ15" s="205" t="s">
        <v>60</v>
      </c>
      <c r="HR15" s="205" t="s">
        <v>60</v>
      </c>
      <c r="HS15" s="205" t="s">
        <v>60</v>
      </c>
      <c r="HT15" s="205" t="s">
        <v>60</v>
      </c>
      <c r="HU15" s="205" t="s">
        <v>60</v>
      </c>
      <c r="HV15" s="205" t="s">
        <v>60</v>
      </c>
      <c r="HW15" s="205" t="s">
        <v>60</v>
      </c>
      <c r="HX15" s="205" t="s">
        <v>60</v>
      </c>
      <c r="HY15" s="205" t="s">
        <v>60</v>
      </c>
      <c r="HZ15" s="205" t="s">
        <v>60</v>
      </c>
      <c r="IA15" s="205" t="s">
        <v>60</v>
      </c>
      <c r="IB15" s="205" t="s">
        <v>60</v>
      </c>
      <c r="IC15" s="205" t="s">
        <v>60</v>
      </c>
      <c r="ID15" s="205" t="s">
        <v>60</v>
      </c>
      <c r="IE15" s="205" t="s">
        <v>60</v>
      </c>
      <c r="IF15" s="205" t="s">
        <v>60</v>
      </c>
      <c r="IG15" s="205" t="s">
        <v>60</v>
      </c>
      <c r="IH15" s="205" t="s">
        <v>60</v>
      </c>
      <c r="II15" s="205" t="s">
        <v>60</v>
      </c>
      <c r="IJ15" s="205" t="s">
        <v>60</v>
      </c>
      <c r="IK15" s="205" t="s">
        <v>60</v>
      </c>
      <c r="IL15" s="205" t="s">
        <v>60</v>
      </c>
      <c r="IM15" s="205" t="s">
        <v>60</v>
      </c>
      <c r="IN15" s="205" t="s">
        <v>60</v>
      </c>
      <c r="IO15" s="205" t="s">
        <v>60</v>
      </c>
      <c r="IP15" s="205" t="s">
        <v>60</v>
      </c>
      <c r="IQ15" s="205" t="s">
        <v>60</v>
      </c>
      <c r="IR15" s="205" t="s">
        <v>60</v>
      </c>
      <c r="IS15" s="205" t="s">
        <v>60</v>
      </c>
      <c r="IT15" s="205" t="s">
        <v>60</v>
      </c>
      <c r="IU15" s="205" t="s">
        <v>60</v>
      </c>
      <c r="IV15" s="205" t="s">
        <v>60</v>
      </c>
    </row>
    <row r="16" ht="21" customHeight="1" spans="1:256">
      <c r="A16" s="206" t="s">
        <v>84</v>
      </c>
      <c r="B16" s="206" t="s">
        <v>60</v>
      </c>
      <c r="C16" s="205" t="s">
        <v>60</v>
      </c>
      <c r="D16" s="205" t="s">
        <v>60</v>
      </c>
      <c r="E16" s="205" t="s">
        <v>60</v>
      </c>
      <c r="F16" s="205" t="s">
        <v>60</v>
      </c>
      <c r="G16" s="205" t="s">
        <v>60</v>
      </c>
      <c r="H16" s="205" t="s">
        <v>60</v>
      </c>
      <c r="I16" s="205" t="s">
        <v>60</v>
      </c>
      <c r="J16" s="205" t="s">
        <v>60</v>
      </c>
      <c r="K16" s="205" t="s">
        <v>60</v>
      </c>
      <c r="L16" s="205" t="s">
        <v>60</v>
      </c>
      <c r="M16" s="205" t="s">
        <v>60</v>
      </c>
      <c r="N16" s="205" t="s">
        <v>60</v>
      </c>
      <c r="O16" s="205" t="s">
        <v>60</v>
      </c>
      <c r="P16" s="205" t="s">
        <v>60</v>
      </c>
      <c r="Q16" s="205" t="s">
        <v>60</v>
      </c>
      <c r="R16" s="205" t="s">
        <v>60</v>
      </c>
      <c r="S16" s="205" t="s">
        <v>60</v>
      </c>
      <c r="T16" s="205" t="s">
        <v>60</v>
      </c>
      <c r="U16" s="205" t="s">
        <v>60</v>
      </c>
      <c r="V16" s="205" t="s">
        <v>60</v>
      </c>
      <c r="W16" s="205" t="s">
        <v>60</v>
      </c>
      <c r="X16" s="205" t="s">
        <v>60</v>
      </c>
      <c r="Y16" s="205" t="s">
        <v>60</v>
      </c>
      <c r="Z16" s="205" t="s">
        <v>60</v>
      </c>
      <c r="AA16" s="205" t="s">
        <v>60</v>
      </c>
      <c r="AB16" s="205" t="s">
        <v>60</v>
      </c>
      <c r="AC16" s="205" t="s">
        <v>60</v>
      </c>
      <c r="AD16" s="205" t="s">
        <v>60</v>
      </c>
      <c r="AE16" s="205" t="s">
        <v>60</v>
      </c>
      <c r="AF16" s="205" t="s">
        <v>60</v>
      </c>
      <c r="AG16" s="205" t="s">
        <v>60</v>
      </c>
      <c r="AH16" s="205" t="s">
        <v>60</v>
      </c>
      <c r="AI16" s="205" t="s">
        <v>60</v>
      </c>
      <c r="AJ16" s="205" t="s">
        <v>60</v>
      </c>
      <c r="AK16" s="205" t="s">
        <v>60</v>
      </c>
      <c r="AL16" s="205" t="s">
        <v>60</v>
      </c>
      <c r="AM16" s="205" t="s">
        <v>60</v>
      </c>
      <c r="AN16" s="205" t="s">
        <v>60</v>
      </c>
      <c r="AO16" s="205" t="s">
        <v>60</v>
      </c>
      <c r="AP16" s="205" t="s">
        <v>60</v>
      </c>
      <c r="AQ16" s="205" t="s">
        <v>60</v>
      </c>
      <c r="AR16" s="205" t="s">
        <v>60</v>
      </c>
      <c r="AS16" s="205" t="s">
        <v>60</v>
      </c>
      <c r="AT16" s="205" t="s">
        <v>60</v>
      </c>
      <c r="AU16" s="205" t="s">
        <v>60</v>
      </c>
      <c r="AV16" s="205" t="s">
        <v>60</v>
      </c>
      <c r="AW16" s="205" t="s">
        <v>60</v>
      </c>
      <c r="AX16" s="205" t="s">
        <v>60</v>
      </c>
      <c r="AY16" s="205" t="s">
        <v>60</v>
      </c>
      <c r="AZ16" s="205" t="s">
        <v>60</v>
      </c>
      <c r="BA16" s="205" t="s">
        <v>60</v>
      </c>
      <c r="BB16" s="205" t="s">
        <v>60</v>
      </c>
      <c r="BC16" s="205" t="s">
        <v>60</v>
      </c>
      <c r="BD16" s="205" t="s">
        <v>60</v>
      </c>
      <c r="BE16" s="205" t="s">
        <v>60</v>
      </c>
      <c r="BF16" s="205" t="s">
        <v>60</v>
      </c>
      <c r="BG16" s="205" t="s">
        <v>60</v>
      </c>
      <c r="BH16" s="205" t="s">
        <v>60</v>
      </c>
      <c r="BI16" s="205" t="s">
        <v>60</v>
      </c>
      <c r="BJ16" s="205" t="s">
        <v>60</v>
      </c>
      <c r="BK16" s="205" t="s">
        <v>60</v>
      </c>
      <c r="BL16" s="205" t="s">
        <v>60</v>
      </c>
      <c r="BM16" s="205" t="s">
        <v>60</v>
      </c>
      <c r="BN16" s="205" t="s">
        <v>60</v>
      </c>
      <c r="BO16" s="205" t="s">
        <v>60</v>
      </c>
      <c r="BP16" s="205" t="s">
        <v>60</v>
      </c>
      <c r="BQ16" s="205" t="s">
        <v>60</v>
      </c>
      <c r="BR16" s="205" t="s">
        <v>60</v>
      </c>
      <c r="BS16" s="205" t="s">
        <v>60</v>
      </c>
      <c r="BT16" s="205" t="s">
        <v>60</v>
      </c>
      <c r="BU16" s="205" t="s">
        <v>60</v>
      </c>
      <c r="BV16" s="205" t="s">
        <v>60</v>
      </c>
      <c r="BW16" s="205" t="s">
        <v>60</v>
      </c>
      <c r="BX16" s="205" t="s">
        <v>60</v>
      </c>
      <c r="BY16" s="205" t="s">
        <v>60</v>
      </c>
      <c r="BZ16" s="205" t="s">
        <v>60</v>
      </c>
      <c r="CA16" s="205" t="s">
        <v>60</v>
      </c>
      <c r="CB16" s="205" t="s">
        <v>60</v>
      </c>
      <c r="CC16" s="205" t="s">
        <v>60</v>
      </c>
      <c r="CD16" s="205" t="s">
        <v>60</v>
      </c>
      <c r="CE16" s="205" t="s">
        <v>60</v>
      </c>
      <c r="CF16" s="205" t="s">
        <v>60</v>
      </c>
      <c r="CG16" s="205" t="s">
        <v>60</v>
      </c>
      <c r="CH16" s="205" t="s">
        <v>60</v>
      </c>
      <c r="CI16" s="205" t="s">
        <v>60</v>
      </c>
      <c r="CJ16" s="205" t="s">
        <v>60</v>
      </c>
      <c r="CK16" s="205" t="s">
        <v>60</v>
      </c>
      <c r="CL16" s="205" t="s">
        <v>60</v>
      </c>
      <c r="CM16" s="205" t="s">
        <v>60</v>
      </c>
      <c r="CN16" s="205" t="s">
        <v>60</v>
      </c>
      <c r="CO16" s="205" t="s">
        <v>60</v>
      </c>
      <c r="CP16" s="205" t="s">
        <v>60</v>
      </c>
      <c r="CQ16" s="205" t="s">
        <v>60</v>
      </c>
      <c r="CR16" s="205" t="s">
        <v>60</v>
      </c>
      <c r="CS16" s="205" t="s">
        <v>60</v>
      </c>
      <c r="CT16" s="205" t="s">
        <v>60</v>
      </c>
      <c r="CU16" s="205" t="s">
        <v>60</v>
      </c>
      <c r="CV16" s="205" t="s">
        <v>60</v>
      </c>
      <c r="CW16" s="205" t="s">
        <v>60</v>
      </c>
      <c r="CX16" s="205" t="s">
        <v>60</v>
      </c>
      <c r="CY16" s="205" t="s">
        <v>60</v>
      </c>
      <c r="CZ16" s="205" t="s">
        <v>60</v>
      </c>
      <c r="DA16" s="205" t="s">
        <v>60</v>
      </c>
      <c r="DB16" s="205" t="s">
        <v>60</v>
      </c>
      <c r="DC16" s="205" t="s">
        <v>60</v>
      </c>
      <c r="DD16" s="205" t="s">
        <v>60</v>
      </c>
      <c r="DE16" s="205" t="s">
        <v>60</v>
      </c>
      <c r="DF16" s="205" t="s">
        <v>60</v>
      </c>
      <c r="DG16" s="205" t="s">
        <v>60</v>
      </c>
      <c r="DH16" s="205" t="s">
        <v>60</v>
      </c>
      <c r="DI16" s="205" t="s">
        <v>60</v>
      </c>
      <c r="DJ16" s="205" t="s">
        <v>60</v>
      </c>
      <c r="DK16" s="205" t="s">
        <v>60</v>
      </c>
      <c r="DL16" s="205" t="s">
        <v>60</v>
      </c>
      <c r="DM16" s="205" t="s">
        <v>60</v>
      </c>
      <c r="DN16" s="205" t="s">
        <v>60</v>
      </c>
      <c r="DO16" s="205" t="s">
        <v>60</v>
      </c>
      <c r="DP16" s="205" t="s">
        <v>60</v>
      </c>
      <c r="DQ16" s="205" t="s">
        <v>60</v>
      </c>
      <c r="DR16" s="205" t="s">
        <v>60</v>
      </c>
      <c r="DS16" s="205" t="s">
        <v>60</v>
      </c>
      <c r="DT16" s="205" t="s">
        <v>60</v>
      </c>
      <c r="DU16" s="205" t="s">
        <v>60</v>
      </c>
      <c r="DV16" s="205" t="s">
        <v>60</v>
      </c>
      <c r="DW16" s="205" t="s">
        <v>60</v>
      </c>
      <c r="DX16" s="205" t="s">
        <v>60</v>
      </c>
      <c r="DY16" s="205" t="s">
        <v>60</v>
      </c>
      <c r="DZ16" s="205" t="s">
        <v>60</v>
      </c>
      <c r="EA16" s="205" t="s">
        <v>60</v>
      </c>
      <c r="EB16" s="205" t="s">
        <v>60</v>
      </c>
      <c r="EC16" s="205" t="s">
        <v>60</v>
      </c>
      <c r="ED16" s="205" t="s">
        <v>60</v>
      </c>
      <c r="EE16" s="205" t="s">
        <v>60</v>
      </c>
      <c r="EF16" s="205" t="s">
        <v>60</v>
      </c>
      <c r="EG16" s="205" t="s">
        <v>60</v>
      </c>
      <c r="EH16" s="205" t="s">
        <v>60</v>
      </c>
      <c r="EI16" s="205" t="s">
        <v>60</v>
      </c>
      <c r="EJ16" s="205" t="s">
        <v>60</v>
      </c>
      <c r="EK16" s="205" t="s">
        <v>60</v>
      </c>
      <c r="EL16" s="205" t="s">
        <v>60</v>
      </c>
      <c r="EM16" s="205" t="s">
        <v>60</v>
      </c>
      <c r="EN16" s="205" t="s">
        <v>60</v>
      </c>
      <c r="EO16" s="205" t="s">
        <v>60</v>
      </c>
      <c r="EP16" s="205" t="s">
        <v>60</v>
      </c>
      <c r="EQ16" s="205" t="s">
        <v>60</v>
      </c>
      <c r="ER16" s="205" t="s">
        <v>60</v>
      </c>
      <c r="ES16" s="205" t="s">
        <v>60</v>
      </c>
      <c r="ET16" s="205" t="s">
        <v>60</v>
      </c>
      <c r="EU16" s="205" t="s">
        <v>60</v>
      </c>
      <c r="EV16" s="205" t="s">
        <v>60</v>
      </c>
      <c r="EW16" s="205" t="s">
        <v>60</v>
      </c>
      <c r="EX16" s="205" t="s">
        <v>60</v>
      </c>
      <c r="EY16" s="205" t="s">
        <v>60</v>
      </c>
      <c r="EZ16" s="205" t="s">
        <v>60</v>
      </c>
      <c r="FA16" s="205" t="s">
        <v>60</v>
      </c>
      <c r="FB16" s="205" t="s">
        <v>60</v>
      </c>
      <c r="FC16" s="205" t="s">
        <v>60</v>
      </c>
      <c r="FD16" s="205" t="s">
        <v>60</v>
      </c>
      <c r="FE16" s="205" t="s">
        <v>60</v>
      </c>
      <c r="FF16" s="205" t="s">
        <v>60</v>
      </c>
      <c r="FG16" s="205" t="s">
        <v>60</v>
      </c>
      <c r="FH16" s="205" t="s">
        <v>60</v>
      </c>
      <c r="FI16" s="205" t="s">
        <v>60</v>
      </c>
      <c r="FJ16" s="205" t="s">
        <v>60</v>
      </c>
      <c r="FK16" s="205" t="s">
        <v>60</v>
      </c>
      <c r="FL16" s="205" t="s">
        <v>60</v>
      </c>
      <c r="FM16" s="205" t="s">
        <v>60</v>
      </c>
      <c r="FN16" s="205" t="s">
        <v>60</v>
      </c>
      <c r="FO16" s="205" t="s">
        <v>60</v>
      </c>
      <c r="FP16" s="205" t="s">
        <v>60</v>
      </c>
      <c r="FQ16" s="205" t="s">
        <v>60</v>
      </c>
      <c r="FR16" s="205" t="s">
        <v>60</v>
      </c>
      <c r="FS16" s="205" t="s">
        <v>60</v>
      </c>
      <c r="FT16" s="205" t="s">
        <v>60</v>
      </c>
      <c r="FU16" s="205" t="s">
        <v>60</v>
      </c>
      <c r="FV16" s="205" t="s">
        <v>60</v>
      </c>
      <c r="FW16" s="205" t="s">
        <v>60</v>
      </c>
      <c r="FX16" s="205" t="s">
        <v>60</v>
      </c>
      <c r="FY16" s="205" t="s">
        <v>60</v>
      </c>
      <c r="FZ16" s="205" t="s">
        <v>60</v>
      </c>
      <c r="GA16" s="205" t="s">
        <v>60</v>
      </c>
      <c r="GB16" s="205" t="s">
        <v>60</v>
      </c>
      <c r="GC16" s="205" t="s">
        <v>60</v>
      </c>
      <c r="GD16" s="205" t="s">
        <v>60</v>
      </c>
      <c r="GE16" s="205" t="s">
        <v>60</v>
      </c>
      <c r="GF16" s="205" t="s">
        <v>60</v>
      </c>
      <c r="GG16" s="205" t="s">
        <v>60</v>
      </c>
      <c r="GH16" s="205" t="s">
        <v>60</v>
      </c>
      <c r="GI16" s="205" t="s">
        <v>60</v>
      </c>
      <c r="GJ16" s="205" t="s">
        <v>60</v>
      </c>
      <c r="GK16" s="205" t="s">
        <v>60</v>
      </c>
      <c r="GL16" s="205" t="s">
        <v>60</v>
      </c>
      <c r="GM16" s="205" t="s">
        <v>60</v>
      </c>
      <c r="GN16" s="205" t="s">
        <v>60</v>
      </c>
      <c r="GO16" s="205" t="s">
        <v>60</v>
      </c>
      <c r="GP16" s="205" t="s">
        <v>60</v>
      </c>
      <c r="GQ16" s="205" t="s">
        <v>60</v>
      </c>
      <c r="GR16" s="205" t="s">
        <v>60</v>
      </c>
      <c r="GS16" s="205" t="s">
        <v>60</v>
      </c>
      <c r="GT16" s="205" t="s">
        <v>60</v>
      </c>
      <c r="GU16" s="205" t="s">
        <v>60</v>
      </c>
      <c r="GV16" s="205" t="s">
        <v>60</v>
      </c>
      <c r="GW16" s="205" t="s">
        <v>60</v>
      </c>
      <c r="GX16" s="205" t="s">
        <v>60</v>
      </c>
      <c r="GY16" s="205" t="s">
        <v>60</v>
      </c>
      <c r="GZ16" s="205" t="s">
        <v>60</v>
      </c>
      <c r="HA16" s="205" t="s">
        <v>60</v>
      </c>
      <c r="HB16" s="205" t="s">
        <v>60</v>
      </c>
      <c r="HC16" s="205" t="s">
        <v>60</v>
      </c>
      <c r="HD16" s="205" t="s">
        <v>60</v>
      </c>
      <c r="HE16" s="205" t="s">
        <v>60</v>
      </c>
      <c r="HF16" s="205" t="s">
        <v>60</v>
      </c>
      <c r="HG16" s="205" t="s">
        <v>60</v>
      </c>
      <c r="HH16" s="205" t="s">
        <v>60</v>
      </c>
      <c r="HI16" s="205" t="s">
        <v>60</v>
      </c>
      <c r="HJ16" s="205" t="s">
        <v>60</v>
      </c>
      <c r="HK16" s="205" t="s">
        <v>60</v>
      </c>
      <c r="HL16" s="205" t="s">
        <v>60</v>
      </c>
      <c r="HM16" s="205" t="s">
        <v>60</v>
      </c>
      <c r="HN16" s="205" t="s">
        <v>60</v>
      </c>
      <c r="HO16" s="205" t="s">
        <v>60</v>
      </c>
      <c r="HP16" s="205" t="s">
        <v>60</v>
      </c>
      <c r="HQ16" s="205" t="s">
        <v>60</v>
      </c>
      <c r="HR16" s="205" t="s">
        <v>60</v>
      </c>
      <c r="HS16" s="205" t="s">
        <v>60</v>
      </c>
      <c r="HT16" s="205" t="s">
        <v>60</v>
      </c>
      <c r="HU16" s="205" t="s">
        <v>60</v>
      </c>
      <c r="HV16" s="205" t="s">
        <v>60</v>
      </c>
      <c r="HW16" s="205" t="s">
        <v>60</v>
      </c>
      <c r="HX16" s="205" t="s">
        <v>60</v>
      </c>
      <c r="HY16" s="205" t="s">
        <v>60</v>
      </c>
      <c r="HZ16" s="205" t="s">
        <v>60</v>
      </c>
      <c r="IA16" s="205" t="s">
        <v>60</v>
      </c>
      <c r="IB16" s="205" t="s">
        <v>60</v>
      </c>
      <c r="IC16" s="205" t="s">
        <v>60</v>
      </c>
      <c r="ID16" s="205" t="s">
        <v>60</v>
      </c>
      <c r="IE16" s="205" t="s">
        <v>60</v>
      </c>
      <c r="IF16" s="205" t="s">
        <v>60</v>
      </c>
      <c r="IG16" s="205" t="s">
        <v>60</v>
      </c>
      <c r="IH16" s="205" t="s">
        <v>60</v>
      </c>
      <c r="II16" s="205" t="s">
        <v>60</v>
      </c>
      <c r="IJ16" s="205" t="s">
        <v>60</v>
      </c>
      <c r="IK16" s="205" t="s">
        <v>60</v>
      </c>
      <c r="IL16" s="205" t="s">
        <v>60</v>
      </c>
      <c r="IM16" s="205" t="s">
        <v>60</v>
      </c>
      <c r="IN16" s="205" t="s">
        <v>60</v>
      </c>
      <c r="IO16" s="205" t="s">
        <v>60</v>
      </c>
      <c r="IP16" s="205" t="s">
        <v>60</v>
      </c>
      <c r="IQ16" s="205" t="s">
        <v>60</v>
      </c>
      <c r="IR16" s="205" t="s">
        <v>60</v>
      </c>
      <c r="IS16" s="205" t="s">
        <v>60</v>
      </c>
      <c r="IT16" s="205" t="s">
        <v>60</v>
      </c>
      <c r="IU16" s="205" t="s">
        <v>60</v>
      </c>
      <c r="IV16" s="205" t="s">
        <v>60</v>
      </c>
    </row>
    <row r="17" ht="21" customHeight="1" spans="1:256">
      <c r="A17" s="206" t="s">
        <v>86</v>
      </c>
      <c r="B17" s="206" t="s">
        <v>60</v>
      </c>
      <c r="C17" s="205" t="s">
        <v>60</v>
      </c>
      <c r="D17" s="205" t="s">
        <v>60</v>
      </c>
      <c r="E17" s="205" t="s">
        <v>60</v>
      </c>
      <c r="F17" s="205" t="s">
        <v>60</v>
      </c>
      <c r="G17" s="205" t="s">
        <v>60</v>
      </c>
      <c r="H17" s="205" t="s">
        <v>60</v>
      </c>
      <c r="I17" s="205" t="s">
        <v>60</v>
      </c>
      <c r="J17" s="205" t="s">
        <v>60</v>
      </c>
      <c r="K17" s="205" t="s">
        <v>60</v>
      </c>
      <c r="L17" s="205" t="s">
        <v>60</v>
      </c>
      <c r="M17" s="205" t="s">
        <v>60</v>
      </c>
      <c r="N17" s="205" t="s">
        <v>60</v>
      </c>
      <c r="O17" s="205" t="s">
        <v>60</v>
      </c>
      <c r="P17" s="205" t="s">
        <v>60</v>
      </c>
      <c r="Q17" s="205" t="s">
        <v>60</v>
      </c>
      <c r="R17" s="205" t="s">
        <v>60</v>
      </c>
      <c r="S17" s="205" t="s">
        <v>60</v>
      </c>
      <c r="T17" s="205" t="s">
        <v>60</v>
      </c>
      <c r="U17" s="205" t="s">
        <v>60</v>
      </c>
      <c r="V17" s="205" t="s">
        <v>60</v>
      </c>
      <c r="W17" s="205" t="s">
        <v>60</v>
      </c>
      <c r="X17" s="205" t="s">
        <v>60</v>
      </c>
      <c r="Y17" s="205" t="s">
        <v>60</v>
      </c>
      <c r="Z17" s="205" t="s">
        <v>60</v>
      </c>
      <c r="AA17" s="205" t="s">
        <v>60</v>
      </c>
      <c r="AB17" s="205" t="s">
        <v>60</v>
      </c>
      <c r="AC17" s="205" t="s">
        <v>60</v>
      </c>
      <c r="AD17" s="205" t="s">
        <v>60</v>
      </c>
      <c r="AE17" s="205" t="s">
        <v>60</v>
      </c>
      <c r="AF17" s="205" t="s">
        <v>60</v>
      </c>
      <c r="AG17" s="205" t="s">
        <v>60</v>
      </c>
      <c r="AH17" s="205" t="s">
        <v>60</v>
      </c>
      <c r="AI17" s="205" t="s">
        <v>60</v>
      </c>
      <c r="AJ17" s="205" t="s">
        <v>60</v>
      </c>
      <c r="AK17" s="205" t="s">
        <v>60</v>
      </c>
      <c r="AL17" s="205" t="s">
        <v>60</v>
      </c>
      <c r="AM17" s="205" t="s">
        <v>60</v>
      </c>
      <c r="AN17" s="205" t="s">
        <v>60</v>
      </c>
      <c r="AO17" s="205" t="s">
        <v>60</v>
      </c>
      <c r="AP17" s="205" t="s">
        <v>60</v>
      </c>
      <c r="AQ17" s="205" t="s">
        <v>60</v>
      </c>
      <c r="AR17" s="205" t="s">
        <v>60</v>
      </c>
      <c r="AS17" s="205" t="s">
        <v>60</v>
      </c>
      <c r="AT17" s="205" t="s">
        <v>60</v>
      </c>
      <c r="AU17" s="205" t="s">
        <v>60</v>
      </c>
      <c r="AV17" s="205" t="s">
        <v>60</v>
      </c>
      <c r="AW17" s="205" t="s">
        <v>60</v>
      </c>
      <c r="AX17" s="205" t="s">
        <v>60</v>
      </c>
      <c r="AY17" s="205" t="s">
        <v>60</v>
      </c>
      <c r="AZ17" s="205" t="s">
        <v>60</v>
      </c>
      <c r="BA17" s="205" t="s">
        <v>60</v>
      </c>
      <c r="BB17" s="205" t="s">
        <v>60</v>
      </c>
      <c r="BC17" s="205" t="s">
        <v>60</v>
      </c>
      <c r="BD17" s="205" t="s">
        <v>60</v>
      </c>
      <c r="BE17" s="205" t="s">
        <v>60</v>
      </c>
      <c r="BF17" s="205" t="s">
        <v>60</v>
      </c>
      <c r="BG17" s="205" t="s">
        <v>60</v>
      </c>
      <c r="BH17" s="205" t="s">
        <v>60</v>
      </c>
      <c r="BI17" s="205" t="s">
        <v>60</v>
      </c>
      <c r="BJ17" s="205" t="s">
        <v>60</v>
      </c>
      <c r="BK17" s="205" t="s">
        <v>60</v>
      </c>
      <c r="BL17" s="205" t="s">
        <v>60</v>
      </c>
      <c r="BM17" s="205" t="s">
        <v>60</v>
      </c>
      <c r="BN17" s="205" t="s">
        <v>60</v>
      </c>
      <c r="BO17" s="205" t="s">
        <v>60</v>
      </c>
      <c r="BP17" s="205" t="s">
        <v>60</v>
      </c>
      <c r="BQ17" s="205" t="s">
        <v>60</v>
      </c>
      <c r="BR17" s="205" t="s">
        <v>60</v>
      </c>
      <c r="BS17" s="205" t="s">
        <v>60</v>
      </c>
      <c r="BT17" s="205" t="s">
        <v>60</v>
      </c>
      <c r="BU17" s="205" t="s">
        <v>60</v>
      </c>
      <c r="BV17" s="205" t="s">
        <v>60</v>
      </c>
      <c r="BW17" s="205" t="s">
        <v>60</v>
      </c>
      <c r="BX17" s="205" t="s">
        <v>60</v>
      </c>
      <c r="BY17" s="205" t="s">
        <v>60</v>
      </c>
      <c r="BZ17" s="205" t="s">
        <v>60</v>
      </c>
      <c r="CA17" s="205" t="s">
        <v>60</v>
      </c>
      <c r="CB17" s="205" t="s">
        <v>60</v>
      </c>
      <c r="CC17" s="205" t="s">
        <v>60</v>
      </c>
      <c r="CD17" s="205" t="s">
        <v>60</v>
      </c>
      <c r="CE17" s="205" t="s">
        <v>60</v>
      </c>
      <c r="CF17" s="205" t="s">
        <v>60</v>
      </c>
      <c r="CG17" s="205" t="s">
        <v>60</v>
      </c>
      <c r="CH17" s="205" t="s">
        <v>60</v>
      </c>
      <c r="CI17" s="205" t="s">
        <v>60</v>
      </c>
      <c r="CJ17" s="205" t="s">
        <v>60</v>
      </c>
      <c r="CK17" s="205" t="s">
        <v>60</v>
      </c>
      <c r="CL17" s="205" t="s">
        <v>60</v>
      </c>
      <c r="CM17" s="205" t="s">
        <v>60</v>
      </c>
      <c r="CN17" s="205" t="s">
        <v>60</v>
      </c>
      <c r="CO17" s="205" t="s">
        <v>60</v>
      </c>
      <c r="CP17" s="205" t="s">
        <v>60</v>
      </c>
      <c r="CQ17" s="205" t="s">
        <v>60</v>
      </c>
      <c r="CR17" s="205" t="s">
        <v>60</v>
      </c>
      <c r="CS17" s="205" t="s">
        <v>60</v>
      </c>
      <c r="CT17" s="205" t="s">
        <v>60</v>
      </c>
      <c r="CU17" s="205" t="s">
        <v>60</v>
      </c>
      <c r="CV17" s="205" t="s">
        <v>60</v>
      </c>
      <c r="CW17" s="205" t="s">
        <v>60</v>
      </c>
      <c r="CX17" s="205" t="s">
        <v>60</v>
      </c>
      <c r="CY17" s="205" t="s">
        <v>60</v>
      </c>
      <c r="CZ17" s="205" t="s">
        <v>60</v>
      </c>
      <c r="DA17" s="205" t="s">
        <v>60</v>
      </c>
      <c r="DB17" s="205" t="s">
        <v>60</v>
      </c>
      <c r="DC17" s="205" t="s">
        <v>60</v>
      </c>
      <c r="DD17" s="205" t="s">
        <v>60</v>
      </c>
      <c r="DE17" s="205" t="s">
        <v>60</v>
      </c>
      <c r="DF17" s="205" t="s">
        <v>60</v>
      </c>
      <c r="DG17" s="205" t="s">
        <v>60</v>
      </c>
      <c r="DH17" s="205" t="s">
        <v>60</v>
      </c>
      <c r="DI17" s="205" t="s">
        <v>60</v>
      </c>
      <c r="DJ17" s="205" t="s">
        <v>60</v>
      </c>
      <c r="DK17" s="205" t="s">
        <v>60</v>
      </c>
      <c r="DL17" s="205" t="s">
        <v>60</v>
      </c>
      <c r="DM17" s="205" t="s">
        <v>60</v>
      </c>
      <c r="DN17" s="205" t="s">
        <v>60</v>
      </c>
      <c r="DO17" s="205" t="s">
        <v>60</v>
      </c>
      <c r="DP17" s="205" t="s">
        <v>60</v>
      </c>
      <c r="DQ17" s="205" t="s">
        <v>60</v>
      </c>
      <c r="DR17" s="205" t="s">
        <v>60</v>
      </c>
      <c r="DS17" s="205" t="s">
        <v>60</v>
      </c>
      <c r="DT17" s="205" t="s">
        <v>60</v>
      </c>
      <c r="DU17" s="205" t="s">
        <v>60</v>
      </c>
      <c r="DV17" s="205" t="s">
        <v>60</v>
      </c>
      <c r="DW17" s="205" t="s">
        <v>60</v>
      </c>
      <c r="DX17" s="205" t="s">
        <v>60</v>
      </c>
      <c r="DY17" s="205" t="s">
        <v>60</v>
      </c>
      <c r="DZ17" s="205" t="s">
        <v>60</v>
      </c>
      <c r="EA17" s="205" t="s">
        <v>60</v>
      </c>
      <c r="EB17" s="205" t="s">
        <v>60</v>
      </c>
      <c r="EC17" s="205" t="s">
        <v>60</v>
      </c>
      <c r="ED17" s="205" t="s">
        <v>60</v>
      </c>
      <c r="EE17" s="205" t="s">
        <v>60</v>
      </c>
      <c r="EF17" s="205" t="s">
        <v>60</v>
      </c>
      <c r="EG17" s="205" t="s">
        <v>60</v>
      </c>
      <c r="EH17" s="205" t="s">
        <v>60</v>
      </c>
      <c r="EI17" s="205" t="s">
        <v>60</v>
      </c>
      <c r="EJ17" s="205" t="s">
        <v>60</v>
      </c>
      <c r="EK17" s="205" t="s">
        <v>60</v>
      </c>
      <c r="EL17" s="205" t="s">
        <v>60</v>
      </c>
      <c r="EM17" s="205" t="s">
        <v>60</v>
      </c>
      <c r="EN17" s="205" t="s">
        <v>60</v>
      </c>
      <c r="EO17" s="205" t="s">
        <v>60</v>
      </c>
      <c r="EP17" s="205" t="s">
        <v>60</v>
      </c>
      <c r="EQ17" s="205" t="s">
        <v>60</v>
      </c>
      <c r="ER17" s="205" t="s">
        <v>60</v>
      </c>
      <c r="ES17" s="205" t="s">
        <v>60</v>
      </c>
      <c r="ET17" s="205" t="s">
        <v>60</v>
      </c>
      <c r="EU17" s="205" t="s">
        <v>60</v>
      </c>
      <c r="EV17" s="205" t="s">
        <v>60</v>
      </c>
      <c r="EW17" s="205" t="s">
        <v>60</v>
      </c>
      <c r="EX17" s="205" t="s">
        <v>60</v>
      </c>
      <c r="EY17" s="205" t="s">
        <v>60</v>
      </c>
      <c r="EZ17" s="205" t="s">
        <v>60</v>
      </c>
      <c r="FA17" s="205" t="s">
        <v>60</v>
      </c>
      <c r="FB17" s="205" t="s">
        <v>60</v>
      </c>
      <c r="FC17" s="205" t="s">
        <v>60</v>
      </c>
      <c r="FD17" s="205" t="s">
        <v>60</v>
      </c>
      <c r="FE17" s="205" t="s">
        <v>60</v>
      </c>
      <c r="FF17" s="205" t="s">
        <v>60</v>
      </c>
      <c r="FG17" s="205" t="s">
        <v>60</v>
      </c>
      <c r="FH17" s="205" t="s">
        <v>60</v>
      </c>
      <c r="FI17" s="205" t="s">
        <v>60</v>
      </c>
      <c r="FJ17" s="205" t="s">
        <v>60</v>
      </c>
      <c r="FK17" s="205" t="s">
        <v>60</v>
      </c>
      <c r="FL17" s="205" t="s">
        <v>60</v>
      </c>
      <c r="FM17" s="205" t="s">
        <v>60</v>
      </c>
      <c r="FN17" s="205" t="s">
        <v>60</v>
      </c>
      <c r="FO17" s="205" t="s">
        <v>60</v>
      </c>
      <c r="FP17" s="205" t="s">
        <v>60</v>
      </c>
      <c r="FQ17" s="205" t="s">
        <v>60</v>
      </c>
      <c r="FR17" s="205" t="s">
        <v>60</v>
      </c>
      <c r="FS17" s="205" t="s">
        <v>60</v>
      </c>
      <c r="FT17" s="205" t="s">
        <v>60</v>
      </c>
      <c r="FU17" s="205" t="s">
        <v>60</v>
      </c>
      <c r="FV17" s="205" t="s">
        <v>60</v>
      </c>
      <c r="FW17" s="205" t="s">
        <v>60</v>
      </c>
      <c r="FX17" s="205" t="s">
        <v>60</v>
      </c>
      <c r="FY17" s="205" t="s">
        <v>60</v>
      </c>
      <c r="FZ17" s="205" t="s">
        <v>60</v>
      </c>
      <c r="GA17" s="205" t="s">
        <v>60</v>
      </c>
      <c r="GB17" s="205" t="s">
        <v>60</v>
      </c>
      <c r="GC17" s="205" t="s">
        <v>60</v>
      </c>
      <c r="GD17" s="205" t="s">
        <v>60</v>
      </c>
      <c r="GE17" s="205" t="s">
        <v>60</v>
      </c>
      <c r="GF17" s="205" t="s">
        <v>60</v>
      </c>
      <c r="GG17" s="205" t="s">
        <v>60</v>
      </c>
      <c r="GH17" s="205" t="s">
        <v>60</v>
      </c>
      <c r="GI17" s="205" t="s">
        <v>60</v>
      </c>
      <c r="GJ17" s="205" t="s">
        <v>60</v>
      </c>
      <c r="GK17" s="205" t="s">
        <v>60</v>
      </c>
      <c r="GL17" s="205" t="s">
        <v>60</v>
      </c>
      <c r="GM17" s="205" t="s">
        <v>60</v>
      </c>
      <c r="GN17" s="205" t="s">
        <v>60</v>
      </c>
      <c r="GO17" s="205" t="s">
        <v>60</v>
      </c>
      <c r="GP17" s="205" t="s">
        <v>60</v>
      </c>
      <c r="GQ17" s="205" t="s">
        <v>60</v>
      </c>
      <c r="GR17" s="205" t="s">
        <v>60</v>
      </c>
      <c r="GS17" s="205" t="s">
        <v>60</v>
      </c>
      <c r="GT17" s="205" t="s">
        <v>60</v>
      </c>
      <c r="GU17" s="205" t="s">
        <v>60</v>
      </c>
      <c r="GV17" s="205" t="s">
        <v>60</v>
      </c>
      <c r="GW17" s="205" t="s">
        <v>60</v>
      </c>
      <c r="GX17" s="205" t="s">
        <v>60</v>
      </c>
      <c r="GY17" s="205" t="s">
        <v>60</v>
      </c>
      <c r="GZ17" s="205" t="s">
        <v>60</v>
      </c>
      <c r="HA17" s="205" t="s">
        <v>60</v>
      </c>
      <c r="HB17" s="205" t="s">
        <v>60</v>
      </c>
      <c r="HC17" s="205" t="s">
        <v>60</v>
      </c>
      <c r="HD17" s="205" t="s">
        <v>60</v>
      </c>
      <c r="HE17" s="205" t="s">
        <v>60</v>
      </c>
      <c r="HF17" s="205" t="s">
        <v>60</v>
      </c>
      <c r="HG17" s="205" t="s">
        <v>60</v>
      </c>
      <c r="HH17" s="205" t="s">
        <v>60</v>
      </c>
      <c r="HI17" s="205" t="s">
        <v>60</v>
      </c>
      <c r="HJ17" s="205" t="s">
        <v>60</v>
      </c>
      <c r="HK17" s="205" t="s">
        <v>60</v>
      </c>
      <c r="HL17" s="205" t="s">
        <v>60</v>
      </c>
      <c r="HM17" s="205" t="s">
        <v>60</v>
      </c>
      <c r="HN17" s="205" t="s">
        <v>60</v>
      </c>
      <c r="HO17" s="205" t="s">
        <v>60</v>
      </c>
      <c r="HP17" s="205" t="s">
        <v>60</v>
      </c>
      <c r="HQ17" s="205" t="s">
        <v>60</v>
      </c>
      <c r="HR17" s="205" t="s">
        <v>60</v>
      </c>
      <c r="HS17" s="205" t="s">
        <v>60</v>
      </c>
      <c r="HT17" s="205" t="s">
        <v>60</v>
      </c>
      <c r="HU17" s="205" t="s">
        <v>60</v>
      </c>
      <c r="HV17" s="205" t="s">
        <v>60</v>
      </c>
      <c r="HW17" s="205" t="s">
        <v>60</v>
      </c>
      <c r="HX17" s="205" t="s">
        <v>60</v>
      </c>
      <c r="HY17" s="205" t="s">
        <v>60</v>
      </c>
      <c r="HZ17" s="205" t="s">
        <v>60</v>
      </c>
      <c r="IA17" s="205" t="s">
        <v>60</v>
      </c>
      <c r="IB17" s="205" t="s">
        <v>60</v>
      </c>
      <c r="IC17" s="205" t="s">
        <v>60</v>
      </c>
      <c r="ID17" s="205" t="s">
        <v>60</v>
      </c>
      <c r="IE17" s="205" t="s">
        <v>60</v>
      </c>
      <c r="IF17" s="205" t="s">
        <v>60</v>
      </c>
      <c r="IG17" s="205" t="s">
        <v>60</v>
      </c>
      <c r="IH17" s="205" t="s">
        <v>60</v>
      </c>
      <c r="II17" s="205" t="s">
        <v>60</v>
      </c>
      <c r="IJ17" s="205" t="s">
        <v>60</v>
      </c>
      <c r="IK17" s="205" t="s">
        <v>60</v>
      </c>
      <c r="IL17" s="205" t="s">
        <v>60</v>
      </c>
      <c r="IM17" s="205" t="s">
        <v>60</v>
      </c>
      <c r="IN17" s="205" t="s">
        <v>60</v>
      </c>
      <c r="IO17" s="205" t="s">
        <v>60</v>
      </c>
      <c r="IP17" s="205" t="s">
        <v>60</v>
      </c>
      <c r="IQ17" s="205" t="s">
        <v>60</v>
      </c>
      <c r="IR17" s="205" t="s">
        <v>60</v>
      </c>
      <c r="IS17" s="205" t="s">
        <v>60</v>
      </c>
      <c r="IT17" s="205" t="s">
        <v>60</v>
      </c>
      <c r="IU17" s="205" t="s">
        <v>60</v>
      </c>
      <c r="IV17" s="205" t="s">
        <v>60</v>
      </c>
    </row>
    <row r="18" ht="21" customHeight="1" spans="1:256">
      <c r="A18" s="206" t="s">
        <v>89</v>
      </c>
      <c r="B18" s="206" t="s">
        <v>60</v>
      </c>
      <c r="C18" s="205" t="s">
        <v>60</v>
      </c>
      <c r="D18" s="206" t="s">
        <v>1063</v>
      </c>
      <c r="E18" s="206" t="s">
        <v>1063</v>
      </c>
      <c r="F18" s="205" t="s">
        <v>60</v>
      </c>
      <c r="G18" s="205" t="s">
        <v>60</v>
      </c>
      <c r="H18" s="205" t="s">
        <v>60</v>
      </c>
      <c r="I18" s="205" t="s">
        <v>60</v>
      </c>
      <c r="J18" s="205" t="s">
        <v>60</v>
      </c>
      <c r="K18" s="205" t="s">
        <v>60</v>
      </c>
      <c r="L18" s="205" t="s">
        <v>60</v>
      </c>
      <c r="M18" s="205" t="s">
        <v>60</v>
      </c>
      <c r="N18" s="205" t="s">
        <v>60</v>
      </c>
      <c r="O18" s="205" t="s">
        <v>60</v>
      </c>
      <c r="P18" s="205" t="s">
        <v>60</v>
      </c>
      <c r="Q18" s="205" t="s">
        <v>60</v>
      </c>
      <c r="R18" s="205" t="s">
        <v>60</v>
      </c>
      <c r="S18" s="205" t="s">
        <v>60</v>
      </c>
      <c r="T18" s="205" t="s">
        <v>60</v>
      </c>
      <c r="U18" s="205" t="s">
        <v>60</v>
      </c>
      <c r="V18" s="205" t="s">
        <v>60</v>
      </c>
      <c r="W18" s="205" t="s">
        <v>60</v>
      </c>
      <c r="X18" s="205" t="s">
        <v>60</v>
      </c>
      <c r="Y18" s="205" t="s">
        <v>60</v>
      </c>
      <c r="Z18" s="205" t="s">
        <v>60</v>
      </c>
      <c r="AA18" s="205" t="s">
        <v>60</v>
      </c>
      <c r="AB18" s="206" t="s">
        <v>1063</v>
      </c>
      <c r="AC18" s="205" t="s">
        <v>60</v>
      </c>
      <c r="AD18" s="205" t="s">
        <v>60</v>
      </c>
      <c r="AE18" s="205" t="s">
        <v>60</v>
      </c>
      <c r="AF18" s="205" t="s">
        <v>60</v>
      </c>
      <c r="AG18" s="205" t="s">
        <v>1064</v>
      </c>
      <c r="AH18" s="205" t="s">
        <v>60</v>
      </c>
      <c r="AI18" s="205" t="s">
        <v>60</v>
      </c>
      <c r="AJ18" s="205" t="s">
        <v>60</v>
      </c>
      <c r="AK18" s="205" t="s">
        <v>60</v>
      </c>
      <c r="AL18" s="205" t="s">
        <v>60</v>
      </c>
      <c r="AM18" s="205" t="s">
        <v>60</v>
      </c>
      <c r="AN18" s="205" t="s">
        <v>60</v>
      </c>
      <c r="AO18" s="205" t="s">
        <v>60</v>
      </c>
      <c r="AP18" s="205" t="s">
        <v>60</v>
      </c>
      <c r="AQ18" s="205" t="s">
        <v>60</v>
      </c>
      <c r="AR18" s="205" t="s">
        <v>60</v>
      </c>
      <c r="AS18" s="205" t="s">
        <v>60</v>
      </c>
      <c r="AT18" s="205" t="s">
        <v>60</v>
      </c>
      <c r="AU18" s="205" t="s">
        <v>60</v>
      </c>
      <c r="AV18" s="205" t="s">
        <v>60</v>
      </c>
      <c r="AW18" s="205" t="s">
        <v>60</v>
      </c>
      <c r="AX18" s="205" t="s">
        <v>60</v>
      </c>
      <c r="AY18" s="205" t="s">
        <v>60</v>
      </c>
      <c r="AZ18" s="206" t="s">
        <v>1063</v>
      </c>
      <c r="BA18" s="205" t="s">
        <v>60</v>
      </c>
      <c r="BB18" s="205" t="s">
        <v>60</v>
      </c>
      <c r="BC18" s="205" t="s">
        <v>60</v>
      </c>
      <c r="BD18" s="205" t="s">
        <v>60</v>
      </c>
      <c r="BE18" s="205" t="s">
        <v>60</v>
      </c>
      <c r="BF18" s="205" t="s">
        <v>60</v>
      </c>
      <c r="BG18" s="205" t="s">
        <v>60</v>
      </c>
      <c r="BH18" s="205" t="s">
        <v>60</v>
      </c>
      <c r="BI18" s="205" t="s">
        <v>60</v>
      </c>
      <c r="BJ18" s="205" t="s">
        <v>60</v>
      </c>
      <c r="BK18" s="205" t="s">
        <v>60</v>
      </c>
      <c r="BL18" s="205" t="s">
        <v>60</v>
      </c>
      <c r="BM18" s="205" t="s">
        <v>60</v>
      </c>
      <c r="BN18" s="205" t="s">
        <v>60</v>
      </c>
      <c r="BO18" s="205" t="s">
        <v>60</v>
      </c>
      <c r="BP18" s="205" t="s">
        <v>60</v>
      </c>
      <c r="BQ18" s="205" t="s">
        <v>60</v>
      </c>
      <c r="BR18" s="205" t="s">
        <v>60</v>
      </c>
      <c r="BS18" s="205" t="s">
        <v>60</v>
      </c>
      <c r="BT18" s="205" t="s">
        <v>60</v>
      </c>
      <c r="BU18" s="205" t="s">
        <v>60</v>
      </c>
      <c r="BV18" s="205" t="s">
        <v>60</v>
      </c>
      <c r="BW18" s="205" t="s">
        <v>60</v>
      </c>
      <c r="BX18" s="205" t="s">
        <v>60</v>
      </c>
      <c r="BY18" s="205" t="s">
        <v>60</v>
      </c>
      <c r="BZ18" s="205" t="s">
        <v>60</v>
      </c>
      <c r="CA18" s="205" t="s">
        <v>60</v>
      </c>
      <c r="CB18" s="205" t="s">
        <v>60</v>
      </c>
      <c r="CC18" s="205" t="s">
        <v>60</v>
      </c>
      <c r="CD18" s="205" t="s">
        <v>60</v>
      </c>
      <c r="CE18" s="205" t="s">
        <v>60</v>
      </c>
      <c r="CF18" s="205" t="s">
        <v>60</v>
      </c>
      <c r="CG18" s="205" t="s">
        <v>60</v>
      </c>
      <c r="CH18" s="205" t="s">
        <v>60</v>
      </c>
      <c r="CI18" s="205" t="s">
        <v>60</v>
      </c>
      <c r="CJ18" s="205" t="s">
        <v>60</v>
      </c>
      <c r="CK18" s="206" t="s">
        <v>1063</v>
      </c>
      <c r="CL18" s="205" t="s">
        <v>60</v>
      </c>
      <c r="CM18" s="206" t="s">
        <v>1063</v>
      </c>
      <c r="CN18" s="205" t="s">
        <v>60</v>
      </c>
      <c r="CO18" s="205" t="s">
        <v>60</v>
      </c>
      <c r="CP18" s="205" t="s">
        <v>60</v>
      </c>
      <c r="CQ18" s="205" t="s">
        <v>60</v>
      </c>
      <c r="CR18" s="205" t="s">
        <v>60</v>
      </c>
      <c r="CS18" s="205" t="s">
        <v>60</v>
      </c>
      <c r="CT18" s="205" t="s">
        <v>60</v>
      </c>
      <c r="CU18" s="205" t="s">
        <v>60</v>
      </c>
      <c r="CV18" s="205" t="s">
        <v>60</v>
      </c>
      <c r="CW18" s="205" t="s">
        <v>60</v>
      </c>
      <c r="CX18" s="205" t="s">
        <v>60</v>
      </c>
      <c r="CY18" s="205" t="s">
        <v>60</v>
      </c>
      <c r="CZ18" s="205" t="s">
        <v>60</v>
      </c>
      <c r="DA18" s="205" t="s">
        <v>1064</v>
      </c>
      <c r="DB18" s="205" t="s">
        <v>60</v>
      </c>
      <c r="DC18" s="205" t="s">
        <v>60</v>
      </c>
      <c r="DD18" s="205" t="s">
        <v>60</v>
      </c>
      <c r="DE18" s="205" t="s">
        <v>60</v>
      </c>
      <c r="DF18" s="205" t="s">
        <v>60</v>
      </c>
      <c r="DG18" s="205" t="s">
        <v>60</v>
      </c>
      <c r="DH18" s="205" t="s">
        <v>60</v>
      </c>
      <c r="DI18" s="205" t="s">
        <v>60</v>
      </c>
      <c r="DJ18" s="205" t="s">
        <v>60</v>
      </c>
      <c r="DK18" s="205" t="s">
        <v>60</v>
      </c>
      <c r="DL18" s="205" t="s">
        <v>60</v>
      </c>
      <c r="DM18" s="205" t="s">
        <v>60</v>
      </c>
      <c r="DN18" s="205" t="s">
        <v>60</v>
      </c>
      <c r="DO18" s="205" t="s">
        <v>60</v>
      </c>
      <c r="DP18" s="205" t="s">
        <v>60</v>
      </c>
      <c r="DQ18" s="211" t="s">
        <v>1063</v>
      </c>
      <c r="DR18" s="205" t="s">
        <v>60</v>
      </c>
      <c r="DS18" s="205" t="s">
        <v>60</v>
      </c>
      <c r="DT18" s="205" t="s">
        <v>60</v>
      </c>
      <c r="DU18" s="205" t="s">
        <v>60</v>
      </c>
      <c r="DV18" s="211" t="s">
        <v>1063</v>
      </c>
      <c r="DW18" s="205" t="s">
        <v>60</v>
      </c>
      <c r="DX18" s="205" t="s">
        <v>60</v>
      </c>
      <c r="DY18" s="205" t="s">
        <v>60</v>
      </c>
      <c r="DZ18" s="205" t="s">
        <v>60</v>
      </c>
      <c r="EA18" s="211" t="s">
        <v>1063</v>
      </c>
      <c r="EB18" s="205" t="s">
        <v>60</v>
      </c>
      <c r="EC18" s="205" t="s">
        <v>60</v>
      </c>
      <c r="ED18" s="205" t="s">
        <v>60</v>
      </c>
      <c r="EE18" s="205" t="s">
        <v>60</v>
      </c>
      <c r="EF18" s="205" t="s">
        <v>60</v>
      </c>
      <c r="EG18" s="205" t="s">
        <v>60</v>
      </c>
      <c r="EH18" s="205" t="s">
        <v>60</v>
      </c>
      <c r="EI18" s="205" t="s">
        <v>60</v>
      </c>
      <c r="EJ18" s="205" t="s">
        <v>60</v>
      </c>
      <c r="EK18" s="205" t="s">
        <v>60</v>
      </c>
      <c r="EL18" s="205" t="s">
        <v>60</v>
      </c>
      <c r="EM18" s="205" t="s">
        <v>60</v>
      </c>
      <c r="EN18" s="205" t="s">
        <v>60</v>
      </c>
      <c r="EO18" s="205" t="s">
        <v>60</v>
      </c>
      <c r="EP18" s="205" t="s">
        <v>60</v>
      </c>
      <c r="EQ18" s="205" t="s">
        <v>60</v>
      </c>
      <c r="ER18" s="205" t="s">
        <v>60</v>
      </c>
      <c r="ES18" s="211" t="s">
        <v>1063</v>
      </c>
      <c r="ET18" s="205" t="s">
        <v>60</v>
      </c>
      <c r="EU18" s="205" t="s">
        <v>60</v>
      </c>
      <c r="EV18" s="205" t="s">
        <v>60</v>
      </c>
      <c r="EW18" s="205" t="s">
        <v>60</v>
      </c>
      <c r="EX18" s="205" t="s">
        <v>60</v>
      </c>
      <c r="EY18" s="205" t="s">
        <v>60</v>
      </c>
      <c r="EZ18" s="205" t="s">
        <v>60</v>
      </c>
      <c r="FA18" s="205" t="s">
        <v>60</v>
      </c>
      <c r="FB18" s="205" t="s">
        <v>60</v>
      </c>
      <c r="FC18" s="205" t="s">
        <v>60</v>
      </c>
      <c r="FD18" s="205" t="s">
        <v>60</v>
      </c>
      <c r="FE18" s="205" t="s">
        <v>60</v>
      </c>
      <c r="FF18" s="205" t="s">
        <v>60</v>
      </c>
      <c r="FG18" s="205" t="s">
        <v>60</v>
      </c>
      <c r="FH18" s="205" t="s">
        <v>234</v>
      </c>
      <c r="FI18" s="205" t="s">
        <v>60</v>
      </c>
      <c r="FJ18" s="205" t="s">
        <v>60</v>
      </c>
      <c r="FK18" s="205" t="s">
        <v>60</v>
      </c>
      <c r="FL18" s="211" t="s">
        <v>1063</v>
      </c>
      <c r="FM18" s="205" t="s">
        <v>60</v>
      </c>
      <c r="FN18" s="205" t="s">
        <v>60</v>
      </c>
      <c r="FO18" s="205" t="s">
        <v>60</v>
      </c>
      <c r="FP18" s="205" t="s">
        <v>60</v>
      </c>
      <c r="FQ18" s="205" t="s">
        <v>60</v>
      </c>
      <c r="FR18" s="205" t="s">
        <v>60</v>
      </c>
      <c r="FS18" s="205" t="s">
        <v>60</v>
      </c>
      <c r="FT18" s="205" t="s">
        <v>60</v>
      </c>
      <c r="FU18" s="205" t="s">
        <v>60</v>
      </c>
      <c r="FV18" s="205" t="s">
        <v>60</v>
      </c>
      <c r="FW18" s="211" t="s">
        <v>1063</v>
      </c>
      <c r="FX18" s="211" t="s">
        <v>1063</v>
      </c>
      <c r="FY18" s="205" t="s">
        <v>60</v>
      </c>
      <c r="FZ18" s="205" t="s">
        <v>60</v>
      </c>
      <c r="GA18" s="205" t="s">
        <v>60</v>
      </c>
      <c r="GB18" s="205" t="s">
        <v>60</v>
      </c>
      <c r="GC18" s="205" t="s">
        <v>60</v>
      </c>
      <c r="GD18" s="211" t="s">
        <v>1063</v>
      </c>
      <c r="GE18" s="211" t="s">
        <v>1063</v>
      </c>
      <c r="GF18" s="211" t="s">
        <v>1063</v>
      </c>
      <c r="GG18" s="211" t="s">
        <v>1063</v>
      </c>
      <c r="GH18" s="205" t="s">
        <v>60</v>
      </c>
      <c r="GI18" s="205" t="s">
        <v>60</v>
      </c>
      <c r="GJ18" s="205" t="s">
        <v>60</v>
      </c>
      <c r="GK18" s="205" t="s">
        <v>60</v>
      </c>
      <c r="GL18" s="211" t="s">
        <v>1063</v>
      </c>
      <c r="GM18" s="205" t="s">
        <v>60</v>
      </c>
      <c r="GN18" s="205" t="s">
        <v>60</v>
      </c>
      <c r="GO18" s="205" t="s">
        <v>60</v>
      </c>
      <c r="GP18" s="205" t="s">
        <v>60</v>
      </c>
      <c r="GQ18" s="205" t="s">
        <v>60</v>
      </c>
      <c r="GR18" s="205" t="s">
        <v>60</v>
      </c>
      <c r="GS18" s="205" t="s">
        <v>60</v>
      </c>
      <c r="GT18" s="205" t="s">
        <v>60</v>
      </c>
      <c r="GU18" s="205" t="s">
        <v>60</v>
      </c>
      <c r="GV18" s="205" t="s">
        <v>60</v>
      </c>
      <c r="GW18" s="205" t="s">
        <v>60</v>
      </c>
      <c r="GX18" s="205" t="s">
        <v>60</v>
      </c>
      <c r="GY18" s="205" t="s">
        <v>60</v>
      </c>
      <c r="GZ18" s="205" t="s">
        <v>60</v>
      </c>
      <c r="HA18" s="205" t="s">
        <v>60</v>
      </c>
      <c r="HB18" s="205" t="s">
        <v>60</v>
      </c>
      <c r="HC18" s="205" t="s">
        <v>60</v>
      </c>
      <c r="HD18" s="205" t="s">
        <v>60</v>
      </c>
      <c r="HE18" s="205" t="s">
        <v>60</v>
      </c>
      <c r="HF18" s="205" t="s">
        <v>60</v>
      </c>
      <c r="HG18" s="205" t="s">
        <v>60</v>
      </c>
      <c r="HH18" s="205" t="s">
        <v>60</v>
      </c>
      <c r="HI18" s="205" t="s">
        <v>60</v>
      </c>
      <c r="HJ18" s="205" t="s">
        <v>60</v>
      </c>
      <c r="HK18" s="205" t="s">
        <v>60</v>
      </c>
      <c r="HL18" s="205" t="s">
        <v>60</v>
      </c>
      <c r="HM18" s="205" t="s">
        <v>60</v>
      </c>
      <c r="HN18" s="205" t="s">
        <v>60</v>
      </c>
      <c r="HO18" s="205" t="s">
        <v>60</v>
      </c>
      <c r="HP18" s="205" t="s">
        <v>60</v>
      </c>
      <c r="HQ18" s="205" t="s">
        <v>60</v>
      </c>
      <c r="HR18" s="205" t="s">
        <v>60</v>
      </c>
      <c r="HS18" s="205" t="s">
        <v>60</v>
      </c>
      <c r="HT18" s="205" t="s">
        <v>60</v>
      </c>
      <c r="HU18" s="205" t="s">
        <v>60</v>
      </c>
      <c r="HV18" s="205" t="s">
        <v>60</v>
      </c>
      <c r="HW18" s="205" t="s">
        <v>60</v>
      </c>
      <c r="HX18" s="205" t="s">
        <v>60</v>
      </c>
      <c r="HY18" s="205" t="s">
        <v>60</v>
      </c>
      <c r="HZ18" s="205" t="s">
        <v>60</v>
      </c>
      <c r="IA18" s="205" t="s">
        <v>60</v>
      </c>
      <c r="IB18" s="205" t="s">
        <v>60</v>
      </c>
      <c r="IC18" s="205" t="s">
        <v>60</v>
      </c>
      <c r="ID18" s="205" t="s">
        <v>60</v>
      </c>
      <c r="IE18" s="205" t="s">
        <v>60</v>
      </c>
      <c r="IF18" s="205" t="s">
        <v>60</v>
      </c>
      <c r="IG18" s="205" t="s">
        <v>60</v>
      </c>
      <c r="IH18" s="205" t="s">
        <v>60</v>
      </c>
      <c r="II18" s="205" t="s">
        <v>60</v>
      </c>
      <c r="IJ18" s="205" t="s">
        <v>60</v>
      </c>
      <c r="IK18" s="205" t="s">
        <v>60</v>
      </c>
      <c r="IL18" s="205" t="s">
        <v>60</v>
      </c>
      <c r="IM18" s="205" t="s">
        <v>60</v>
      </c>
      <c r="IN18" s="205" t="s">
        <v>60</v>
      </c>
      <c r="IO18" s="205" t="s">
        <v>60</v>
      </c>
      <c r="IP18" s="205" t="s">
        <v>60</v>
      </c>
      <c r="IQ18" s="205" t="s">
        <v>60</v>
      </c>
      <c r="IR18" s="205" t="s">
        <v>60</v>
      </c>
      <c r="IS18" s="205" t="s">
        <v>60</v>
      </c>
      <c r="IT18" s="205" t="s">
        <v>60</v>
      </c>
      <c r="IU18" s="205" t="s">
        <v>60</v>
      </c>
      <c r="IV18" s="205" t="s">
        <v>60</v>
      </c>
    </row>
    <row r="19" ht="21" customHeight="1" spans="1:256">
      <c r="A19" s="206" t="s">
        <v>91</v>
      </c>
      <c r="B19" s="206" t="s">
        <v>60</v>
      </c>
      <c r="C19" s="206" t="s">
        <v>1063</v>
      </c>
      <c r="D19" s="205" t="s">
        <v>60</v>
      </c>
      <c r="E19" s="205" t="s">
        <v>60</v>
      </c>
      <c r="F19" s="205" t="s">
        <v>60</v>
      </c>
      <c r="G19" s="205" t="s">
        <v>60</v>
      </c>
      <c r="H19" s="205" t="s">
        <v>60</v>
      </c>
      <c r="I19" s="205" t="s">
        <v>60</v>
      </c>
      <c r="J19" s="205" t="s">
        <v>60</v>
      </c>
      <c r="K19" s="205" t="s">
        <v>60</v>
      </c>
      <c r="L19" s="205" t="s">
        <v>60</v>
      </c>
      <c r="M19" s="205" t="s">
        <v>60</v>
      </c>
      <c r="N19" s="206" t="s">
        <v>1063</v>
      </c>
      <c r="O19" s="205" t="s">
        <v>60</v>
      </c>
      <c r="P19" s="205" t="s">
        <v>60</v>
      </c>
      <c r="Q19" s="205" t="s">
        <v>60</v>
      </c>
      <c r="R19" s="205" t="s">
        <v>60</v>
      </c>
      <c r="S19" s="205" t="s">
        <v>60</v>
      </c>
      <c r="T19" s="205" t="s">
        <v>60</v>
      </c>
      <c r="U19" s="206" t="s">
        <v>1063</v>
      </c>
      <c r="V19" s="205" t="s">
        <v>60</v>
      </c>
      <c r="W19" s="205" t="s">
        <v>60</v>
      </c>
      <c r="X19" s="205" t="s">
        <v>60</v>
      </c>
      <c r="Y19" s="205" t="s">
        <v>60</v>
      </c>
      <c r="Z19" s="206" t="s">
        <v>1063</v>
      </c>
      <c r="AA19" s="205" t="s">
        <v>60</v>
      </c>
      <c r="AB19" s="205" t="s">
        <v>60</v>
      </c>
      <c r="AC19" s="205" t="s">
        <v>60</v>
      </c>
      <c r="AD19" s="205" t="s">
        <v>60</v>
      </c>
      <c r="AE19" s="205" t="s">
        <v>60</v>
      </c>
      <c r="AF19" s="205" t="s">
        <v>60</v>
      </c>
      <c r="AG19" s="205" t="s">
        <v>60</v>
      </c>
      <c r="AH19" s="205" t="s">
        <v>60</v>
      </c>
      <c r="AI19" s="205" t="s">
        <v>60</v>
      </c>
      <c r="AJ19" s="205" t="s">
        <v>60</v>
      </c>
      <c r="AK19" s="205" t="s">
        <v>60</v>
      </c>
      <c r="AL19" s="205" t="s">
        <v>60</v>
      </c>
      <c r="AM19" s="205" t="s">
        <v>60</v>
      </c>
      <c r="AN19" s="205" t="s">
        <v>60</v>
      </c>
      <c r="AO19" s="205" t="s">
        <v>60</v>
      </c>
      <c r="AP19" s="205" t="s">
        <v>60</v>
      </c>
      <c r="AQ19" s="205" t="s">
        <v>60</v>
      </c>
      <c r="AR19" s="205" t="s">
        <v>60</v>
      </c>
      <c r="AS19" s="205" t="s">
        <v>60</v>
      </c>
      <c r="AT19" s="205" t="s">
        <v>60</v>
      </c>
      <c r="AU19" s="205" t="s">
        <v>60</v>
      </c>
      <c r="AV19" s="205" t="s">
        <v>60</v>
      </c>
      <c r="AW19" s="205" t="s">
        <v>60</v>
      </c>
      <c r="AX19" s="205" t="s">
        <v>60</v>
      </c>
      <c r="AY19" s="205" t="s">
        <v>60</v>
      </c>
      <c r="AZ19" s="205" t="s">
        <v>60</v>
      </c>
      <c r="BA19" s="205" t="s">
        <v>60</v>
      </c>
      <c r="BB19" s="205" t="s">
        <v>60</v>
      </c>
      <c r="BC19" s="205" t="s">
        <v>60</v>
      </c>
      <c r="BD19" s="206" t="s">
        <v>1063</v>
      </c>
      <c r="BE19" s="205" t="s">
        <v>60</v>
      </c>
      <c r="BF19" s="205" t="s">
        <v>60</v>
      </c>
      <c r="BG19" s="205" t="s">
        <v>60</v>
      </c>
      <c r="BH19" s="205" t="s">
        <v>60</v>
      </c>
      <c r="BI19" s="205" t="s">
        <v>60</v>
      </c>
      <c r="BJ19" s="205" t="s">
        <v>60</v>
      </c>
      <c r="BK19" s="205" t="s">
        <v>60</v>
      </c>
      <c r="BL19" s="205" t="s">
        <v>60</v>
      </c>
      <c r="BM19" s="205" t="s">
        <v>60</v>
      </c>
      <c r="BN19" s="205" t="s">
        <v>60</v>
      </c>
      <c r="BO19" s="205" t="s">
        <v>60</v>
      </c>
      <c r="BP19" s="205" t="s">
        <v>60</v>
      </c>
      <c r="BQ19" s="205" t="s">
        <v>60</v>
      </c>
      <c r="BR19" s="206" t="s">
        <v>1063</v>
      </c>
      <c r="BS19" s="205" t="s">
        <v>60</v>
      </c>
      <c r="BT19" s="205" t="s">
        <v>60</v>
      </c>
      <c r="BU19" s="205" t="s">
        <v>60</v>
      </c>
      <c r="BV19" s="205" t="s">
        <v>60</v>
      </c>
      <c r="BW19" s="205" t="s">
        <v>60</v>
      </c>
      <c r="BX19" s="205" t="s">
        <v>60</v>
      </c>
      <c r="BY19" s="205" t="s">
        <v>60</v>
      </c>
      <c r="BZ19" s="205" t="s">
        <v>60</v>
      </c>
      <c r="CA19" s="205" t="s">
        <v>60</v>
      </c>
      <c r="CB19" s="205" t="s">
        <v>60</v>
      </c>
      <c r="CC19" s="205" t="s">
        <v>60</v>
      </c>
      <c r="CD19" s="205" t="s">
        <v>60</v>
      </c>
      <c r="CE19" s="205" t="s">
        <v>60</v>
      </c>
      <c r="CF19" s="205" t="s">
        <v>60</v>
      </c>
      <c r="CG19" s="205" t="s">
        <v>60</v>
      </c>
      <c r="CH19" s="205" t="s">
        <v>60</v>
      </c>
      <c r="CI19" s="205" t="s">
        <v>60</v>
      </c>
      <c r="CJ19" s="205" t="s">
        <v>60</v>
      </c>
      <c r="CK19" s="205" t="s">
        <v>60</v>
      </c>
      <c r="CL19" s="205" t="s">
        <v>60</v>
      </c>
      <c r="CM19" s="205" t="s">
        <v>60</v>
      </c>
      <c r="CN19" s="205" t="s">
        <v>60</v>
      </c>
      <c r="CO19" s="205" t="s">
        <v>60</v>
      </c>
      <c r="CP19" s="206" t="s">
        <v>1063</v>
      </c>
      <c r="CQ19" s="205" t="s">
        <v>60</v>
      </c>
      <c r="CR19" s="205" t="s">
        <v>60</v>
      </c>
      <c r="CS19" s="205" t="s">
        <v>60</v>
      </c>
      <c r="CT19" s="205" t="s">
        <v>60</v>
      </c>
      <c r="CU19" s="205" t="s">
        <v>60</v>
      </c>
      <c r="CV19" s="205" t="s">
        <v>60</v>
      </c>
      <c r="CW19" s="205" t="s">
        <v>60</v>
      </c>
      <c r="CX19" s="205" t="s">
        <v>60</v>
      </c>
      <c r="CY19" s="205" t="s">
        <v>60</v>
      </c>
      <c r="CZ19" s="206" t="s">
        <v>1063</v>
      </c>
      <c r="DA19" s="205" t="s">
        <v>60</v>
      </c>
      <c r="DB19" s="205" t="s">
        <v>60</v>
      </c>
      <c r="DC19" s="206" t="s">
        <v>1063</v>
      </c>
      <c r="DD19" s="205" t="s">
        <v>60</v>
      </c>
      <c r="DE19" s="205" t="s">
        <v>60</v>
      </c>
      <c r="DF19" s="205" t="s">
        <v>60</v>
      </c>
      <c r="DG19" s="206" t="s">
        <v>1063</v>
      </c>
      <c r="DH19" s="205" t="s">
        <v>60</v>
      </c>
      <c r="DI19" s="205" t="s">
        <v>60</v>
      </c>
      <c r="DJ19" s="205" t="s">
        <v>60</v>
      </c>
      <c r="DK19" s="206" t="s">
        <v>1063</v>
      </c>
      <c r="DL19" s="205" t="s">
        <v>60</v>
      </c>
      <c r="DM19" s="205" t="s">
        <v>60</v>
      </c>
      <c r="DN19" s="205" t="s">
        <v>60</v>
      </c>
      <c r="DO19" s="211" t="s">
        <v>1063</v>
      </c>
      <c r="DP19" s="211" t="s">
        <v>1063</v>
      </c>
      <c r="DQ19" s="211" t="s">
        <v>1063</v>
      </c>
      <c r="DR19" s="205" t="s">
        <v>60</v>
      </c>
      <c r="DS19" s="205" t="s">
        <v>60</v>
      </c>
      <c r="DT19" s="205" t="s">
        <v>60</v>
      </c>
      <c r="DU19" s="205" t="s">
        <v>60</v>
      </c>
      <c r="DV19" s="205" t="s">
        <v>60</v>
      </c>
      <c r="DW19" s="205" t="s">
        <v>60</v>
      </c>
      <c r="DX19" s="205" t="s">
        <v>60</v>
      </c>
      <c r="DY19" s="205" t="s">
        <v>60</v>
      </c>
      <c r="DZ19" s="205" t="s">
        <v>60</v>
      </c>
      <c r="EA19" s="205" t="s">
        <v>60</v>
      </c>
      <c r="EB19" s="205" t="s">
        <v>60</v>
      </c>
      <c r="EC19" s="205" t="s">
        <v>60</v>
      </c>
      <c r="ED19" s="205" t="s">
        <v>60</v>
      </c>
      <c r="EE19" s="205" t="s">
        <v>60</v>
      </c>
      <c r="EF19" s="205" t="s">
        <v>60</v>
      </c>
      <c r="EG19" s="205" t="s">
        <v>60</v>
      </c>
      <c r="EH19" s="205" t="s">
        <v>60</v>
      </c>
      <c r="EI19" s="205" t="s">
        <v>60</v>
      </c>
      <c r="EJ19" s="205" t="s">
        <v>60</v>
      </c>
      <c r="EK19" s="211" t="s">
        <v>1063</v>
      </c>
      <c r="EL19" s="205" t="s">
        <v>60</v>
      </c>
      <c r="EM19" s="205" t="s">
        <v>60</v>
      </c>
      <c r="EN19" s="205" t="s">
        <v>60</v>
      </c>
      <c r="EO19" s="205" t="s">
        <v>60</v>
      </c>
      <c r="EP19" s="205" t="s">
        <v>60</v>
      </c>
      <c r="EQ19" s="205" t="s">
        <v>60</v>
      </c>
      <c r="ER19" s="205" t="s">
        <v>60</v>
      </c>
      <c r="ES19" s="205" t="s">
        <v>60</v>
      </c>
      <c r="ET19" s="205" t="s">
        <v>60</v>
      </c>
      <c r="EU19" s="205" t="s">
        <v>60</v>
      </c>
      <c r="EV19" s="205" t="s">
        <v>60</v>
      </c>
      <c r="EW19" s="205" t="s">
        <v>60</v>
      </c>
      <c r="EX19" s="205" t="s">
        <v>60</v>
      </c>
      <c r="EY19" s="205" t="s">
        <v>60</v>
      </c>
      <c r="EZ19" s="205" t="s">
        <v>60</v>
      </c>
      <c r="FA19" s="205" t="s">
        <v>60</v>
      </c>
      <c r="FB19" s="205" t="s">
        <v>60</v>
      </c>
      <c r="FC19" s="205" t="s">
        <v>60</v>
      </c>
      <c r="FD19" s="205" t="s">
        <v>60</v>
      </c>
      <c r="FE19" s="205" t="s">
        <v>60</v>
      </c>
      <c r="FF19" s="205" t="s">
        <v>60</v>
      </c>
      <c r="FG19" s="205" t="s">
        <v>60</v>
      </c>
      <c r="FH19" s="205" t="s">
        <v>234</v>
      </c>
      <c r="FI19" s="205" t="s">
        <v>60</v>
      </c>
      <c r="FJ19" s="205" t="s">
        <v>60</v>
      </c>
      <c r="FK19" s="205" t="s">
        <v>60</v>
      </c>
      <c r="FL19" s="205" t="s">
        <v>60</v>
      </c>
      <c r="FM19" s="211" t="s">
        <v>1063</v>
      </c>
      <c r="FN19" s="205" t="s">
        <v>60</v>
      </c>
      <c r="FO19" s="205" t="s">
        <v>60</v>
      </c>
      <c r="FP19" s="205" t="s">
        <v>60</v>
      </c>
      <c r="FQ19" s="205" t="s">
        <v>60</v>
      </c>
      <c r="FR19" s="205" t="s">
        <v>60</v>
      </c>
      <c r="FS19" s="205" t="s">
        <v>60</v>
      </c>
      <c r="FT19" s="205" t="s">
        <v>60</v>
      </c>
      <c r="FU19" s="205" t="s">
        <v>60</v>
      </c>
      <c r="FV19" s="205" t="s">
        <v>60</v>
      </c>
      <c r="FW19" s="205" t="s">
        <v>60</v>
      </c>
      <c r="FX19" s="205" t="s">
        <v>60</v>
      </c>
      <c r="FY19" s="205" t="s">
        <v>60</v>
      </c>
      <c r="FZ19" s="205" t="s">
        <v>60</v>
      </c>
      <c r="GA19" s="211" t="s">
        <v>1063</v>
      </c>
      <c r="GB19" s="211" t="s">
        <v>1063</v>
      </c>
      <c r="GC19" s="205" t="s">
        <v>60</v>
      </c>
      <c r="GD19" s="205" t="s">
        <v>60</v>
      </c>
      <c r="GE19" s="205" t="s">
        <v>60</v>
      </c>
      <c r="GF19" s="205" t="s">
        <v>60</v>
      </c>
      <c r="GG19" s="205" t="s">
        <v>60</v>
      </c>
      <c r="GH19" s="211" t="s">
        <v>1063</v>
      </c>
      <c r="GI19" s="205" t="s">
        <v>60</v>
      </c>
      <c r="GJ19" s="205" t="s">
        <v>60</v>
      </c>
      <c r="GK19" s="205" t="s">
        <v>60</v>
      </c>
      <c r="GL19" s="205" t="s">
        <v>60</v>
      </c>
      <c r="GM19" s="205" t="s">
        <v>60</v>
      </c>
      <c r="GN19" s="205" t="s">
        <v>60</v>
      </c>
      <c r="GO19" s="205" t="s">
        <v>60</v>
      </c>
      <c r="GP19" s="205" t="s">
        <v>60</v>
      </c>
      <c r="GQ19" s="205" t="s">
        <v>60</v>
      </c>
      <c r="GR19" s="205" t="s">
        <v>60</v>
      </c>
      <c r="GS19" s="211" t="s">
        <v>1063</v>
      </c>
      <c r="GT19" s="205" t="s">
        <v>60</v>
      </c>
      <c r="GU19" s="205" t="s">
        <v>60</v>
      </c>
      <c r="GV19" s="205" t="s">
        <v>60</v>
      </c>
      <c r="GW19" s="205" t="s">
        <v>60</v>
      </c>
      <c r="GX19" s="205" t="s">
        <v>60</v>
      </c>
      <c r="GY19" s="205" t="s">
        <v>60</v>
      </c>
      <c r="GZ19" s="205" t="s">
        <v>60</v>
      </c>
      <c r="HA19" s="205" t="s">
        <v>60</v>
      </c>
      <c r="HB19" s="205" t="s">
        <v>60</v>
      </c>
      <c r="HC19" s="205" t="s">
        <v>60</v>
      </c>
      <c r="HD19" s="205" t="s">
        <v>60</v>
      </c>
      <c r="HE19" s="205" t="s">
        <v>60</v>
      </c>
      <c r="HF19" s="205" t="s">
        <v>60</v>
      </c>
      <c r="HG19" s="205" t="s">
        <v>60</v>
      </c>
      <c r="HH19" s="205" t="s">
        <v>60</v>
      </c>
      <c r="HI19" s="205" t="s">
        <v>60</v>
      </c>
      <c r="HJ19" s="205" t="s">
        <v>60</v>
      </c>
      <c r="HK19" s="205" t="s">
        <v>60</v>
      </c>
      <c r="HL19" s="205" t="s">
        <v>60</v>
      </c>
      <c r="HM19" s="205" t="s">
        <v>60</v>
      </c>
      <c r="HN19" s="205" t="s">
        <v>60</v>
      </c>
      <c r="HO19" s="205" t="s">
        <v>60</v>
      </c>
      <c r="HP19" s="205" t="s">
        <v>60</v>
      </c>
      <c r="HQ19" s="205" t="s">
        <v>60</v>
      </c>
      <c r="HR19" s="205" t="s">
        <v>60</v>
      </c>
      <c r="HS19" s="205" t="s">
        <v>60</v>
      </c>
      <c r="HT19" s="205" t="s">
        <v>60</v>
      </c>
      <c r="HU19" s="205" t="s">
        <v>60</v>
      </c>
      <c r="HV19" s="205" t="s">
        <v>60</v>
      </c>
      <c r="HW19" s="205" t="s">
        <v>60</v>
      </c>
      <c r="HX19" s="205" t="s">
        <v>60</v>
      </c>
      <c r="HY19" s="205" t="s">
        <v>60</v>
      </c>
      <c r="HZ19" s="205" t="s">
        <v>60</v>
      </c>
      <c r="IA19" s="205" t="s">
        <v>60</v>
      </c>
      <c r="IB19" s="205" t="s">
        <v>60</v>
      </c>
      <c r="IC19" s="205" t="s">
        <v>60</v>
      </c>
      <c r="ID19" s="205" t="s">
        <v>60</v>
      </c>
      <c r="IE19" s="205" t="s">
        <v>60</v>
      </c>
      <c r="IF19" s="205" t="s">
        <v>60</v>
      </c>
      <c r="IG19" s="205" t="s">
        <v>60</v>
      </c>
      <c r="IH19" s="205" t="s">
        <v>60</v>
      </c>
      <c r="II19" s="205" t="s">
        <v>60</v>
      </c>
      <c r="IJ19" s="205" t="s">
        <v>60</v>
      </c>
      <c r="IK19" s="205" t="s">
        <v>60</v>
      </c>
      <c r="IL19" s="205" t="s">
        <v>60</v>
      </c>
      <c r="IM19" s="205" t="s">
        <v>60</v>
      </c>
      <c r="IN19" s="205" t="s">
        <v>60</v>
      </c>
      <c r="IO19" s="205" t="s">
        <v>60</v>
      </c>
      <c r="IP19" s="205" t="s">
        <v>60</v>
      </c>
      <c r="IQ19" s="205" t="s">
        <v>60</v>
      </c>
      <c r="IR19" s="205" t="s">
        <v>60</v>
      </c>
      <c r="IS19" s="205" t="s">
        <v>60</v>
      </c>
      <c r="IT19" s="205" t="s">
        <v>60</v>
      </c>
      <c r="IU19" s="205" t="s">
        <v>60</v>
      </c>
      <c r="IV19" s="205" t="s">
        <v>60</v>
      </c>
    </row>
    <row r="20" ht="21" customHeight="1" spans="1:256">
      <c r="A20" s="206" t="s">
        <v>93</v>
      </c>
      <c r="B20" s="206" t="s">
        <v>60</v>
      </c>
      <c r="C20" s="205" t="s">
        <v>60</v>
      </c>
      <c r="D20" s="205" t="s">
        <v>60</v>
      </c>
      <c r="E20" s="206" t="s">
        <v>1063</v>
      </c>
      <c r="F20" s="205" t="s">
        <v>60</v>
      </c>
      <c r="G20" s="205" t="s">
        <v>60</v>
      </c>
      <c r="H20" s="205" t="s">
        <v>60</v>
      </c>
      <c r="I20" s="205" t="s">
        <v>60</v>
      </c>
      <c r="J20" s="206" t="s">
        <v>1063</v>
      </c>
      <c r="K20" s="205" t="s">
        <v>60</v>
      </c>
      <c r="L20" s="205" t="s">
        <v>60</v>
      </c>
      <c r="M20" s="205" t="s">
        <v>60</v>
      </c>
      <c r="N20" s="205" t="s">
        <v>60</v>
      </c>
      <c r="O20" s="205" t="s">
        <v>60</v>
      </c>
      <c r="P20" s="205" t="s">
        <v>60</v>
      </c>
      <c r="Q20" s="205" t="s">
        <v>60</v>
      </c>
      <c r="R20" s="205" t="s">
        <v>60</v>
      </c>
      <c r="S20" s="206" t="s">
        <v>1063</v>
      </c>
      <c r="T20" s="206" t="s">
        <v>1063</v>
      </c>
      <c r="U20" s="205" t="s">
        <v>60</v>
      </c>
      <c r="V20" s="205" t="s">
        <v>60</v>
      </c>
      <c r="W20" s="205" t="s">
        <v>60</v>
      </c>
      <c r="X20" s="205" t="s">
        <v>60</v>
      </c>
      <c r="Y20" s="205" t="s">
        <v>60</v>
      </c>
      <c r="Z20" s="205" t="s">
        <v>60</v>
      </c>
      <c r="AA20" s="205" t="s">
        <v>60</v>
      </c>
      <c r="AB20" s="205" t="s">
        <v>60</v>
      </c>
      <c r="AC20" s="206" t="s">
        <v>1063</v>
      </c>
      <c r="AD20" s="206" t="s">
        <v>1063</v>
      </c>
      <c r="AE20" s="205" t="s">
        <v>60</v>
      </c>
      <c r="AF20" s="205" t="s">
        <v>60</v>
      </c>
      <c r="AG20" s="205" t="s">
        <v>60</v>
      </c>
      <c r="AH20" s="206" t="s">
        <v>1063</v>
      </c>
      <c r="AI20" s="205" t="s">
        <v>60</v>
      </c>
      <c r="AJ20" s="205" t="s">
        <v>60</v>
      </c>
      <c r="AK20" s="205" t="s">
        <v>1064</v>
      </c>
      <c r="AL20" s="205" t="s">
        <v>60</v>
      </c>
      <c r="AM20" s="205" t="s">
        <v>60</v>
      </c>
      <c r="AN20" s="206" t="s">
        <v>1063</v>
      </c>
      <c r="AO20" s="205" t="s">
        <v>60</v>
      </c>
      <c r="AP20" s="205" t="s">
        <v>60</v>
      </c>
      <c r="AQ20" s="205" t="s">
        <v>60</v>
      </c>
      <c r="AR20" s="205" t="s">
        <v>60</v>
      </c>
      <c r="AS20" s="205" t="s">
        <v>60</v>
      </c>
      <c r="AT20" s="206" t="s">
        <v>1063</v>
      </c>
      <c r="AU20" s="206" t="s">
        <v>1063</v>
      </c>
      <c r="AV20" s="206" t="s">
        <v>1063</v>
      </c>
      <c r="AW20" s="205" t="s">
        <v>60</v>
      </c>
      <c r="AX20" s="205" t="s">
        <v>60</v>
      </c>
      <c r="AY20" s="205" t="s">
        <v>60</v>
      </c>
      <c r="AZ20" s="205" t="s">
        <v>60</v>
      </c>
      <c r="BA20" s="205" t="s">
        <v>60</v>
      </c>
      <c r="BB20" s="206" t="s">
        <v>1063</v>
      </c>
      <c r="BC20" s="206" t="s">
        <v>1063</v>
      </c>
      <c r="BD20" s="206" t="s">
        <v>1063</v>
      </c>
      <c r="BE20" s="205" t="s">
        <v>60</v>
      </c>
      <c r="BF20" s="205" t="s">
        <v>60</v>
      </c>
      <c r="BG20" s="205" t="s">
        <v>60</v>
      </c>
      <c r="BH20" s="205" t="s">
        <v>60</v>
      </c>
      <c r="BI20" s="206" t="s">
        <v>1063</v>
      </c>
      <c r="BJ20" s="205" t="s">
        <v>60</v>
      </c>
      <c r="BK20" s="205" t="s">
        <v>60</v>
      </c>
      <c r="BL20" s="205" t="s">
        <v>60</v>
      </c>
      <c r="BM20" s="205" t="s">
        <v>60</v>
      </c>
      <c r="BN20" s="205" t="s">
        <v>60</v>
      </c>
      <c r="BO20" s="205" t="s">
        <v>60</v>
      </c>
      <c r="BP20" s="205" t="s">
        <v>60</v>
      </c>
      <c r="BQ20" s="206" t="s">
        <v>1063</v>
      </c>
      <c r="BR20" s="205" t="s">
        <v>60</v>
      </c>
      <c r="BS20" s="205" t="s">
        <v>60</v>
      </c>
      <c r="BT20" s="205" t="s">
        <v>60</v>
      </c>
      <c r="BU20" s="205" t="s">
        <v>60</v>
      </c>
      <c r="BV20" s="206" t="s">
        <v>1063</v>
      </c>
      <c r="BW20" s="205" t="s">
        <v>60</v>
      </c>
      <c r="BX20" s="205" t="s">
        <v>60</v>
      </c>
      <c r="BY20" s="205" t="s">
        <v>60</v>
      </c>
      <c r="BZ20" s="205" t="s">
        <v>60</v>
      </c>
      <c r="CA20" s="205" t="s">
        <v>60</v>
      </c>
      <c r="CB20" s="205" t="s">
        <v>60</v>
      </c>
      <c r="CC20" s="205" t="s">
        <v>60</v>
      </c>
      <c r="CD20" s="205" t="s">
        <v>60</v>
      </c>
      <c r="CE20" s="205" t="s">
        <v>60</v>
      </c>
      <c r="CF20" s="205" t="s">
        <v>60</v>
      </c>
      <c r="CG20" s="205" t="s">
        <v>60</v>
      </c>
      <c r="CH20" s="205" t="s">
        <v>60</v>
      </c>
      <c r="CI20" s="205" t="s">
        <v>60</v>
      </c>
      <c r="CJ20" s="205" t="s">
        <v>60</v>
      </c>
      <c r="CK20" s="205" t="s">
        <v>60</v>
      </c>
      <c r="CL20" s="205" t="s">
        <v>1064</v>
      </c>
      <c r="CM20" s="205" t="s">
        <v>60</v>
      </c>
      <c r="CN20" s="205" t="s">
        <v>60</v>
      </c>
      <c r="CO20" s="205" t="s">
        <v>60</v>
      </c>
      <c r="CP20" s="205" t="s">
        <v>60</v>
      </c>
      <c r="CQ20" s="205" t="s">
        <v>60</v>
      </c>
      <c r="CR20" s="205" t="s">
        <v>60</v>
      </c>
      <c r="CS20" s="205" t="s">
        <v>60</v>
      </c>
      <c r="CT20" s="205" t="s">
        <v>60</v>
      </c>
      <c r="CU20" s="205" t="s">
        <v>60</v>
      </c>
      <c r="CV20" s="206" t="s">
        <v>1063</v>
      </c>
      <c r="CW20" s="205" t="s">
        <v>60</v>
      </c>
      <c r="CX20" s="205" t="s">
        <v>60</v>
      </c>
      <c r="CY20" s="205" t="s">
        <v>60</v>
      </c>
      <c r="CZ20" s="205" t="s">
        <v>60</v>
      </c>
      <c r="DA20" s="205" t="s">
        <v>60</v>
      </c>
      <c r="DB20" s="205" t="s">
        <v>60</v>
      </c>
      <c r="DC20" s="205" t="s">
        <v>1094</v>
      </c>
      <c r="DD20" s="205" t="s">
        <v>60</v>
      </c>
      <c r="DE20" s="206" t="s">
        <v>1063</v>
      </c>
      <c r="DF20" s="205" t="s">
        <v>60</v>
      </c>
      <c r="DG20" s="205" t="s">
        <v>60</v>
      </c>
      <c r="DH20" s="205" t="s">
        <v>60</v>
      </c>
      <c r="DI20" s="205" t="s">
        <v>60</v>
      </c>
      <c r="DJ20" s="205" t="s">
        <v>60</v>
      </c>
      <c r="DK20" s="205" t="s">
        <v>60</v>
      </c>
      <c r="DL20" s="205" t="s">
        <v>60</v>
      </c>
      <c r="DM20" s="205" t="s">
        <v>60</v>
      </c>
      <c r="DN20" s="205" t="s">
        <v>60</v>
      </c>
      <c r="DO20" s="205" t="s">
        <v>60</v>
      </c>
      <c r="DP20" s="205" t="s">
        <v>60</v>
      </c>
      <c r="DQ20" s="205" t="s">
        <v>60</v>
      </c>
      <c r="DR20" s="205" t="s">
        <v>60</v>
      </c>
      <c r="DS20" s="205" t="s">
        <v>60</v>
      </c>
      <c r="DT20" s="205" t="s">
        <v>60</v>
      </c>
      <c r="DU20" s="205" t="s">
        <v>60</v>
      </c>
      <c r="DV20" s="205" t="s">
        <v>60</v>
      </c>
      <c r="DW20" s="205" t="s">
        <v>60</v>
      </c>
      <c r="DX20" s="205" t="s">
        <v>60</v>
      </c>
      <c r="DY20" s="205" t="s">
        <v>60</v>
      </c>
      <c r="DZ20" s="205" t="s">
        <v>60</v>
      </c>
      <c r="EA20" s="205" t="s">
        <v>60</v>
      </c>
      <c r="EB20" s="205" t="s">
        <v>60</v>
      </c>
      <c r="EC20" s="205" t="s">
        <v>60</v>
      </c>
      <c r="ED20" s="205" t="s">
        <v>60</v>
      </c>
      <c r="EE20" s="205" t="s">
        <v>60</v>
      </c>
      <c r="EF20" s="205" t="s">
        <v>60</v>
      </c>
      <c r="EG20" s="211" t="s">
        <v>1063</v>
      </c>
      <c r="EH20" s="205" t="s">
        <v>60</v>
      </c>
      <c r="EI20" s="211" t="s">
        <v>1063</v>
      </c>
      <c r="EJ20" s="205" t="s">
        <v>60</v>
      </c>
      <c r="EK20" s="205" t="s">
        <v>60</v>
      </c>
      <c r="EL20" s="205" t="s">
        <v>60</v>
      </c>
      <c r="EM20" s="205" t="s">
        <v>60</v>
      </c>
      <c r="EN20" s="211" t="s">
        <v>1063</v>
      </c>
      <c r="EO20" s="205" t="s">
        <v>60</v>
      </c>
      <c r="EP20" s="211" t="s">
        <v>1063</v>
      </c>
      <c r="EQ20" s="211" t="s">
        <v>1063</v>
      </c>
      <c r="ER20" s="205" t="s">
        <v>60</v>
      </c>
      <c r="ES20" s="205" t="s">
        <v>60</v>
      </c>
      <c r="ET20" s="205" t="s">
        <v>60</v>
      </c>
      <c r="EU20" s="205" t="s">
        <v>60</v>
      </c>
      <c r="EV20" s="205" t="s">
        <v>60</v>
      </c>
      <c r="EW20" s="205" t="s">
        <v>60</v>
      </c>
      <c r="EX20" s="205" t="s">
        <v>60</v>
      </c>
      <c r="EY20" s="205" t="s">
        <v>60</v>
      </c>
      <c r="EZ20" s="211" t="s">
        <v>1063</v>
      </c>
      <c r="FA20" s="211" t="s">
        <v>1063</v>
      </c>
      <c r="FB20" s="211" t="s">
        <v>1063</v>
      </c>
      <c r="FC20" s="205" t="s">
        <v>60</v>
      </c>
      <c r="FD20" s="205" t="s">
        <v>60</v>
      </c>
      <c r="FE20" s="205" t="s">
        <v>60</v>
      </c>
      <c r="FF20" s="205" t="s">
        <v>60</v>
      </c>
      <c r="FG20" s="205" t="s">
        <v>60</v>
      </c>
      <c r="FH20" s="205" t="s">
        <v>234</v>
      </c>
      <c r="FI20" s="205" t="s">
        <v>60</v>
      </c>
      <c r="FJ20" s="205" t="s">
        <v>60</v>
      </c>
      <c r="FK20" s="205" t="s">
        <v>60</v>
      </c>
      <c r="FL20" s="205" t="s">
        <v>60</v>
      </c>
      <c r="FM20" s="205" t="s">
        <v>60</v>
      </c>
      <c r="FN20" s="205" t="s">
        <v>60</v>
      </c>
      <c r="FO20" s="205" t="s">
        <v>60</v>
      </c>
      <c r="FP20" s="205" t="s">
        <v>60</v>
      </c>
      <c r="FQ20" s="205" t="s">
        <v>60</v>
      </c>
      <c r="FR20" s="205" t="s">
        <v>60</v>
      </c>
      <c r="FS20" s="205" t="s">
        <v>60</v>
      </c>
      <c r="FT20" s="205" t="s">
        <v>60</v>
      </c>
      <c r="FU20" s="205" t="s">
        <v>60</v>
      </c>
      <c r="FV20" s="205" t="s">
        <v>60</v>
      </c>
      <c r="FW20" s="205" t="s">
        <v>60</v>
      </c>
      <c r="FX20" s="205" t="s">
        <v>60</v>
      </c>
      <c r="FY20" s="205" t="s">
        <v>60</v>
      </c>
      <c r="FZ20" s="205" t="s">
        <v>60</v>
      </c>
      <c r="GA20" s="205" t="s">
        <v>60</v>
      </c>
      <c r="GB20" s="205" t="s">
        <v>60</v>
      </c>
      <c r="GC20" s="205" t="s">
        <v>60</v>
      </c>
      <c r="GD20" s="205" t="s">
        <v>60</v>
      </c>
      <c r="GE20" s="205" t="s">
        <v>60</v>
      </c>
      <c r="GF20" s="205" t="s">
        <v>60</v>
      </c>
      <c r="GG20" s="205" t="s">
        <v>60</v>
      </c>
      <c r="GH20" s="205" t="s">
        <v>60</v>
      </c>
      <c r="GI20" s="205" t="s">
        <v>60</v>
      </c>
      <c r="GJ20" s="205" t="s">
        <v>60</v>
      </c>
      <c r="GK20" s="205" t="s">
        <v>60</v>
      </c>
      <c r="GL20" s="205" t="s">
        <v>60</v>
      </c>
      <c r="GM20" s="211" t="s">
        <v>1063</v>
      </c>
      <c r="GN20" s="205" t="s">
        <v>60</v>
      </c>
      <c r="GO20" s="205" t="s">
        <v>60</v>
      </c>
      <c r="GP20" s="211" t="s">
        <v>1063</v>
      </c>
      <c r="GQ20" s="205" t="s">
        <v>60</v>
      </c>
      <c r="GR20" s="205" t="s">
        <v>60</v>
      </c>
      <c r="GS20" s="205" t="s">
        <v>60</v>
      </c>
      <c r="GT20" s="205" t="s">
        <v>60</v>
      </c>
      <c r="GU20" s="211" t="s">
        <v>1064</v>
      </c>
      <c r="GV20" s="205" t="s">
        <v>60</v>
      </c>
      <c r="GW20" s="205" t="s">
        <v>60</v>
      </c>
      <c r="GX20" s="205" t="s">
        <v>60</v>
      </c>
      <c r="GY20" s="205" t="s">
        <v>60</v>
      </c>
      <c r="GZ20" s="205" t="s">
        <v>60</v>
      </c>
      <c r="HA20" s="205" t="s">
        <v>60</v>
      </c>
      <c r="HB20" s="205" t="s">
        <v>60</v>
      </c>
      <c r="HC20" s="205" t="s">
        <v>60</v>
      </c>
      <c r="HD20" s="205" t="s">
        <v>60</v>
      </c>
      <c r="HE20" s="205" t="s">
        <v>60</v>
      </c>
      <c r="HF20" s="205" t="s">
        <v>60</v>
      </c>
      <c r="HG20" s="205" t="s">
        <v>60</v>
      </c>
      <c r="HH20" s="205" t="s">
        <v>60</v>
      </c>
      <c r="HI20" s="205" t="s">
        <v>60</v>
      </c>
      <c r="HJ20" s="205" t="s">
        <v>60</v>
      </c>
      <c r="HK20" s="205" t="s">
        <v>60</v>
      </c>
      <c r="HL20" s="205" t="s">
        <v>60</v>
      </c>
      <c r="HM20" s="205" t="s">
        <v>60</v>
      </c>
      <c r="HN20" s="205" t="s">
        <v>60</v>
      </c>
      <c r="HO20" s="205" t="s">
        <v>60</v>
      </c>
      <c r="HP20" s="205" t="s">
        <v>60</v>
      </c>
      <c r="HQ20" s="205" t="s">
        <v>60</v>
      </c>
      <c r="HR20" s="205" t="s">
        <v>60</v>
      </c>
      <c r="HS20" s="205" t="s">
        <v>60</v>
      </c>
      <c r="HT20" s="205" t="s">
        <v>60</v>
      </c>
      <c r="HU20" s="205" t="s">
        <v>60</v>
      </c>
      <c r="HV20" s="205" t="s">
        <v>60</v>
      </c>
      <c r="HW20" s="205" t="s">
        <v>60</v>
      </c>
      <c r="HX20" s="205" t="s">
        <v>60</v>
      </c>
      <c r="HY20" s="205" t="s">
        <v>60</v>
      </c>
      <c r="HZ20" s="205" t="s">
        <v>60</v>
      </c>
      <c r="IA20" s="205" t="s">
        <v>60</v>
      </c>
      <c r="IB20" s="205" t="s">
        <v>60</v>
      </c>
      <c r="IC20" s="205" t="s">
        <v>60</v>
      </c>
      <c r="ID20" s="205" t="s">
        <v>60</v>
      </c>
      <c r="IE20" s="205" t="s">
        <v>60</v>
      </c>
      <c r="IF20" s="205" t="s">
        <v>60</v>
      </c>
      <c r="IG20" s="205" t="s">
        <v>60</v>
      </c>
      <c r="IH20" s="205" t="s">
        <v>60</v>
      </c>
      <c r="II20" s="205" t="s">
        <v>60</v>
      </c>
      <c r="IJ20" s="205" t="s">
        <v>60</v>
      </c>
      <c r="IK20" s="205" t="s">
        <v>60</v>
      </c>
      <c r="IL20" s="205" t="s">
        <v>60</v>
      </c>
      <c r="IM20" s="205" t="s">
        <v>60</v>
      </c>
      <c r="IN20" s="205" t="s">
        <v>60</v>
      </c>
      <c r="IO20" s="205" t="s">
        <v>60</v>
      </c>
      <c r="IP20" s="205" t="s">
        <v>60</v>
      </c>
      <c r="IQ20" s="205" t="s">
        <v>60</v>
      </c>
      <c r="IR20" s="205" t="s">
        <v>60</v>
      </c>
      <c r="IS20" s="205" t="s">
        <v>60</v>
      </c>
      <c r="IT20" s="205" t="s">
        <v>60</v>
      </c>
      <c r="IU20" s="205" t="s">
        <v>60</v>
      </c>
      <c r="IV20" s="205" t="s">
        <v>60</v>
      </c>
    </row>
    <row r="21" ht="21" customHeight="1" spans="1:256">
      <c r="A21" s="206" t="s">
        <v>95</v>
      </c>
      <c r="B21" s="206" t="s">
        <v>60</v>
      </c>
      <c r="C21" s="205" t="s">
        <v>60</v>
      </c>
      <c r="D21" s="205" t="s">
        <v>60</v>
      </c>
      <c r="E21" s="205" t="s">
        <v>60</v>
      </c>
      <c r="F21" s="205" t="s">
        <v>60</v>
      </c>
      <c r="G21" s="205" t="s">
        <v>60</v>
      </c>
      <c r="H21" s="205" t="s">
        <v>60</v>
      </c>
      <c r="I21" s="205" t="s">
        <v>60</v>
      </c>
      <c r="J21" s="205" t="s">
        <v>60</v>
      </c>
      <c r="K21" s="205" t="s">
        <v>60</v>
      </c>
      <c r="L21" s="205" t="s">
        <v>60</v>
      </c>
      <c r="M21" s="205" t="s">
        <v>60</v>
      </c>
      <c r="N21" s="205" t="s">
        <v>60</v>
      </c>
      <c r="O21" s="205" t="s">
        <v>60</v>
      </c>
      <c r="P21" s="205" t="s">
        <v>60</v>
      </c>
      <c r="Q21" s="205" t="s">
        <v>60</v>
      </c>
      <c r="R21" s="205" t="s">
        <v>60</v>
      </c>
      <c r="S21" s="205" t="s">
        <v>60</v>
      </c>
      <c r="T21" s="205" t="s">
        <v>1064</v>
      </c>
      <c r="U21" s="205" t="s">
        <v>60</v>
      </c>
      <c r="V21" s="205" t="s">
        <v>60</v>
      </c>
      <c r="W21" s="205" t="s">
        <v>60</v>
      </c>
      <c r="X21" s="206" t="s">
        <v>1063</v>
      </c>
      <c r="Y21" s="206" t="s">
        <v>1063</v>
      </c>
      <c r="Z21" s="205" t="s">
        <v>60</v>
      </c>
      <c r="AA21" s="205" t="s">
        <v>60</v>
      </c>
      <c r="AB21" s="206" t="s">
        <v>1063</v>
      </c>
      <c r="AC21" s="205" t="s">
        <v>1064</v>
      </c>
      <c r="AD21" s="205" t="s">
        <v>60</v>
      </c>
      <c r="AE21" s="205" t="s">
        <v>1064</v>
      </c>
      <c r="AF21" s="205" t="s">
        <v>60</v>
      </c>
      <c r="AG21" s="205" t="s">
        <v>60</v>
      </c>
      <c r="AH21" s="205" t="s">
        <v>60</v>
      </c>
      <c r="AI21" s="205" t="s">
        <v>60</v>
      </c>
      <c r="AJ21" s="205" t="s">
        <v>60</v>
      </c>
      <c r="AK21" s="205" t="s">
        <v>60</v>
      </c>
      <c r="AL21" s="205" t="s">
        <v>60</v>
      </c>
      <c r="AM21" s="205" t="s">
        <v>60</v>
      </c>
      <c r="AN21" s="205" t="s">
        <v>60</v>
      </c>
      <c r="AO21" s="205" t="s">
        <v>60</v>
      </c>
      <c r="AP21" s="205" t="s">
        <v>60</v>
      </c>
      <c r="AQ21" s="205" t="s">
        <v>60</v>
      </c>
      <c r="AR21" s="205" t="s">
        <v>60</v>
      </c>
      <c r="AS21" s="205" t="s">
        <v>60</v>
      </c>
      <c r="AT21" s="205" t="s">
        <v>60</v>
      </c>
      <c r="AU21" s="205" t="s">
        <v>60</v>
      </c>
      <c r="AV21" s="206" t="s">
        <v>1063</v>
      </c>
      <c r="AW21" s="205" t="s">
        <v>60</v>
      </c>
      <c r="AX21" s="205" t="s">
        <v>60</v>
      </c>
      <c r="AY21" s="206" t="s">
        <v>1063</v>
      </c>
      <c r="AZ21" s="205" t="s">
        <v>60</v>
      </c>
      <c r="BA21" s="205" t="s">
        <v>60</v>
      </c>
      <c r="BB21" s="205" t="s">
        <v>60</v>
      </c>
      <c r="BC21" s="205" t="s">
        <v>60</v>
      </c>
      <c r="BD21" s="205" t="s">
        <v>60</v>
      </c>
      <c r="BE21" s="205" t="s">
        <v>60</v>
      </c>
      <c r="BF21" s="205" t="s">
        <v>60</v>
      </c>
      <c r="BG21" s="205" t="s">
        <v>60</v>
      </c>
      <c r="BH21" s="205" t="s">
        <v>60</v>
      </c>
      <c r="BI21" s="205" t="s">
        <v>60</v>
      </c>
      <c r="BJ21" s="205" t="s">
        <v>60</v>
      </c>
      <c r="BK21" s="205" t="s">
        <v>60</v>
      </c>
      <c r="BL21" s="206" t="s">
        <v>1063</v>
      </c>
      <c r="BM21" s="205" t="s">
        <v>60</v>
      </c>
      <c r="BN21" s="205" t="s">
        <v>60</v>
      </c>
      <c r="BO21" s="205" t="s">
        <v>60</v>
      </c>
      <c r="BP21" s="206" t="s">
        <v>1063</v>
      </c>
      <c r="BQ21" s="206" t="s">
        <v>1063</v>
      </c>
      <c r="BR21" s="205" t="s">
        <v>60</v>
      </c>
      <c r="BS21" s="205" t="s">
        <v>60</v>
      </c>
      <c r="BT21" s="205" t="s">
        <v>60</v>
      </c>
      <c r="BU21" s="205" t="s">
        <v>60</v>
      </c>
      <c r="BV21" s="206" t="s">
        <v>1063</v>
      </c>
      <c r="BW21" s="205" t="s">
        <v>60</v>
      </c>
      <c r="BX21" s="205" t="s">
        <v>60</v>
      </c>
      <c r="BY21" s="205" t="s">
        <v>60</v>
      </c>
      <c r="BZ21" s="205" t="s">
        <v>60</v>
      </c>
      <c r="CA21" s="205" t="s">
        <v>60</v>
      </c>
      <c r="CB21" s="205" t="s">
        <v>60</v>
      </c>
      <c r="CC21" s="205" t="s">
        <v>60</v>
      </c>
      <c r="CD21" s="205" t="s">
        <v>60</v>
      </c>
      <c r="CE21" s="205" t="s">
        <v>60</v>
      </c>
      <c r="CF21" s="205" t="s">
        <v>60</v>
      </c>
      <c r="CG21" s="205" t="s">
        <v>60</v>
      </c>
      <c r="CH21" s="205" t="s">
        <v>60</v>
      </c>
      <c r="CI21" s="206" t="s">
        <v>1063</v>
      </c>
      <c r="CJ21" s="206" t="s">
        <v>1063</v>
      </c>
      <c r="CK21" s="205" t="s">
        <v>60</v>
      </c>
      <c r="CL21" s="205" t="s">
        <v>60</v>
      </c>
      <c r="CM21" s="205" t="s">
        <v>60</v>
      </c>
      <c r="CN21" s="205" t="s">
        <v>60</v>
      </c>
      <c r="CO21" s="205" t="s">
        <v>60</v>
      </c>
      <c r="CP21" s="205" t="s">
        <v>60</v>
      </c>
      <c r="CQ21" s="205" t="s">
        <v>60</v>
      </c>
      <c r="CR21" s="205" t="s">
        <v>60</v>
      </c>
      <c r="CS21" s="205" t="s">
        <v>60</v>
      </c>
      <c r="CT21" s="205" t="s">
        <v>1064</v>
      </c>
      <c r="CU21" s="205" t="s">
        <v>60</v>
      </c>
      <c r="CV21" s="205" t="s">
        <v>60</v>
      </c>
      <c r="CW21" s="205" t="s">
        <v>60</v>
      </c>
      <c r="CX21" s="205" t="s">
        <v>60</v>
      </c>
      <c r="CY21" s="206" t="s">
        <v>1063</v>
      </c>
      <c r="CZ21" s="205" t="s">
        <v>60</v>
      </c>
      <c r="DA21" s="205" t="s">
        <v>60</v>
      </c>
      <c r="DB21" s="205" t="s">
        <v>60</v>
      </c>
      <c r="DC21" s="205" t="s">
        <v>1064</v>
      </c>
      <c r="DD21" s="205" t="s">
        <v>60</v>
      </c>
      <c r="DE21" s="205" t="s">
        <v>60</v>
      </c>
      <c r="DF21" s="205" t="s">
        <v>60</v>
      </c>
      <c r="DG21" s="205" t="s">
        <v>60</v>
      </c>
      <c r="DH21" s="205" t="s">
        <v>60</v>
      </c>
      <c r="DI21" s="205" t="s">
        <v>60</v>
      </c>
      <c r="DJ21" s="205" t="s">
        <v>60</v>
      </c>
      <c r="DK21" s="205" t="s">
        <v>60</v>
      </c>
      <c r="DL21" s="205" t="s">
        <v>60</v>
      </c>
      <c r="DM21" s="205" t="s">
        <v>60</v>
      </c>
      <c r="DN21" s="205" t="s">
        <v>60</v>
      </c>
      <c r="DO21" s="205" t="s">
        <v>60</v>
      </c>
      <c r="DP21" s="205" t="s">
        <v>60</v>
      </c>
      <c r="DQ21" s="205" t="s">
        <v>60</v>
      </c>
      <c r="DR21" s="205" t="s">
        <v>60</v>
      </c>
      <c r="DS21" s="205" t="s">
        <v>60</v>
      </c>
      <c r="DT21" s="205" t="s">
        <v>60</v>
      </c>
      <c r="DU21" s="205" t="s">
        <v>60</v>
      </c>
      <c r="DV21" s="205" t="s">
        <v>60</v>
      </c>
      <c r="DW21" s="205" t="s">
        <v>60</v>
      </c>
      <c r="DX21" s="205" t="s">
        <v>60</v>
      </c>
      <c r="DY21" s="205" t="s">
        <v>60</v>
      </c>
      <c r="DZ21" s="205" t="s">
        <v>60</v>
      </c>
      <c r="EA21" s="205" t="s">
        <v>60</v>
      </c>
      <c r="EB21" s="205" t="s">
        <v>60</v>
      </c>
      <c r="EC21" s="205" t="s">
        <v>60</v>
      </c>
      <c r="ED21" s="205" t="s">
        <v>60</v>
      </c>
      <c r="EE21" s="205" t="s">
        <v>60</v>
      </c>
      <c r="EF21" s="205" t="s">
        <v>60</v>
      </c>
      <c r="EG21" s="211" t="s">
        <v>1063</v>
      </c>
      <c r="EH21" s="205" t="s">
        <v>60</v>
      </c>
      <c r="EI21" s="205" t="s">
        <v>60</v>
      </c>
      <c r="EJ21" s="205" t="s">
        <v>60</v>
      </c>
      <c r="EK21" s="205" t="s">
        <v>60</v>
      </c>
      <c r="EL21" s="211" t="s">
        <v>1064</v>
      </c>
      <c r="EM21" s="205" t="s">
        <v>60</v>
      </c>
      <c r="EN21" s="211" t="s">
        <v>1063</v>
      </c>
      <c r="EO21" s="205" t="s">
        <v>60</v>
      </c>
      <c r="EP21" s="205" t="s">
        <v>60</v>
      </c>
      <c r="EQ21" s="205" t="s">
        <v>60</v>
      </c>
      <c r="ER21" s="205" t="s">
        <v>60</v>
      </c>
      <c r="ES21" s="205" t="s">
        <v>60</v>
      </c>
      <c r="ET21" s="205" t="s">
        <v>60</v>
      </c>
      <c r="EU21" s="205" t="s">
        <v>60</v>
      </c>
      <c r="EV21" s="205" t="s">
        <v>60</v>
      </c>
      <c r="EW21" s="205" t="s">
        <v>60</v>
      </c>
      <c r="EX21" s="211" t="s">
        <v>1063</v>
      </c>
      <c r="EY21" s="205" t="s">
        <v>60</v>
      </c>
      <c r="EZ21" s="211" t="s">
        <v>1064</v>
      </c>
      <c r="FA21" s="205" t="s">
        <v>60</v>
      </c>
      <c r="FB21" s="205" t="s">
        <v>60</v>
      </c>
      <c r="FC21" s="205" t="s">
        <v>60</v>
      </c>
      <c r="FD21" s="205" t="s">
        <v>60</v>
      </c>
      <c r="FE21" s="205" t="s">
        <v>60</v>
      </c>
      <c r="FF21" s="205" t="s">
        <v>60</v>
      </c>
      <c r="FG21" s="205" t="s">
        <v>60</v>
      </c>
      <c r="FH21" s="205" t="s">
        <v>234</v>
      </c>
      <c r="FI21" s="205" t="s">
        <v>60</v>
      </c>
      <c r="FJ21" s="205" t="s">
        <v>60</v>
      </c>
      <c r="FK21" s="205" t="s">
        <v>60</v>
      </c>
      <c r="FL21" s="205" t="s">
        <v>60</v>
      </c>
      <c r="FM21" s="205" t="s">
        <v>60</v>
      </c>
      <c r="FN21" s="205" t="s">
        <v>60</v>
      </c>
      <c r="FO21" s="205" t="s">
        <v>60</v>
      </c>
      <c r="FP21" s="205" t="s">
        <v>60</v>
      </c>
      <c r="FQ21" s="205" t="s">
        <v>60</v>
      </c>
      <c r="FR21" s="205" t="s">
        <v>60</v>
      </c>
      <c r="FS21" s="211" t="s">
        <v>1063</v>
      </c>
      <c r="FT21" s="205" t="s">
        <v>60</v>
      </c>
      <c r="FU21" s="205" t="s">
        <v>60</v>
      </c>
      <c r="FV21" s="205" t="s">
        <v>60</v>
      </c>
      <c r="FW21" s="205" t="s">
        <v>60</v>
      </c>
      <c r="FX21" s="205" t="s">
        <v>60</v>
      </c>
      <c r="FY21" s="211" t="s">
        <v>1063</v>
      </c>
      <c r="FZ21" s="205" t="s">
        <v>60</v>
      </c>
      <c r="GA21" s="205" t="s">
        <v>60</v>
      </c>
      <c r="GB21" s="205" t="s">
        <v>60</v>
      </c>
      <c r="GC21" s="205" t="s">
        <v>60</v>
      </c>
      <c r="GD21" s="205" t="s">
        <v>60</v>
      </c>
      <c r="GE21" s="205" t="s">
        <v>60</v>
      </c>
      <c r="GF21" s="205" t="s">
        <v>60</v>
      </c>
      <c r="GG21" s="205" t="s">
        <v>60</v>
      </c>
      <c r="GH21" s="205" t="s">
        <v>60</v>
      </c>
      <c r="GI21" s="205" t="s">
        <v>60</v>
      </c>
      <c r="GJ21" s="205" t="s">
        <v>60</v>
      </c>
      <c r="GK21" s="205" t="s">
        <v>60</v>
      </c>
      <c r="GL21" s="211" t="s">
        <v>1063</v>
      </c>
      <c r="GM21" s="205" t="s">
        <v>60</v>
      </c>
      <c r="GN21" s="211" t="s">
        <v>1063</v>
      </c>
      <c r="GO21" s="205" t="s">
        <v>60</v>
      </c>
      <c r="GP21" s="211" t="s">
        <v>1063</v>
      </c>
      <c r="GQ21" s="205" t="s">
        <v>60</v>
      </c>
      <c r="GR21" s="211" t="s">
        <v>1063</v>
      </c>
      <c r="GS21" s="205" t="s">
        <v>60</v>
      </c>
      <c r="GT21" s="205" t="s">
        <v>60</v>
      </c>
      <c r="GU21" s="205" t="s">
        <v>60</v>
      </c>
      <c r="GV21" s="211" t="s">
        <v>1063</v>
      </c>
      <c r="GW21" s="205" t="s">
        <v>60</v>
      </c>
      <c r="GX21" s="205" t="s">
        <v>60</v>
      </c>
      <c r="GY21" s="205" t="s">
        <v>60</v>
      </c>
      <c r="GZ21" s="205" t="s">
        <v>60</v>
      </c>
      <c r="HA21" s="205" t="s">
        <v>60</v>
      </c>
      <c r="HB21" s="205" t="s">
        <v>60</v>
      </c>
      <c r="HC21" s="205" t="s">
        <v>60</v>
      </c>
      <c r="HD21" s="205" t="s">
        <v>60</v>
      </c>
      <c r="HE21" s="205" t="s">
        <v>60</v>
      </c>
      <c r="HF21" s="205" t="s">
        <v>60</v>
      </c>
      <c r="HG21" s="205" t="s">
        <v>60</v>
      </c>
      <c r="HH21" s="205" t="s">
        <v>60</v>
      </c>
      <c r="HI21" s="205" t="s">
        <v>60</v>
      </c>
      <c r="HJ21" s="205" t="s">
        <v>60</v>
      </c>
      <c r="HK21" s="205" t="s">
        <v>60</v>
      </c>
      <c r="HL21" s="205" t="s">
        <v>60</v>
      </c>
      <c r="HM21" s="205" t="s">
        <v>60</v>
      </c>
      <c r="HN21" s="205" t="s">
        <v>60</v>
      </c>
      <c r="HO21" s="205" t="s">
        <v>60</v>
      </c>
      <c r="HP21" s="205" t="s">
        <v>60</v>
      </c>
      <c r="HQ21" s="205" t="s">
        <v>60</v>
      </c>
      <c r="HR21" s="205" t="s">
        <v>60</v>
      </c>
      <c r="HS21" s="205" t="s">
        <v>60</v>
      </c>
      <c r="HT21" s="205" t="s">
        <v>60</v>
      </c>
      <c r="HU21" s="205" t="s">
        <v>60</v>
      </c>
      <c r="HV21" s="205" t="s">
        <v>60</v>
      </c>
      <c r="HW21" s="205" t="s">
        <v>60</v>
      </c>
      <c r="HX21" s="205" t="s">
        <v>60</v>
      </c>
      <c r="HY21" s="205" t="s">
        <v>60</v>
      </c>
      <c r="HZ21" s="205" t="s">
        <v>60</v>
      </c>
      <c r="IA21" s="205" t="s">
        <v>60</v>
      </c>
      <c r="IB21" s="205" t="s">
        <v>60</v>
      </c>
      <c r="IC21" s="205" t="s">
        <v>60</v>
      </c>
      <c r="ID21" s="205" t="s">
        <v>60</v>
      </c>
      <c r="IE21" s="205" t="s">
        <v>60</v>
      </c>
      <c r="IF21" s="205" t="s">
        <v>60</v>
      </c>
      <c r="IG21" s="205" t="s">
        <v>60</v>
      </c>
      <c r="IH21" s="205" t="s">
        <v>60</v>
      </c>
      <c r="II21" s="205" t="s">
        <v>60</v>
      </c>
      <c r="IJ21" s="205" t="s">
        <v>60</v>
      </c>
      <c r="IK21" s="205" t="s">
        <v>60</v>
      </c>
      <c r="IL21" s="205" t="s">
        <v>60</v>
      </c>
      <c r="IM21" s="205" t="s">
        <v>60</v>
      </c>
      <c r="IN21" s="205" t="s">
        <v>60</v>
      </c>
      <c r="IO21" s="205" t="s">
        <v>60</v>
      </c>
      <c r="IP21" s="205" t="s">
        <v>60</v>
      </c>
      <c r="IQ21" s="205" t="s">
        <v>60</v>
      </c>
      <c r="IR21" s="205" t="s">
        <v>60</v>
      </c>
      <c r="IS21" s="205" t="s">
        <v>60</v>
      </c>
      <c r="IT21" s="205" t="s">
        <v>60</v>
      </c>
      <c r="IU21" s="205" t="s">
        <v>60</v>
      </c>
      <c r="IV21" s="205" t="s">
        <v>60</v>
      </c>
    </row>
    <row r="22" ht="21" customHeight="1" spans="1:256">
      <c r="A22" s="206" t="s">
        <v>1095</v>
      </c>
      <c r="B22" s="206" t="s">
        <v>60</v>
      </c>
      <c r="C22" s="205" t="s">
        <v>60</v>
      </c>
      <c r="D22" s="205" t="s">
        <v>60</v>
      </c>
      <c r="E22" s="205" t="s">
        <v>60</v>
      </c>
      <c r="F22" s="205" t="s">
        <v>60</v>
      </c>
      <c r="G22" s="205" t="s">
        <v>60</v>
      </c>
      <c r="H22" s="205" t="s">
        <v>60</v>
      </c>
      <c r="I22" s="205" t="s">
        <v>60</v>
      </c>
      <c r="J22" s="205" t="s">
        <v>60</v>
      </c>
      <c r="K22" s="205" t="s">
        <v>60</v>
      </c>
      <c r="L22" s="205" t="s">
        <v>60</v>
      </c>
      <c r="M22" s="205" t="s">
        <v>60</v>
      </c>
      <c r="N22" s="205" t="s">
        <v>60</v>
      </c>
      <c r="O22" s="205" t="s">
        <v>60</v>
      </c>
      <c r="P22" s="205" t="s">
        <v>60</v>
      </c>
      <c r="Q22" s="205" t="s">
        <v>60</v>
      </c>
      <c r="R22" s="205" t="s">
        <v>60</v>
      </c>
      <c r="S22" s="205" t="s">
        <v>60</v>
      </c>
      <c r="T22" s="205" t="s">
        <v>1064</v>
      </c>
      <c r="U22" s="205" t="s">
        <v>60</v>
      </c>
      <c r="V22" s="205" t="s">
        <v>60</v>
      </c>
      <c r="W22" s="205" t="s">
        <v>60</v>
      </c>
      <c r="X22" s="206" t="s">
        <v>1063</v>
      </c>
      <c r="Y22" s="206" t="s">
        <v>1063</v>
      </c>
      <c r="Z22" s="205" t="s">
        <v>60</v>
      </c>
      <c r="AA22" s="205" t="s">
        <v>60</v>
      </c>
      <c r="AB22" s="205" t="s">
        <v>60</v>
      </c>
      <c r="AC22" s="205" t="s">
        <v>60</v>
      </c>
      <c r="AD22" s="205" t="s">
        <v>60</v>
      </c>
      <c r="AE22" s="205" t="s">
        <v>60</v>
      </c>
      <c r="AF22" s="205" t="s">
        <v>60</v>
      </c>
      <c r="AG22" s="205" t="s">
        <v>60</v>
      </c>
      <c r="AH22" s="205" t="s">
        <v>60</v>
      </c>
      <c r="AI22" s="205" t="s">
        <v>60</v>
      </c>
      <c r="AJ22" s="205" t="s">
        <v>60</v>
      </c>
      <c r="AK22" s="205" t="s">
        <v>60</v>
      </c>
      <c r="AL22" s="205" t="s">
        <v>60</v>
      </c>
      <c r="AM22" s="205" t="s">
        <v>60</v>
      </c>
      <c r="AN22" s="205" t="s">
        <v>60</v>
      </c>
      <c r="AO22" s="205" t="s">
        <v>60</v>
      </c>
      <c r="AP22" s="205" t="s">
        <v>60</v>
      </c>
      <c r="AQ22" s="205" t="s">
        <v>60</v>
      </c>
      <c r="AR22" s="205" t="s">
        <v>60</v>
      </c>
      <c r="AS22" s="205" t="s">
        <v>60</v>
      </c>
      <c r="AT22" s="205" t="s">
        <v>60</v>
      </c>
      <c r="AU22" s="205" t="s">
        <v>60</v>
      </c>
      <c r="AV22" s="205" t="s">
        <v>60</v>
      </c>
      <c r="AW22" s="205" t="s">
        <v>60</v>
      </c>
      <c r="AX22" s="205" t="s">
        <v>60</v>
      </c>
      <c r="AY22" s="205" t="s">
        <v>60</v>
      </c>
      <c r="AZ22" s="205" t="s">
        <v>60</v>
      </c>
      <c r="BA22" s="205" t="s">
        <v>60</v>
      </c>
      <c r="BB22" s="205" t="s">
        <v>60</v>
      </c>
      <c r="BC22" s="205" t="s">
        <v>60</v>
      </c>
      <c r="BD22" s="205" t="s">
        <v>60</v>
      </c>
      <c r="BE22" s="205" t="s">
        <v>60</v>
      </c>
      <c r="BF22" s="205" t="s">
        <v>60</v>
      </c>
      <c r="BG22" s="205" t="s">
        <v>60</v>
      </c>
      <c r="BH22" s="205" t="s">
        <v>60</v>
      </c>
      <c r="BI22" s="205" t="s">
        <v>60</v>
      </c>
      <c r="BJ22" s="205" t="s">
        <v>60</v>
      </c>
      <c r="BK22" s="205" t="s">
        <v>60</v>
      </c>
      <c r="BL22" s="205" t="s">
        <v>60</v>
      </c>
      <c r="BM22" s="205" t="s">
        <v>60</v>
      </c>
      <c r="BN22" s="205" t="s">
        <v>60</v>
      </c>
      <c r="BO22" s="205" t="s">
        <v>60</v>
      </c>
      <c r="BP22" s="205" t="s">
        <v>60</v>
      </c>
      <c r="BQ22" s="205" t="s">
        <v>60</v>
      </c>
      <c r="BR22" s="205" t="s">
        <v>60</v>
      </c>
      <c r="BS22" s="205" t="s">
        <v>60</v>
      </c>
      <c r="BT22" s="205" t="s">
        <v>60</v>
      </c>
      <c r="BU22" s="205" t="s">
        <v>60</v>
      </c>
      <c r="BV22" s="205" t="s">
        <v>60</v>
      </c>
      <c r="BW22" s="205" t="s">
        <v>60</v>
      </c>
      <c r="BX22" s="205" t="s">
        <v>60</v>
      </c>
      <c r="BY22" s="205" t="s">
        <v>60</v>
      </c>
      <c r="BZ22" s="205" t="s">
        <v>60</v>
      </c>
      <c r="CA22" s="205" t="s">
        <v>60</v>
      </c>
      <c r="CB22" s="205" t="s">
        <v>60</v>
      </c>
      <c r="CC22" s="205" t="s">
        <v>60</v>
      </c>
      <c r="CD22" s="205" t="s">
        <v>60</v>
      </c>
      <c r="CE22" s="205" t="s">
        <v>60</v>
      </c>
      <c r="CF22" s="205" t="s">
        <v>60</v>
      </c>
      <c r="CG22" s="205" t="s">
        <v>60</v>
      </c>
      <c r="CH22" s="205" t="s">
        <v>60</v>
      </c>
      <c r="CI22" s="205" t="s">
        <v>60</v>
      </c>
      <c r="CJ22" s="205" t="s">
        <v>60</v>
      </c>
      <c r="CK22" s="205" t="s">
        <v>60</v>
      </c>
      <c r="CL22" s="205" t="s">
        <v>60</v>
      </c>
      <c r="CM22" s="205" t="s">
        <v>60</v>
      </c>
      <c r="CN22" s="205" t="s">
        <v>60</v>
      </c>
      <c r="CO22" s="205" t="s">
        <v>60</v>
      </c>
      <c r="CP22" s="205" t="s">
        <v>60</v>
      </c>
      <c r="CQ22" s="205" t="s">
        <v>60</v>
      </c>
      <c r="CR22" s="205" t="s">
        <v>60</v>
      </c>
      <c r="CS22" s="205" t="s">
        <v>60</v>
      </c>
      <c r="CT22" s="205" t="s">
        <v>60</v>
      </c>
      <c r="CU22" s="205" t="s">
        <v>60</v>
      </c>
      <c r="CV22" s="205" t="s">
        <v>60</v>
      </c>
      <c r="CW22" s="205" t="s">
        <v>60</v>
      </c>
      <c r="CX22" s="205" t="s">
        <v>60</v>
      </c>
      <c r="CY22" s="205" t="s">
        <v>60</v>
      </c>
      <c r="CZ22" s="205" t="s">
        <v>60</v>
      </c>
      <c r="DA22" s="205" t="s">
        <v>60</v>
      </c>
      <c r="DB22" s="205" t="s">
        <v>60</v>
      </c>
      <c r="DC22" s="205" t="s">
        <v>60</v>
      </c>
      <c r="DD22" s="205" t="s">
        <v>60</v>
      </c>
      <c r="DE22" s="205" t="s">
        <v>60</v>
      </c>
      <c r="DF22" s="205" t="s">
        <v>60</v>
      </c>
      <c r="DG22" s="205" t="s">
        <v>60</v>
      </c>
      <c r="DH22" s="205" t="s">
        <v>60</v>
      </c>
      <c r="DI22" s="205" t="s">
        <v>60</v>
      </c>
      <c r="DJ22" s="205" t="s">
        <v>60</v>
      </c>
      <c r="DK22" s="205" t="s">
        <v>60</v>
      </c>
      <c r="DL22" s="205" t="s">
        <v>60</v>
      </c>
      <c r="DM22" s="205" t="s">
        <v>60</v>
      </c>
      <c r="DN22" s="205" t="s">
        <v>60</v>
      </c>
      <c r="DO22" s="205" t="s">
        <v>60</v>
      </c>
      <c r="DP22" s="205" t="s">
        <v>60</v>
      </c>
      <c r="DQ22" s="205" t="s">
        <v>60</v>
      </c>
      <c r="DR22" s="205" t="s">
        <v>60</v>
      </c>
      <c r="DS22" s="205" t="s">
        <v>60</v>
      </c>
      <c r="DT22" s="205" t="s">
        <v>60</v>
      </c>
      <c r="DU22" s="205" t="s">
        <v>60</v>
      </c>
      <c r="DV22" s="205" t="s">
        <v>60</v>
      </c>
      <c r="DW22" s="205" t="s">
        <v>60</v>
      </c>
      <c r="DX22" s="205" t="s">
        <v>60</v>
      </c>
      <c r="DY22" s="205" t="s">
        <v>60</v>
      </c>
      <c r="DZ22" s="205" t="s">
        <v>60</v>
      </c>
      <c r="EA22" s="205" t="s">
        <v>60</v>
      </c>
      <c r="EB22" s="205" t="s">
        <v>60</v>
      </c>
      <c r="EC22" s="205" t="s">
        <v>60</v>
      </c>
      <c r="ED22" s="205" t="s">
        <v>60</v>
      </c>
      <c r="EE22" s="205" t="s">
        <v>60</v>
      </c>
      <c r="EF22" s="205" t="s">
        <v>60</v>
      </c>
      <c r="EG22" s="205" t="s">
        <v>60</v>
      </c>
      <c r="EH22" s="205" t="s">
        <v>60</v>
      </c>
      <c r="EI22" s="205" t="s">
        <v>60</v>
      </c>
      <c r="EJ22" s="205" t="s">
        <v>60</v>
      </c>
      <c r="EK22" s="205" t="s">
        <v>60</v>
      </c>
      <c r="EL22" s="205" t="s">
        <v>60</v>
      </c>
      <c r="EM22" s="205" t="s">
        <v>60</v>
      </c>
      <c r="EN22" s="205" t="s">
        <v>60</v>
      </c>
      <c r="EO22" s="205" t="s">
        <v>60</v>
      </c>
      <c r="EP22" s="205" t="s">
        <v>60</v>
      </c>
      <c r="EQ22" s="205" t="s">
        <v>60</v>
      </c>
      <c r="ER22" s="205" t="s">
        <v>60</v>
      </c>
      <c r="ES22" s="205" t="s">
        <v>60</v>
      </c>
      <c r="ET22" s="205" t="s">
        <v>60</v>
      </c>
      <c r="EU22" s="205" t="s">
        <v>60</v>
      </c>
      <c r="EV22" s="205" t="s">
        <v>60</v>
      </c>
      <c r="EW22" s="205" t="s">
        <v>60</v>
      </c>
      <c r="EX22" s="205" t="s">
        <v>60</v>
      </c>
      <c r="EY22" s="205" t="s">
        <v>60</v>
      </c>
      <c r="EZ22" s="205" t="s">
        <v>60</v>
      </c>
      <c r="FA22" s="205" t="s">
        <v>60</v>
      </c>
      <c r="FB22" s="205" t="s">
        <v>60</v>
      </c>
      <c r="FC22" s="205" t="s">
        <v>60</v>
      </c>
      <c r="FD22" s="205" t="s">
        <v>60</v>
      </c>
      <c r="FE22" s="205" t="s">
        <v>60</v>
      </c>
      <c r="FF22" s="205" t="s">
        <v>60</v>
      </c>
      <c r="FG22" s="205" t="s">
        <v>60</v>
      </c>
      <c r="FH22" s="205" t="s">
        <v>234</v>
      </c>
      <c r="FI22" s="205" t="s">
        <v>60</v>
      </c>
      <c r="FJ22" s="205" t="s">
        <v>60</v>
      </c>
      <c r="FK22" s="205" t="s">
        <v>60</v>
      </c>
      <c r="FL22" s="205" t="s">
        <v>60</v>
      </c>
      <c r="FM22" s="205" t="s">
        <v>60</v>
      </c>
      <c r="FN22" s="205" t="s">
        <v>60</v>
      </c>
      <c r="FO22" s="205" t="s">
        <v>60</v>
      </c>
      <c r="FP22" s="205" t="s">
        <v>60</v>
      </c>
      <c r="FQ22" s="205" t="s">
        <v>60</v>
      </c>
      <c r="FR22" s="205" t="s">
        <v>60</v>
      </c>
      <c r="FS22" s="205" t="s">
        <v>60</v>
      </c>
      <c r="FT22" s="205" t="s">
        <v>60</v>
      </c>
      <c r="FU22" s="205" t="s">
        <v>60</v>
      </c>
      <c r="FV22" s="205" t="s">
        <v>60</v>
      </c>
      <c r="FW22" s="205" t="s">
        <v>60</v>
      </c>
      <c r="FX22" s="205" t="s">
        <v>60</v>
      </c>
      <c r="FY22" s="205" t="s">
        <v>60</v>
      </c>
      <c r="FZ22" s="205" t="s">
        <v>60</v>
      </c>
      <c r="GA22" s="205" t="s">
        <v>60</v>
      </c>
      <c r="GB22" s="205" t="s">
        <v>60</v>
      </c>
      <c r="GC22" s="205" t="s">
        <v>60</v>
      </c>
      <c r="GD22" s="205" t="s">
        <v>60</v>
      </c>
      <c r="GE22" s="205" t="s">
        <v>60</v>
      </c>
      <c r="GF22" s="205" t="s">
        <v>60</v>
      </c>
      <c r="GG22" s="205" t="s">
        <v>60</v>
      </c>
      <c r="GH22" s="205" t="s">
        <v>60</v>
      </c>
      <c r="GI22" s="205" t="s">
        <v>60</v>
      </c>
      <c r="GJ22" s="205" t="s">
        <v>60</v>
      </c>
      <c r="GK22" s="205" t="s">
        <v>60</v>
      </c>
      <c r="GL22" s="205" t="s">
        <v>60</v>
      </c>
      <c r="GM22" s="205" t="s">
        <v>60</v>
      </c>
      <c r="GN22" s="205" t="s">
        <v>60</v>
      </c>
      <c r="GO22" s="205" t="s">
        <v>60</v>
      </c>
      <c r="GP22" s="205" t="s">
        <v>60</v>
      </c>
      <c r="GQ22" s="205" t="s">
        <v>60</v>
      </c>
      <c r="GR22" s="211" t="s">
        <v>1063</v>
      </c>
      <c r="GS22" s="205" t="s">
        <v>60</v>
      </c>
      <c r="GT22" s="205" t="s">
        <v>60</v>
      </c>
      <c r="GU22" s="205" t="s">
        <v>60</v>
      </c>
      <c r="GV22" s="211" t="s">
        <v>1063</v>
      </c>
      <c r="GW22" s="205" t="s">
        <v>60</v>
      </c>
      <c r="GX22" s="205" t="s">
        <v>60</v>
      </c>
      <c r="GY22" s="205" t="s">
        <v>60</v>
      </c>
      <c r="GZ22" s="205" t="s">
        <v>60</v>
      </c>
      <c r="HA22" s="205" t="s">
        <v>60</v>
      </c>
      <c r="HB22" s="205" t="s">
        <v>60</v>
      </c>
      <c r="HC22" s="205" t="s">
        <v>60</v>
      </c>
      <c r="HD22" s="205" t="s">
        <v>60</v>
      </c>
      <c r="HE22" s="205" t="s">
        <v>60</v>
      </c>
      <c r="HF22" s="205" t="s">
        <v>60</v>
      </c>
      <c r="HG22" s="205" t="s">
        <v>60</v>
      </c>
      <c r="HH22" s="205" t="s">
        <v>60</v>
      </c>
      <c r="HI22" s="205" t="s">
        <v>60</v>
      </c>
      <c r="HJ22" s="205" t="s">
        <v>60</v>
      </c>
      <c r="HK22" s="205" t="s">
        <v>60</v>
      </c>
      <c r="HL22" s="205" t="s">
        <v>60</v>
      </c>
      <c r="HM22" s="205" t="s">
        <v>60</v>
      </c>
      <c r="HN22" s="205" t="s">
        <v>60</v>
      </c>
      <c r="HO22" s="205" t="s">
        <v>60</v>
      </c>
      <c r="HP22" s="205" t="s">
        <v>60</v>
      </c>
      <c r="HQ22" s="205" t="s">
        <v>60</v>
      </c>
      <c r="HR22" s="205" t="s">
        <v>60</v>
      </c>
      <c r="HS22" s="205" t="s">
        <v>60</v>
      </c>
      <c r="HT22" s="205" t="s">
        <v>60</v>
      </c>
      <c r="HU22" s="205" t="s">
        <v>60</v>
      </c>
      <c r="HV22" s="205" t="s">
        <v>60</v>
      </c>
      <c r="HW22" s="205" t="s">
        <v>60</v>
      </c>
      <c r="HX22" s="205" t="s">
        <v>60</v>
      </c>
      <c r="HY22" s="205" t="s">
        <v>60</v>
      </c>
      <c r="HZ22" s="205" t="s">
        <v>60</v>
      </c>
      <c r="IA22" s="205" t="s">
        <v>60</v>
      </c>
      <c r="IB22" s="205" t="s">
        <v>60</v>
      </c>
      <c r="IC22" s="205" t="s">
        <v>60</v>
      </c>
      <c r="ID22" s="205" t="s">
        <v>60</v>
      </c>
      <c r="IE22" s="205" t="s">
        <v>60</v>
      </c>
      <c r="IF22" s="205" t="s">
        <v>60</v>
      </c>
      <c r="IG22" s="205" t="s">
        <v>60</v>
      </c>
      <c r="IH22" s="205" t="s">
        <v>60</v>
      </c>
      <c r="II22" s="205" t="s">
        <v>60</v>
      </c>
      <c r="IJ22" s="205" t="s">
        <v>60</v>
      </c>
      <c r="IK22" s="205" t="s">
        <v>60</v>
      </c>
      <c r="IL22" s="205" t="s">
        <v>60</v>
      </c>
      <c r="IM22" s="205" t="s">
        <v>60</v>
      </c>
      <c r="IN22" s="205" t="s">
        <v>60</v>
      </c>
      <c r="IO22" s="205" t="s">
        <v>60</v>
      </c>
      <c r="IP22" s="205" t="s">
        <v>60</v>
      </c>
      <c r="IQ22" s="205" t="s">
        <v>60</v>
      </c>
      <c r="IR22" s="205" t="s">
        <v>60</v>
      </c>
      <c r="IS22" s="205" t="s">
        <v>60</v>
      </c>
      <c r="IT22" s="205" t="s">
        <v>60</v>
      </c>
      <c r="IU22" s="205" t="s">
        <v>60</v>
      </c>
      <c r="IV22" s="205" t="s">
        <v>60</v>
      </c>
    </row>
    <row r="23" ht="21" customHeight="1" spans="1:256">
      <c r="A23" s="206" t="s">
        <v>99</v>
      </c>
      <c r="B23" s="206" t="s">
        <v>60</v>
      </c>
      <c r="C23" s="205" t="s">
        <v>60</v>
      </c>
      <c r="D23" s="205" t="s">
        <v>1092</v>
      </c>
      <c r="E23" s="205" t="s">
        <v>1092</v>
      </c>
      <c r="F23" s="205" t="s">
        <v>1092</v>
      </c>
      <c r="G23" s="205" t="s">
        <v>60</v>
      </c>
      <c r="H23" s="205" t="s">
        <v>60</v>
      </c>
      <c r="I23" s="205" t="s">
        <v>1092</v>
      </c>
      <c r="J23" s="205" t="s">
        <v>1092</v>
      </c>
      <c r="K23" s="205" t="s">
        <v>60</v>
      </c>
      <c r="L23" s="205" t="s">
        <v>60</v>
      </c>
      <c r="M23" s="205" t="s">
        <v>1092</v>
      </c>
      <c r="N23" s="205" t="s">
        <v>1092</v>
      </c>
      <c r="O23" s="205" t="s">
        <v>1092</v>
      </c>
      <c r="P23" s="205" t="s">
        <v>60</v>
      </c>
      <c r="Q23" s="205" t="s">
        <v>1092</v>
      </c>
      <c r="R23" s="205" t="s">
        <v>60</v>
      </c>
      <c r="S23" s="205" t="s">
        <v>1092</v>
      </c>
      <c r="T23" s="205" t="s">
        <v>1092</v>
      </c>
      <c r="U23" s="205" t="s">
        <v>60</v>
      </c>
      <c r="V23" s="205" t="s">
        <v>60</v>
      </c>
      <c r="W23" s="205" t="s">
        <v>1092</v>
      </c>
      <c r="X23" s="205" t="s">
        <v>60</v>
      </c>
      <c r="Y23" s="205" t="s">
        <v>1092</v>
      </c>
      <c r="Z23" s="205" t="s">
        <v>60</v>
      </c>
      <c r="AA23" s="205" t="s">
        <v>60</v>
      </c>
      <c r="AB23" s="205" t="s">
        <v>60</v>
      </c>
      <c r="AC23" s="205" t="s">
        <v>60</v>
      </c>
      <c r="AD23" s="205" t="s">
        <v>1092</v>
      </c>
      <c r="AE23" s="205" t="s">
        <v>60</v>
      </c>
      <c r="AF23" s="205" t="s">
        <v>1092</v>
      </c>
      <c r="AG23" s="205" t="s">
        <v>1092</v>
      </c>
      <c r="AH23" s="205" t="s">
        <v>1092</v>
      </c>
      <c r="AI23" s="205" t="s">
        <v>1092</v>
      </c>
      <c r="AJ23" s="205" t="s">
        <v>60</v>
      </c>
      <c r="AK23" s="205" t="s">
        <v>1092</v>
      </c>
      <c r="AL23" s="205" t="s">
        <v>1092</v>
      </c>
      <c r="AM23" s="205" t="s">
        <v>1092</v>
      </c>
      <c r="AN23" s="205" t="s">
        <v>1092</v>
      </c>
      <c r="AO23" s="202"/>
      <c r="AP23" s="205" t="s">
        <v>1092</v>
      </c>
      <c r="AQ23" s="205" t="s">
        <v>60</v>
      </c>
      <c r="AR23" s="205" t="s">
        <v>60</v>
      </c>
      <c r="AS23" s="205" t="s">
        <v>1092</v>
      </c>
      <c r="AT23" s="205" t="s">
        <v>1092</v>
      </c>
      <c r="AU23" s="205" t="s">
        <v>1092</v>
      </c>
      <c r="AV23" s="206" t="s">
        <v>1063</v>
      </c>
      <c r="AW23" s="205" t="s">
        <v>1092</v>
      </c>
      <c r="AX23" s="206" t="s">
        <v>1063</v>
      </c>
      <c r="AY23" s="205" t="s">
        <v>60</v>
      </c>
      <c r="AZ23" s="205" t="s">
        <v>1092</v>
      </c>
      <c r="BA23" s="205" t="s">
        <v>60</v>
      </c>
      <c r="BB23" s="205" t="s">
        <v>1092</v>
      </c>
      <c r="BC23" s="205" t="s">
        <v>60</v>
      </c>
      <c r="BD23" s="205" t="s">
        <v>60</v>
      </c>
      <c r="BE23" s="205" t="s">
        <v>1092</v>
      </c>
      <c r="BF23" s="205" t="s">
        <v>60</v>
      </c>
      <c r="BG23" s="205" t="s">
        <v>1092</v>
      </c>
      <c r="BH23" s="205" t="s">
        <v>1092</v>
      </c>
      <c r="BI23" s="205" t="s">
        <v>1092</v>
      </c>
      <c r="BJ23" s="205" t="s">
        <v>1092</v>
      </c>
      <c r="BK23" s="205" t="s">
        <v>60</v>
      </c>
      <c r="BL23" s="205" t="s">
        <v>1092</v>
      </c>
      <c r="BM23" s="205" t="s">
        <v>1092</v>
      </c>
      <c r="BN23" s="205" t="s">
        <v>1092</v>
      </c>
      <c r="BO23" s="205" t="s">
        <v>60</v>
      </c>
      <c r="BP23" s="205" t="s">
        <v>60</v>
      </c>
      <c r="BQ23" s="205" t="s">
        <v>60</v>
      </c>
      <c r="BR23" s="205" t="s">
        <v>60</v>
      </c>
      <c r="BS23" s="202"/>
      <c r="BT23" s="205" t="s">
        <v>1092</v>
      </c>
      <c r="BU23" s="205" t="s">
        <v>60</v>
      </c>
      <c r="BV23" s="205" t="s">
        <v>60</v>
      </c>
      <c r="BW23" s="205" t="s">
        <v>1092</v>
      </c>
      <c r="BX23" s="205" t="s">
        <v>1092</v>
      </c>
      <c r="BY23" s="205" t="s">
        <v>60</v>
      </c>
      <c r="BZ23" s="205" t="s">
        <v>60</v>
      </c>
      <c r="CA23" s="205" t="s">
        <v>1092</v>
      </c>
      <c r="CB23" s="205" t="s">
        <v>1092</v>
      </c>
      <c r="CC23" s="205" t="s">
        <v>1092</v>
      </c>
      <c r="CD23" s="205" t="s">
        <v>60</v>
      </c>
      <c r="CE23" s="205" t="s">
        <v>60</v>
      </c>
      <c r="CF23" s="205" t="s">
        <v>1092</v>
      </c>
      <c r="CG23" s="205" t="s">
        <v>1092</v>
      </c>
      <c r="CH23" s="205" t="s">
        <v>1092</v>
      </c>
      <c r="CI23" s="205" t="s">
        <v>60</v>
      </c>
      <c r="CJ23" s="205" t="s">
        <v>60</v>
      </c>
      <c r="CK23" s="205" t="s">
        <v>1092</v>
      </c>
      <c r="CL23" s="205" t="s">
        <v>60</v>
      </c>
      <c r="CM23" s="205" t="s">
        <v>1092</v>
      </c>
      <c r="CN23" s="205" t="s">
        <v>60</v>
      </c>
      <c r="CO23" s="205" t="s">
        <v>1092</v>
      </c>
      <c r="CP23" s="205" t="s">
        <v>1092</v>
      </c>
      <c r="CQ23" s="205" t="s">
        <v>60</v>
      </c>
      <c r="CR23" s="205" t="s">
        <v>60</v>
      </c>
      <c r="CS23" s="205" t="s">
        <v>1092</v>
      </c>
      <c r="CT23" s="205" t="s">
        <v>60</v>
      </c>
      <c r="CU23" s="205" t="s">
        <v>1092</v>
      </c>
      <c r="CV23" s="205" t="s">
        <v>1092</v>
      </c>
      <c r="CW23" s="205" t="s">
        <v>60</v>
      </c>
      <c r="CX23" s="205" t="s">
        <v>60</v>
      </c>
      <c r="CY23" s="205" t="s">
        <v>1092</v>
      </c>
      <c r="CZ23" s="205" t="s">
        <v>60</v>
      </c>
      <c r="DA23" s="205" t="s">
        <v>1092</v>
      </c>
      <c r="DB23" s="205" t="s">
        <v>60</v>
      </c>
      <c r="DC23" s="205" t="s">
        <v>60</v>
      </c>
      <c r="DD23" s="205" t="s">
        <v>60</v>
      </c>
      <c r="DE23" s="205" t="s">
        <v>1092</v>
      </c>
      <c r="DF23" s="205" t="s">
        <v>1092</v>
      </c>
      <c r="DG23" s="205" t="s">
        <v>1092</v>
      </c>
      <c r="DH23" s="205" t="s">
        <v>1092</v>
      </c>
      <c r="DI23" s="205" t="s">
        <v>1092</v>
      </c>
      <c r="DJ23" s="205" t="s">
        <v>1092</v>
      </c>
      <c r="DK23" s="205" t="s">
        <v>60</v>
      </c>
      <c r="DL23" s="211" t="s">
        <v>1063</v>
      </c>
      <c r="DM23" s="211" t="s">
        <v>1092</v>
      </c>
      <c r="DN23" s="211" t="s">
        <v>1092</v>
      </c>
      <c r="DO23" s="211" t="s">
        <v>1092</v>
      </c>
      <c r="DP23" s="211" t="s">
        <v>1092</v>
      </c>
      <c r="DQ23" s="211" t="s">
        <v>1092</v>
      </c>
      <c r="DR23" s="211" t="s">
        <v>1092</v>
      </c>
      <c r="DS23" s="211" t="s">
        <v>1092</v>
      </c>
      <c r="DT23" s="211" t="s">
        <v>1092</v>
      </c>
      <c r="DU23" s="211" t="s">
        <v>1092</v>
      </c>
      <c r="DV23" s="211" t="s">
        <v>1092</v>
      </c>
      <c r="DW23" s="211" t="s">
        <v>1092</v>
      </c>
      <c r="DX23" s="211" t="s">
        <v>1092</v>
      </c>
      <c r="DY23" s="211" t="s">
        <v>1092</v>
      </c>
      <c r="DZ23" s="211" t="s">
        <v>1092</v>
      </c>
      <c r="EA23" s="211" t="s">
        <v>1092</v>
      </c>
      <c r="EB23" s="205" t="s">
        <v>60</v>
      </c>
      <c r="EC23" s="211" t="s">
        <v>1092</v>
      </c>
      <c r="ED23" s="205" t="s">
        <v>60</v>
      </c>
      <c r="EE23" s="205" t="s">
        <v>60</v>
      </c>
      <c r="EF23" s="205" t="s">
        <v>60</v>
      </c>
      <c r="EG23" s="211" t="s">
        <v>1092</v>
      </c>
      <c r="EH23" s="211" t="s">
        <v>1092</v>
      </c>
      <c r="EI23" s="211" t="s">
        <v>1092</v>
      </c>
      <c r="EJ23" s="205" t="s">
        <v>60</v>
      </c>
      <c r="EK23" s="211" t="s">
        <v>1092</v>
      </c>
      <c r="EL23" s="205" t="s">
        <v>60</v>
      </c>
      <c r="EM23" s="211" t="s">
        <v>1092</v>
      </c>
      <c r="EN23" s="205" t="s">
        <v>60</v>
      </c>
      <c r="EO23" s="211" t="s">
        <v>1063</v>
      </c>
      <c r="EP23" s="211" t="s">
        <v>1092</v>
      </c>
      <c r="EQ23" s="211" t="s">
        <v>1092</v>
      </c>
      <c r="ER23" s="211" t="s">
        <v>1092</v>
      </c>
      <c r="ES23" s="211" t="s">
        <v>1092</v>
      </c>
      <c r="ET23" s="211" t="s">
        <v>1092</v>
      </c>
      <c r="EU23" s="205" t="s">
        <v>60</v>
      </c>
      <c r="EV23" s="211" t="s">
        <v>1092</v>
      </c>
      <c r="EW23" s="211" t="s">
        <v>1092</v>
      </c>
      <c r="EX23" s="205" t="s">
        <v>60</v>
      </c>
      <c r="EY23" s="211" t="s">
        <v>1092</v>
      </c>
      <c r="EZ23" s="211" t="s">
        <v>1092</v>
      </c>
      <c r="FA23" s="205" t="s">
        <v>60</v>
      </c>
      <c r="FB23" s="211" t="s">
        <v>1063</v>
      </c>
      <c r="FC23" s="211" t="s">
        <v>1092</v>
      </c>
      <c r="FD23" s="211" t="s">
        <v>1092</v>
      </c>
      <c r="FE23" s="211" t="s">
        <v>1092</v>
      </c>
      <c r="FF23" s="205" t="s">
        <v>60</v>
      </c>
      <c r="FG23" s="205" t="s">
        <v>60</v>
      </c>
      <c r="FH23" s="211" t="s">
        <v>1064</v>
      </c>
      <c r="FI23" s="205" t="s">
        <v>60</v>
      </c>
      <c r="FJ23" s="205" t="s">
        <v>60</v>
      </c>
      <c r="FK23" s="211" t="s">
        <v>1092</v>
      </c>
      <c r="FL23" s="211" t="s">
        <v>1063</v>
      </c>
      <c r="FM23" s="205" t="s">
        <v>60</v>
      </c>
      <c r="FN23" s="205" t="s">
        <v>60</v>
      </c>
      <c r="FO23" s="211" t="s">
        <v>1092</v>
      </c>
      <c r="FP23" s="211" t="s">
        <v>1092</v>
      </c>
      <c r="FQ23" s="205" t="s">
        <v>60</v>
      </c>
      <c r="FR23" s="205" t="s">
        <v>60</v>
      </c>
      <c r="FS23" s="205" t="s">
        <v>60</v>
      </c>
      <c r="FT23" s="211" t="s">
        <v>1092</v>
      </c>
      <c r="FU23" s="205" t="s">
        <v>60</v>
      </c>
      <c r="FV23" s="205" t="s">
        <v>60</v>
      </c>
      <c r="FW23" s="211" t="s">
        <v>1092</v>
      </c>
      <c r="FX23" s="205" t="s">
        <v>60</v>
      </c>
      <c r="FY23" s="205" t="s">
        <v>60</v>
      </c>
      <c r="FZ23" s="211" t="s">
        <v>1092</v>
      </c>
      <c r="GA23" s="205" t="s">
        <v>60</v>
      </c>
      <c r="GB23" s="205" t="s">
        <v>60</v>
      </c>
      <c r="GC23" s="205" t="s">
        <v>60</v>
      </c>
      <c r="GD23" s="211" t="s">
        <v>1092</v>
      </c>
      <c r="GE23" s="211" t="s">
        <v>1092</v>
      </c>
      <c r="GF23" s="211" t="s">
        <v>1092</v>
      </c>
      <c r="GG23" s="211" t="s">
        <v>1092</v>
      </c>
      <c r="GH23" s="205" t="s">
        <v>60</v>
      </c>
      <c r="GI23" s="211" t="s">
        <v>1063</v>
      </c>
      <c r="GJ23" s="211" t="s">
        <v>1063</v>
      </c>
      <c r="GK23" s="211" t="s">
        <v>1063</v>
      </c>
      <c r="GL23" s="211" t="s">
        <v>1092</v>
      </c>
      <c r="GM23" s="211" t="s">
        <v>1092</v>
      </c>
      <c r="GN23" s="211" t="s">
        <v>1092</v>
      </c>
      <c r="GO23" s="211" t="s">
        <v>1092</v>
      </c>
      <c r="GP23" s="205" t="s">
        <v>60</v>
      </c>
      <c r="GQ23" s="205" t="s">
        <v>60</v>
      </c>
      <c r="GR23" s="211" t="s">
        <v>1092</v>
      </c>
      <c r="GS23" s="205" t="s">
        <v>60</v>
      </c>
      <c r="GT23" s="205" t="s">
        <v>60</v>
      </c>
      <c r="GU23" s="211" t="s">
        <v>1092</v>
      </c>
      <c r="GV23" s="211" t="s">
        <v>1092</v>
      </c>
      <c r="GW23" s="205" t="s">
        <v>60</v>
      </c>
      <c r="GX23" s="205" t="s">
        <v>60</v>
      </c>
      <c r="GY23" s="205" t="s">
        <v>60</v>
      </c>
      <c r="GZ23" s="205" t="s">
        <v>60</v>
      </c>
      <c r="HA23" s="205" t="s">
        <v>60</v>
      </c>
      <c r="HB23" s="205" t="s">
        <v>60</v>
      </c>
      <c r="HC23" s="205" t="s">
        <v>60</v>
      </c>
      <c r="HD23" s="205" t="s">
        <v>60</v>
      </c>
      <c r="HE23" s="205" t="s">
        <v>60</v>
      </c>
      <c r="HF23" s="205" t="s">
        <v>60</v>
      </c>
      <c r="HG23" s="205" t="s">
        <v>60</v>
      </c>
      <c r="HH23" s="205" t="s">
        <v>60</v>
      </c>
      <c r="HI23" s="205" t="s">
        <v>60</v>
      </c>
      <c r="HJ23" s="205" t="s">
        <v>60</v>
      </c>
      <c r="HK23" s="205" t="s">
        <v>60</v>
      </c>
      <c r="HL23" s="205" t="s">
        <v>60</v>
      </c>
      <c r="HM23" s="205" t="s">
        <v>60</v>
      </c>
      <c r="HN23" s="205" t="s">
        <v>60</v>
      </c>
      <c r="HO23" s="205" t="s">
        <v>60</v>
      </c>
      <c r="HP23" s="205" t="s">
        <v>60</v>
      </c>
      <c r="HQ23" s="205" t="s">
        <v>60</v>
      </c>
      <c r="HR23" s="205" t="s">
        <v>60</v>
      </c>
      <c r="HS23" s="205" t="s">
        <v>60</v>
      </c>
      <c r="HT23" s="205" t="s">
        <v>60</v>
      </c>
      <c r="HU23" s="205" t="s">
        <v>60</v>
      </c>
      <c r="HV23" s="205" t="s">
        <v>60</v>
      </c>
      <c r="HW23" s="205" t="s">
        <v>60</v>
      </c>
      <c r="HX23" s="205" t="s">
        <v>60</v>
      </c>
      <c r="HY23" s="205" t="s">
        <v>60</v>
      </c>
      <c r="HZ23" s="205" t="s">
        <v>60</v>
      </c>
      <c r="IA23" s="205" t="s">
        <v>60</v>
      </c>
      <c r="IB23" s="205" t="s">
        <v>60</v>
      </c>
      <c r="IC23" s="205" t="s">
        <v>60</v>
      </c>
      <c r="ID23" s="205" t="s">
        <v>60</v>
      </c>
      <c r="IE23" s="205" t="s">
        <v>60</v>
      </c>
      <c r="IF23" s="205" t="s">
        <v>60</v>
      </c>
      <c r="IG23" s="205" t="s">
        <v>60</v>
      </c>
      <c r="IH23" s="205" t="s">
        <v>60</v>
      </c>
      <c r="II23" s="205" t="s">
        <v>60</v>
      </c>
      <c r="IJ23" s="205" t="s">
        <v>60</v>
      </c>
      <c r="IK23" s="205" t="s">
        <v>60</v>
      </c>
      <c r="IL23" s="205" t="s">
        <v>60</v>
      </c>
      <c r="IM23" s="205" t="s">
        <v>60</v>
      </c>
      <c r="IN23" s="205" t="s">
        <v>60</v>
      </c>
      <c r="IO23" s="205" t="s">
        <v>60</v>
      </c>
      <c r="IP23" s="205" t="s">
        <v>60</v>
      </c>
      <c r="IQ23" s="205" t="s">
        <v>60</v>
      </c>
      <c r="IR23" s="205" t="s">
        <v>60</v>
      </c>
      <c r="IS23" s="205" t="s">
        <v>60</v>
      </c>
      <c r="IT23" s="205" t="s">
        <v>60</v>
      </c>
      <c r="IU23" s="205" t="s">
        <v>60</v>
      </c>
      <c r="IV23" s="205" t="s">
        <v>60</v>
      </c>
    </row>
    <row r="24" ht="21" customHeight="1" spans="1:256">
      <c r="A24" s="202" t="s">
        <v>1096</v>
      </c>
      <c r="B24" s="206" t="s">
        <v>60</v>
      </c>
      <c r="C24" s="205" t="s">
        <v>60</v>
      </c>
      <c r="D24" s="206" t="s">
        <v>1063</v>
      </c>
      <c r="E24" s="205" t="s">
        <v>60</v>
      </c>
      <c r="F24" s="205" t="s">
        <v>1063</v>
      </c>
      <c r="G24" s="205" t="s">
        <v>60</v>
      </c>
      <c r="H24" s="205" t="s">
        <v>60</v>
      </c>
      <c r="I24" s="205" t="s">
        <v>60</v>
      </c>
      <c r="J24" s="205" t="s">
        <v>60</v>
      </c>
      <c r="K24" s="205" t="s">
        <v>60</v>
      </c>
      <c r="L24" s="205" t="s">
        <v>60</v>
      </c>
      <c r="M24" s="205" t="s">
        <v>60</v>
      </c>
      <c r="N24" s="205" t="s">
        <v>1063</v>
      </c>
      <c r="O24" s="205" t="s">
        <v>1063</v>
      </c>
      <c r="P24" s="205" t="s">
        <v>60</v>
      </c>
      <c r="Q24" s="205" t="s">
        <v>1063</v>
      </c>
      <c r="R24" s="205" t="s">
        <v>60</v>
      </c>
      <c r="S24" s="205" t="s">
        <v>60</v>
      </c>
      <c r="T24" s="205" t="s">
        <v>1094</v>
      </c>
      <c r="U24" s="205" t="s">
        <v>1063</v>
      </c>
      <c r="V24" s="205" t="s">
        <v>60</v>
      </c>
      <c r="W24" s="205" t="s">
        <v>60</v>
      </c>
      <c r="X24" s="205" t="s">
        <v>60</v>
      </c>
      <c r="Y24" s="205" t="s">
        <v>60</v>
      </c>
      <c r="Z24" s="205" t="s">
        <v>1094</v>
      </c>
      <c r="AA24" s="205" t="s">
        <v>60</v>
      </c>
      <c r="AB24" s="206" t="s">
        <v>1063</v>
      </c>
      <c r="AC24" s="206" t="s">
        <v>1063</v>
      </c>
      <c r="AD24" s="206" t="s">
        <v>1063</v>
      </c>
      <c r="AE24" s="205" t="s">
        <v>60</v>
      </c>
      <c r="AF24" s="205" t="s">
        <v>60</v>
      </c>
      <c r="AG24" s="205" t="s">
        <v>1094</v>
      </c>
      <c r="AH24" s="205" t="s">
        <v>1094</v>
      </c>
      <c r="AI24" s="205" t="s">
        <v>60</v>
      </c>
      <c r="AJ24" s="205" t="s">
        <v>60</v>
      </c>
      <c r="AK24" s="205" t="s">
        <v>60</v>
      </c>
      <c r="AL24" s="206" t="s">
        <v>1063</v>
      </c>
      <c r="AM24" s="205" t="s">
        <v>60</v>
      </c>
      <c r="AN24" s="211" t="s">
        <v>1063</v>
      </c>
      <c r="AO24" s="205" t="s">
        <v>60</v>
      </c>
      <c r="AP24" s="205" t="s">
        <v>60</v>
      </c>
      <c r="AQ24" s="205" t="s">
        <v>60</v>
      </c>
      <c r="AR24" s="205" t="s">
        <v>60</v>
      </c>
      <c r="AS24" s="205" t="s">
        <v>60</v>
      </c>
      <c r="AT24" s="205" t="s">
        <v>60</v>
      </c>
      <c r="AU24" s="205" t="s">
        <v>60</v>
      </c>
      <c r="AV24" s="205" t="s">
        <v>60</v>
      </c>
      <c r="AW24" s="205" t="s">
        <v>60</v>
      </c>
      <c r="AX24" s="205" t="s">
        <v>60</v>
      </c>
      <c r="AY24" s="205" t="s">
        <v>60</v>
      </c>
      <c r="AZ24" s="205" t="s">
        <v>60</v>
      </c>
      <c r="BA24" s="205" t="s">
        <v>60</v>
      </c>
      <c r="BB24" s="205" t="s">
        <v>60</v>
      </c>
      <c r="BC24" s="205" t="s">
        <v>1063</v>
      </c>
      <c r="BD24" s="205" t="s">
        <v>60</v>
      </c>
      <c r="BE24" s="205" t="s">
        <v>60</v>
      </c>
      <c r="BF24" s="205" t="s">
        <v>60</v>
      </c>
      <c r="BG24" s="205" t="s">
        <v>60</v>
      </c>
      <c r="BH24" s="206" t="s">
        <v>1063</v>
      </c>
      <c r="BI24" s="206" t="s">
        <v>1063</v>
      </c>
      <c r="BJ24" s="205" t="s">
        <v>60</v>
      </c>
      <c r="BK24" s="205" t="s">
        <v>60</v>
      </c>
      <c r="BL24" s="205" t="s">
        <v>1063</v>
      </c>
      <c r="BM24" s="205" t="s">
        <v>60</v>
      </c>
      <c r="BN24" s="205" t="s">
        <v>60</v>
      </c>
      <c r="BO24" s="205" t="s">
        <v>60</v>
      </c>
      <c r="BP24" s="205" t="s">
        <v>60</v>
      </c>
      <c r="BQ24" s="206" t="s">
        <v>1063</v>
      </c>
      <c r="BR24" s="205" t="s">
        <v>60</v>
      </c>
      <c r="BS24" s="205" t="s">
        <v>60</v>
      </c>
      <c r="BT24" s="205" t="s">
        <v>60</v>
      </c>
      <c r="BU24" s="205" t="s">
        <v>60</v>
      </c>
      <c r="BV24" s="205" t="s">
        <v>60</v>
      </c>
      <c r="BW24" s="205" t="s">
        <v>60</v>
      </c>
      <c r="BX24" s="205" t="s">
        <v>60</v>
      </c>
      <c r="BY24" s="205" t="s">
        <v>60</v>
      </c>
      <c r="BZ24" s="205" t="s">
        <v>60</v>
      </c>
      <c r="CA24" s="205" t="s">
        <v>60</v>
      </c>
      <c r="CB24" s="205" t="s">
        <v>60</v>
      </c>
      <c r="CC24" s="205" t="s">
        <v>60</v>
      </c>
      <c r="CD24" s="205" t="s">
        <v>60</v>
      </c>
      <c r="CE24" s="205" t="s">
        <v>60</v>
      </c>
      <c r="CF24" s="205" t="s">
        <v>60</v>
      </c>
      <c r="CG24" s="205" t="s">
        <v>60</v>
      </c>
      <c r="CH24" s="205" t="s">
        <v>60</v>
      </c>
      <c r="CI24" s="205" t="s">
        <v>60</v>
      </c>
      <c r="CJ24" s="205" t="s">
        <v>60</v>
      </c>
      <c r="CK24" s="205" t="s">
        <v>60</v>
      </c>
      <c r="CL24" s="205" t="s">
        <v>60</v>
      </c>
      <c r="CM24" s="205" t="s">
        <v>60</v>
      </c>
      <c r="CN24" s="205" t="s">
        <v>60</v>
      </c>
      <c r="CO24" s="205" t="s">
        <v>60</v>
      </c>
      <c r="CP24" s="205" t="s">
        <v>60</v>
      </c>
      <c r="CQ24" s="205" t="s">
        <v>60</v>
      </c>
      <c r="CR24" s="205" t="s">
        <v>60</v>
      </c>
      <c r="CS24" s="205" t="s">
        <v>60</v>
      </c>
      <c r="CT24" s="206" t="s">
        <v>1063</v>
      </c>
      <c r="CU24" s="205" t="s">
        <v>60</v>
      </c>
      <c r="CV24" s="205" t="s">
        <v>60</v>
      </c>
      <c r="CW24" s="205" t="s">
        <v>60</v>
      </c>
      <c r="CX24" s="205" t="s">
        <v>60</v>
      </c>
      <c r="CY24" s="205" t="s">
        <v>60</v>
      </c>
      <c r="CZ24" s="206" t="s">
        <v>1063</v>
      </c>
      <c r="DA24" s="205" t="s">
        <v>60</v>
      </c>
      <c r="DB24" s="205" t="s">
        <v>60</v>
      </c>
      <c r="DC24" s="206" t="s">
        <v>1063</v>
      </c>
      <c r="DD24" s="205" t="s">
        <v>1064</v>
      </c>
      <c r="DE24" s="205" t="s">
        <v>60</v>
      </c>
      <c r="DF24" s="205" t="s">
        <v>1063</v>
      </c>
      <c r="DG24" s="205" t="s">
        <v>60</v>
      </c>
      <c r="DH24" s="205" t="s">
        <v>60</v>
      </c>
      <c r="DI24" s="205" t="s">
        <v>60</v>
      </c>
      <c r="DJ24" s="205" t="s">
        <v>60</v>
      </c>
      <c r="DK24" s="205" t="s">
        <v>60</v>
      </c>
      <c r="DL24" s="205" t="s">
        <v>60</v>
      </c>
      <c r="DM24" s="211" t="s">
        <v>1063</v>
      </c>
      <c r="DN24" s="211" t="s">
        <v>1063</v>
      </c>
      <c r="DO24" s="211" t="s">
        <v>1063</v>
      </c>
      <c r="DP24" s="211" t="s">
        <v>1063</v>
      </c>
      <c r="DQ24" s="205" t="s">
        <v>60</v>
      </c>
      <c r="DR24" s="205" t="s">
        <v>60</v>
      </c>
      <c r="DS24" s="205" t="s">
        <v>60</v>
      </c>
      <c r="DT24" s="205" t="s">
        <v>60</v>
      </c>
      <c r="DU24" s="205" t="s">
        <v>60</v>
      </c>
      <c r="DV24" s="205" t="s">
        <v>60</v>
      </c>
      <c r="DW24" s="211" t="s">
        <v>1063</v>
      </c>
      <c r="DX24" s="205" t="s">
        <v>60</v>
      </c>
      <c r="DY24" s="205" t="s">
        <v>60</v>
      </c>
      <c r="DZ24" s="205" t="s">
        <v>60</v>
      </c>
      <c r="EA24" s="205" t="s">
        <v>60</v>
      </c>
      <c r="EB24" s="205" t="s">
        <v>60</v>
      </c>
      <c r="EC24" s="205" t="s">
        <v>60</v>
      </c>
      <c r="ED24" s="205" t="s">
        <v>60</v>
      </c>
      <c r="EE24" s="205" t="s">
        <v>60</v>
      </c>
      <c r="EF24" s="205" t="s">
        <v>60</v>
      </c>
      <c r="EG24" s="205" t="s">
        <v>60</v>
      </c>
      <c r="EH24" s="205" t="s">
        <v>60</v>
      </c>
      <c r="EI24" s="205" t="s">
        <v>60</v>
      </c>
      <c r="EJ24" s="205" t="s">
        <v>60</v>
      </c>
      <c r="EK24" s="211" t="s">
        <v>1063</v>
      </c>
      <c r="EL24" s="205" t="s">
        <v>60</v>
      </c>
      <c r="EM24" s="205" t="s">
        <v>60</v>
      </c>
      <c r="EN24" s="205" t="s">
        <v>60</v>
      </c>
      <c r="EO24" s="205" t="s">
        <v>60</v>
      </c>
      <c r="EP24" s="205" t="s">
        <v>60</v>
      </c>
      <c r="EQ24" s="205" t="s">
        <v>60</v>
      </c>
      <c r="ER24" s="205" t="s">
        <v>60</v>
      </c>
      <c r="ES24" s="205" t="s">
        <v>60</v>
      </c>
      <c r="ET24" s="205" t="s">
        <v>60</v>
      </c>
      <c r="EU24" s="205" t="s">
        <v>60</v>
      </c>
      <c r="EV24" s="205" t="s">
        <v>60</v>
      </c>
      <c r="EW24" s="205" t="s">
        <v>60</v>
      </c>
      <c r="EX24" s="205" t="s">
        <v>60</v>
      </c>
      <c r="EY24" s="205" t="s">
        <v>60</v>
      </c>
      <c r="EZ24" s="205" t="s">
        <v>60</v>
      </c>
      <c r="FA24" s="211" t="s">
        <v>1063</v>
      </c>
      <c r="FB24" s="211" t="s">
        <v>1063</v>
      </c>
      <c r="FC24" s="205" t="s">
        <v>60</v>
      </c>
      <c r="FD24" s="205" t="s">
        <v>60</v>
      </c>
      <c r="FE24" s="205" t="s">
        <v>60</v>
      </c>
      <c r="FF24" s="211" t="s">
        <v>1063</v>
      </c>
      <c r="FG24" s="211" t="s">
        <v>1097</v>
      </c>
      <c r="FH24" s="205" t="s">
        <v>60</v>
      </c>
      <c r="FI24" s="205" t="s">
        <v>60</v>
      </c>
      <c r="FJ24" s="205" t="s">
        <v>60</v>
      </c>
      <c r="FK24" s="205" t="s">
        <v>60</v>
      </c>
      <c r="FL24" s="205" t="s">
        <v>60</v>
      </c>
      <c r="FM24" s="211" t="s">
        <v>1063</v>
      </c>
      <c r="FN24" s="205" t="s">
        <v>60</v>
      </c>
      <c r="FO24" s="205" t="s">
        <v>60</v>
      </c>
      <c r="FP24" s="205" t="s">
        <v>60</v>
      </c>
      <c r="FQ24" s="205" t="s">
        <v>60</v>
      </c>
      <c r="FR24" s="205" t="s">
        <v>60</v>
      </c>
      <c r="FS24" s="205" t="s">
        <v>60</v>
      </c>
      <c r="FT24" s="205" t="s">
        <v>60</v>
      </c>
      <c r="FU24" s="205" t="s">
        <v>60</v>
      </c>
      <c r="FV24" s="205" t="s">
        <v>60</v>
      </c>
      <c r="FW24" s="205" t="s">
        <v>60</v>
      </c>
      <c r="FX24" s="205" t="s">
        <v>60</v>
      </c>
      <c r="FY24" s="211" t="s">
        <v>1063</v>
      </c>
      <c r="FZ24" s="205" t="s">
        <v>60</v>
      </c>
      <c r="GA24" s="211" t="s">
        <v>1063</v>
      </c>
      <c r="GB24" s="211" t="s">
        <v>1063</v>
      </c>
      <c r="GC24" s="205" t="s">
        <v>60</v>
      </c>
      <c r="GD24" s="205" t="s">
        <v>60</v>
      </c>
      <c r="GE24" s="205" t="s">
        <v>60</v>
      </c>
      <c r="GF24" s="205" t="s">
        <v>60</v>
      </c>
      <c r="GG24" s="205" t="s">
        <v>60</v>
      </c>
      <c r="GH24" s="205" t="s">
        <v>60</v>
      </c>
      <c r="GI24" s="205" t="s">
        <v>60</v>
      </c>
      <c r="GJ24" s="205" t="s">
        <v>60</v>
      </c>
      <c r="GK24" s="205" t="s">
        <v>60</v>
      </c>
      <c r="GL24" s="205" t="s">
        <v>60</v>
      </c>
      <c r="GM24" s="205" t="s">
        <v>60</v>
      </c>
      <c r="GN24" s="205" t="s">
        <v>60</v>
      </c>
      <c r="GO24" s="205" t="s">
        <v>60</v>
      </c>
      <c r="GP24" s="205" t="s">
        <v>60</v>
      </c>
      <c r="GQ24" s="211" t="s">
        <v>1063</v>
      </c>
      <c r="GR24" s="205" t="s">
        <v>60</v>
      </c>
      <c r="GS24" s="211" t="s">
        <v>1063</v>
      </c>
      <c r="GT24" s="205" t="s">
        <v>60</v>
      </c>
      <c r="GU24" s="211" t="s">
        <v>1063</v>
      </c>
      <c r="GV24" s="205" t="s">
        <v>60</v>
      </c>
      <c r="GW24" s="205" t="s">
        <v>60</v>
      </c>
      <c r="GX24" s="205" t="s">
        <v>60</v>
      </c>
      <c r="GY24" s="205" t="s">
        <v>60</v>
      </c>
      <c r="GZ24" s="205" t="s">
        <v>60</v>
      </c>
      <c r="HA24" s="205" t="s">
        <v>60</v>
      </c>
      <c r="HB24" s="205" t="s">
        <v>60</v>
      </c>
      <c r="HC24" s="205" t="s">
        <v>60</v>
      </c>
      <c r="HD24" s="205" t="s">
        <v>60</v>
      </c>
      <c r="HE24" s="205" t="s">
        <v>60</v>
      </c>
      <c r="HF24" s="205" t="s">
        <v>60</v>
      </c>
      <c r="HG24" s="205" t="s">
        <v>60</v>
      </c>
      <c r="HH24" s="205" t="s">
        <v>60</v>
      </c>
      <c r="HI24" s="205" t="s">
        <v>60</v>
      </c>
      <c r="HJ24" s="205" t="s">
        <v>60</v>
      </c>
      <c r="HK24" s="205" t="s">
        <v>60</v>
      </c>
      <c r="HL24" s="205" t="s">
        <v>60</v>
      </c>
      <c r="HM24" s="205" t="s">
        <v>60</v>
      </c>
      <c r="HN24" s="205" t="s">
        <v>60</v>
      </c>
      <c r="HO24" s="205" t="s">
        <v>60</v>
      </c>
      <c r="HP24" s="205" t="s">
        <v>60</v>
      </c>
      <c r="HQ24" s="205" t="s">
        <v>60</v>
      </c>
      <c r="HR24" s="205" t="s">
        <v>60</v>
      </c>
      <c r="HS24" s="205" t="s">
        <v>60</v>
      </c>
      <c r="HT24" s="205" t="s">
        <v>60</v>
      </c>
      <c r="HU24" s="205" t="s">
        <v>60</v>
      </c>
      <c r="HV24" s="205" t="s">
        <v>60</v>
      </c>
      <c r="HW24" s="205" t="s">
        <v>60</v>
      </c>
      <c r="HX24" s="205" t="s">
        <v>60</v>
      </c>
      <c r="HY24" s="205" t="s">
        <v>60</v>
      </c>
      <c r="HZ24" s="205" t="s">
        <v>60</v>
      </c>
      <c r="IA24" s="205" t="s">
        <v>60</v>
      </c>
      <c r="IB24" s="205" t="s">
        <v>60</v>
      </c>
      <c r="IC24" s="205" t="s">
        <v>60</v>
      </c>
      <c r="ID24" s="205" t="s">
        <v>60</v>
      </c>
      <c r="IE24" s="205" t="s">
        <v>60</v>
      </c>
      <c r="IF24" s="205" t="s">
        <v>60</v>
      </c>
      <c r="IG24" s="205" t="s">
        <v>60</v>
      </c>
      <c r="IH24" s="205" t="s">
        <v>60</v>
      </c>
      <c r="II24" s="205" t="s">
        <v>60</v>
      </c>
      <c r="IJ24" s="205" t="s">
        <v>60</v>
      </c>
      <c r="IK24" s="205" t="s">
        <v>60</v>
      </c>
      <c r="IL24" s="205" t="s">
        <v>60</v>
      </c>
      <c r="IM24" s="205" t="s">
        <v>60</v>
      </c>
      <c r="IN24" s="205" t="s">
        <v>60</v>
      </c>
      <c r="IO24" s="205" t="s">
        <v>60</v>
      </c>
      <c r="IP24" s="205" t="s">
        <v>60</v>
      </c>
      <c r="IQ24" s="205" t="s">
        <v>60</v>
      </c>
      <c r="IR24" s="205" t="s">
        <v>60</v>
      </c>
      <c r="IS24" s="205" t="s">
        <v>60</v>
      </c>
      <c r="IT24" s="205" t="s">
        <v>60</v>
      </c>
      <c r="IU24" s="205" t="s">
        <v>60</v>
      </c>
      <c r="IV24" s="205" t="s">
        <v>60</v>
      </c>
    </row>
    <row r="25" ht="21" customHeight="1" spans="1:256">
      <c r="A25" s="202"/>
      <c r="B25" s="206" t="s">
        <v>60</v>
      </c>
      <c r="C25" s="206" t="s">
        <v>60</v>
      </c>
      <c r="D25" s="206" t="s">
        <v>1063</v>
      </c>
      <c r="E25" s="206" t="s">
        <v>60</v>
      </c>
      <c r="F25" s="206" t="s">
        <v>60</v>
      </c>
      <c r="G25" s="206" t="s">
        <v>60</v>
      </c>
      <c r="H25" s="206" t="s">
        <v>60</v>
      </c>
      <c r="I25" s="206" t="s">
        <v>60</v>
      </c>
      <c r="J25" s="206" t="s">
        <v>60</v>
      </c>
      <c r="K25" s="206" t="s">
        <v>60</v>
      </c>
      <c r="L25" s="206" t="s">
        <v>60</v>
      </c>
      <c r="M25" s="206" t="s">
        <v>60</v>
      </c>
      <c r="N25" s="206" t="s">
        <v>60</v>
      </c>
      <c r="O25" s="206" t="s">
        <v>60</v>
      </c>
      <c r="P25" s="206" t="s">
        <v>60</v>
      </c>
      <c r="Q25" s="206" t="s">
        <v>60</v>
      </c>
      <c r="R25" s="206" t="s">
        <v>60</v>
      </c>
      <c r="S25" s="206" t="s">
        <v>60</v>
      </c>
      <c r="T25" s="205" t="s">
        <v>1094</v>
      </c>
      <c r="U25" s="206" t="s">
        <v>60</v>
      </c>
      <c r="V25" s="206" t="s">
        <v>60</v>
      </c>
      <c r="W25" s="206" t="s">
        <v>60</v>
      </c>
      <c r="X25" s="206" t="s">
        <v>60</v>
      </c>
      <c r="Y25" s="206" t="s">
        <v>60</v>
      </c>
      <c r="Z25" s="205" t="s">
        <v>1094</v>
      </c>
      <c r="AA25" s="206" t="s">
        <v>60</v>
      </c>
      <c r="AB25" s="206" t="s">
        <v>1063</v>
      </c>
      <c r="AC25" s="206" t="s">
        <v>1063</v>
      </c>
      <c r="AD25" s="206" t="s">
        <v>1063</v>
      </c>
      <c r="AE25" s="206" t="s">
        <v>60</v>
      </c>
      <c r="AF25" s="206" t="s">
        <v>60</v>
      </c>
      <c r="AG25" s="205" t="s">
        <v>1094</v>
      </c>
      <c r="AH25" s="205" t="s">
        <v>60</v>
      </c>
      <c r="AI25" s="206" t="s">
        <v>60</v>
      </c>
      <c r="AJ25" s="206" t="s">
        <v>60</v>
      </c>
      <c r="AK25" s="206" t="s">
        <v>60</v>
      </c>
      <c r="AL25" s="206" t="s">
        <v>1063</v>
      </c>
      <c r="AM25" s="206" t="s">
        <v>60</v>
      </c>
      <c r="AN25" s="205" t="s">
        <v>60</v>
      </c>
      <c r="AO25" s="206" t="s">
        <v>60</v>
      </c>
      <c r="AP25" s="206" t="s">
        <v>60</v>
      </c>
      <c r="AQ25" s="206" t="s">
        <v>60</v>
      </c>
      <c r="AR25" s="206" t="s">
        <v>60</v>
      </c>
      <c r="AS25" s="206" t="s">
        <v>60</v>
      </c>
      <c r="AT25" s="206" t="s">
        <v>60</v>
      </c>
      <c r="AU25" s="206" t="s">
        <v>60</v>
      </c>
      <c r="AV25" s="206" t="s">
        <v>60</v>
      </c>
      <c r="AW25" s="206" t="s">
        <v>60</v>
      </c>
      <c r="AX25" s="206" t="s">
        <v>60</v>
      </c>
      <c r="AY25" s="206" t="s">
        <v>60</v>
      </c>
      <c r="AZ25" s="206" t="s">
        <v>60</v>
      </c>
      <c r="BA25" s="206" t="s">
        <v>60</v>
      </c>
      <c r="BB25" s="206" t="s">
        <v>60</v>
      </c>
      <c r="BC25" s="206" t="s">
        <v>60</v>
      </c>
      <c r="BD25" s="206" t="s">
        <v>60</v>
      </c>
      <c r="BE25" s="206" t="s">
        <v>60</v>
      </c>
      <c r="BF25" s="206" t="s">
        <v>60</v>
      </c>
      <c r="BG25" s="206" t="s">
        <v>60</v>
      </c>
      <c r="BH25" s="206" t="s">
        <v>1063</v>
      </c>
      <c r="BI25" s="206" t="s">
        <v>1063</v>
      </c>
      <c r="BJ25" s="206" t="s">
        <v>60</v>
      </c>
      <c r="BK25" s="206" t="s">
        <v>60</v>
      </c>
      <c r="BL25" s="206" t="s">
        <v>60</v>
      </c>
      <c r="BM25" s="206" t="s">
        <v>60</v>
      </c>
      <c r="BN25" s="206" t="s">
        <v>60</v>
      </c>
      <c r="BO25" s="206" t="s">
        <v>60</v>
      </c>
      <c r="BP25" s="206" t="s">
        <v>60</v>
      </c>
      <c r="BQ25" s="206" t="s">
        <v>1063</v>
      </c>
      <c r="BR25" s="206" t="s">
        <v>1098</v>
      </c>
      <c r="BS25" s="206" t="s">
        <v>60</v>
      </c>
      <c r="BT25" s="206" t="s">
        <v>60</v>
      </c>
      <c r="BU25" s="206" t="s">
        <v>60</v>
      </c>
      <c r="BV25" s="206" t="s">
        <v>60</v>
      </c>
      <c r="BW25" s="206" t="s">
        <v>60</v>
      </c>
      <c r="BX25" s="206" t="s">
        <v>60</v>
      </c>
      <c r="BY25" s="206" t="s">
        <v>60</v>
      </c>
      <c r="BZ25" s="206" t="s">
        <v>60</v>
      </c>
      <c r="CA25" s="206" t="s">
        <v>60</v>
      </c>
      <c r="CB25" s="206" t="s">
        <v>60</v>
      </c>
      <c r="CC25" s="206" t="s">
        <v>60</v>
      </c>
      <c r="CD25" s="206" t="s">
        <v>60</v>
      </c>
      <c r="CE25" s="206" t="s">
        <v>60</v>
      </c>
      <c r="CF25" s="206" t="s">
        <v>60</v>
      </c>
      <c r="CG25" s="206" t="s">
        <v>60</v>
      </c>
      <c r="CH25" s="206" t="s">
        <v>60</v>
      </c>
      <c r="CI25" s="206" t="s">
        <v>60</v>
      </c>
      <c r="CJ25" s="206" t="s">
        <v>60</v>
      </c>
      <c r="CK25" s="206" t="s">
        <v>60</v>
      </c>
      <c r="CL25" s="206" t="s">
        <v>60</v>
      </c>
      <c r="CM25" s="206" t="s">
        <v>60</v>
      </c>
      <c r="CN25" s="206" t="s">
        <v>60</v>
      </c>
      <c r="CO25" s="206" t="s">
        <v>60</v>
      </c>
      <c r="CP25" s="206" t="s">
        <v>60</v>
      </c>
      <c r="CQ25" s="206" t="s">
        <v>60</v>
      </c>
      <c r="CR25" s="206" t="s">
        <v>60</v>
      </c>
      <c r="CS25" s="206" t="s">
        <v>60</v>
      </c>
      <c r="CT25" s="206" t="s">
        <v>1063</v>
      </c>
      <c r="CU25" s="206" t="s">
        <v>60</v>
      </c>
      <c r="CV25" s="206" t="s">
        <v>60</v>
      </c>
      <c r="CW25" s="206" t="s">
        <v>60</v>
      </c>
      <c r="CX25" s="206" t="s">
        <v>60</v>
      </c>
      <c r="CY25" s="206" t="s">
        <v>60</v>
      </c>
      <c r="CZ25" s="206" t="s">
        <v>1063</v>
      </c>
      <c r="DA25" s="206" t="s">
        <v>60</v>
      </c>
      <c r="DB25" s="206" t="s">
        <v>60</v>
      </c>
      <c r="DC25" s="206" t="s">
        <v>1063</v>
      </c>
      <c r="DD25" s="205" t="s">
        <v>1064</v>
      </c>
      <c r="DE25" s="206" t="s">
        <v>60</v>
      </c>
      <c r="DF25" s="206" t="s">
        <v>60</v>
      </c>
      <c r="DG25" s="206" t="s">
        <v>60</v>
      </c>
      <c r="DH25" s="206" t="s">
        <v>60</v>
      </c>
      <c r="DI25" s="206" t="s">
        <v>60</v>
      </c>
      <c r="DJ25" s="206" t="s">
        <v>60</v>
      </c>
      <c r="DK25" s="206" t="s">
        <v>60</v>
      </c>
      <c r="DL25" s="205" t="s">
        <v>60</v>
      </c>
      <c r="DM25" s="205" t="s">
        <v>60</v>
      </c>
      <c r="DN25" s="205" t="s">
        <v>60</v>
      </c>
      <c r="DO25" s="205" t="s">
        <v>60</v>
      </c>
      <c r="DP25" s="205" t="s">
        <v>60</v>
      </c>
      <c r="DQ25" s="205" t="s">
        <v>60</v>
      </c>
      <c r="DR25" s="205" t="s">
        <v>60</v>
      </c>
      <c r="DS25" s="205" t="s">
        <v>60</v>
      </c>
      <c r="DT25" s="205" t="s">
        <v>60</v>
      </c>
      <c r="DU25" s="205" t="s">
        <v>60</v>
      </c>
      <c r="DV25" s="205" t="s">
        <v>60</v>
      </c>
      <c r="DW25" s="205" t="s">
        <v>60</v>
      </c>
      <c r="DX25" s="205" t="s">
        <v>60</v>
      </c>
      <c r="DY25" s="205" t="s">
        <v>60</v>
      </c>
      <c r="DZ25" s="205" t="s">
        <v>60</v>
      </c>
      <c r="EA25" s="205" t="s">
        <v>60</v>
      </c>
      <c r="EB25" s="205" t="s">
        <v>60</v>
      </c>
      <c r="EC25" s="205" t="s">
        <v>60</v>
      </c>
      <c r="ED25" s="205" t="s">
        <v>60</v>
      </c>
      <c r="EE25" s="205" t="s">
        <v>60</v>
      </c>
      <c r="EF25" s="205" t="s">
        <v>60</v>
      </c>
      <c r="EG25" s="205" t="s">
        <v>60</v>
      </c>
      <c r="EH25" s="205" t="s">
        <v>60</v>
      </c>
      <c r="EI25" s="205" t="s">
        <v>60</v>
      </c>
      <c r="EJ25" s="205" t="s">
        <v>60</v>
      </c>
      <c r="EK25" s="205" t="s">
        <v>60</v>
      </c>
      <c r="EL25" s="205" t="s">
        <v>60</v>
      </c>
      <c r="EM25" s="205" t="s">
        <v>60</v>
      </c>
      <c r="EN25" s="205" t="s">
        <v>60</v>
      </c>
      <c r="EO25" s="205" t="s">
        <v>60</v>
      </c>
      <c r="EP25" s="205" t="s">
        <v>60</v>
      </c>
      <c r="EQ25" s="205" t="s">
        <v>60</v>
      </c>
      <c r="ER25" s="205" t="s">
        <v>60</v>
      </c>
      <c r="ES25" s="205" t="s">
        <v>60</v>
      </c>
      <c r="ET25" s="205" t="s">
        <v>60</v>
      </c>
      <c r="EU25" s="205" t="s">
        <v>60</v>
      </c>
      <c r="EV25" s="205" t="s">
        <v>60</v>
      </c>
      <c r="EW25" s="205" t="s">
        <v>60</v>
      </c>
      <c r="EX25" s="205" t="s">
        <v>60</v>
      </c>
      <c r="EY25" s="205" t="s">
        <v>60</v>
      </c>
      <c r="EZ25" s="205" t="s">
        <v>60</v>
      </c>
      <c r="FA25" s="211" t="s">
        <v>1099</v>
      </c>
      <c r="FB25" s="205" t="s">
        <v>60</v>
      </c>
      <c r="FC25" s="205" t="s">
        <v>60</v>
      </c>
      <c r="FD25" s="205" t="s">
        <v>60</v>
      </c>
      <c r="FE25" s="205" t="s">
        <v>60</v>
      </c>
      <c r="FF25" s="205" t="s">
        <v>60</v>
      </c>
      <c r="FG25" s="211" t="s">
        <v>1097</v>
      </c>
      <c r="FH25" s="205" t="s">
        <v>60</v>
      </c>
      <c r="FI25" s="205" t="s">
        <v>60</v>
      </c>
      <c r="FJ25" s="205" t="s">
        <v>60</v>
      </c>
      <c r="FK25" s="205" t="s">
        <v>60</v>
      </c>
      <c r="FL25" s="205" t="s">
        <v>60</v>
      </c>
      <c r="FM25" s="205" t="s">
        <v>60</v>
      </c>
      <c r="FN25" s="205" t="s">
        <v>60</v>
      </c>
      <c r="FO25" s="205" t="s">
        <v>60</v>
      </c>
      <c r="FP25" s="211" t="s">
        <v>1100</v>
      </c>
      <c r="FQ25" s="205" t="s">
        <v>60</v>
      </c>
      <c r="FR25" s="205" t="s">
        <v>60</v>
      </c>
      <c r="FS25" s="205" t="s">
        <v>60</v>
      </c>
      <c r="FT25" s="205" t="s">
        <v>60</v>
      </c>
      <c r="FU25" s="205" t="s">
        <v>60</v>
      </c>
      <c r="FV25" s="205" t="s">
        <v>60</v>
      </c>
      <c r="FW25" s="205" t="s">
        <v>60</v>
      </c>
      <c r="FX25" s="205" t="s">
        <v>60</v>
      </c>
      <c r="FY25" s="211" t="s">
        <v>1063</v>
      </c>
      <c r="FZ25" s="205" t="s">
        <v>60</v>
      </c>
      <c r="GA25" s="211" t="s">
        <v>1063</v>
      </c>
      <c r="GB25" s="211" t="s">
        <v>1063</v>
      </c>
      <c r="GC25" s="205" t="s">
        <v>60</v>
      </c>
      <c r="GD25" s="205" t="s">
        <v>60</v>
      </c>
      <c r="GE25" s="205" t="s">
        <v>60</v>
      </c>
      <c r="GF25" s="205" t="s">
        <v>60</v>
      </c>
      <c r="GG25" s="205" t="s">
        <v>60</v>
      </c>
      <c r="GH25" s="205" t="s">
        <v>60</v>
      </c>
      <c r="GI25" s="205" t="s">
        <v>60</v>
      </c>
      <c r="GJ25" s="205" t="s">
        <v>60</v>
      </c>
      <c r="GK25" s="205" t="s">
        <v>60</v>
      </c>
      <c r="GL25" s="205" t="s">
        <v>60</v>
      </c>
      <c r="GM25" s="205" t="s">
        <v>60</v>
      </c>
      <c r="GN25" s="205" t="s">
        <v>60</v>
      </c>
      <c r="GO25" s="205" t="s">
        <v>60</v>
      </c>
      <c r="GP25" s="205" t="s">
        <v>60</v>
      </c>
      <c r="GQ25" s="205" t="s">
        <v>60</v>
      </c>
      <c r="GR25" s="205" t="s">
        <v>60</v>
      </c>
      <c r="GS25" s="211" t="s">
        <v>1063</v>
      </c>
      <c r="GT25" s="205" t="s">
        <v>60</v>
      </c>
      <c r="GU25" s="205" t="s">
        <v>60</v>
      </c>
      <c r="GV25" s="205" t="s">
        <v>60</v>
      </c>
      <c r="GW25" s="205" t="s">
        <v>60</v>
      </c>
      <c r="GX25" s="205" t="s">
        <v>60</v>
      </c>
      <c r="GY25" s="205" t="s">
        <v>60</v>
      </c>
      <c r="GZ25" s="205" t="s">
        <v>60</v>
      </c>
      <c r="HA25" s="205" t="s">
        <v>60</v>
      </c>
      <c r="HB25" s="205" t="s">
        <v>60</v>
      </c>
      <c r="HC25" s="205" t="s">
        <v>60</v>
      </c>
      <c r="HD25" s="205" t="s">
        <v>60</v>
      </c>
      <c r="HE25" s="205" t="s">
        <v>60</v>
      </c>
      <c r="HF25" s="205" t="s">
        <v>60</v>
      </c>
      <c r="HG25" s="205" t="s">
        <v>60</v>
      </c>
      <c r="HH25" s="205" t="s">
        <v>60</v>
      </c>
      <c r="HI25" s="205" t="s">
        <v>60</v>
      </c>
      <c r="HJ25" s="205" t="s">
        <v>60</v>
      </c>
      <c r="HK25" s="205" t="s">
        <v>60</v>
      </c>
      <c r="HL25" s="205" t="s">
        <v>60</v>
      </c>
      <c r="HM25" s="205" t="s">
        <v>60</v>
      </c>
      <c r="HN25" s="205" t="s">
        <v>60</v>
      </c>
      <c r="HO25" s="205" t="s">
        <v>60</v>
      </c>
      <c r="HP25" s="205" t="s">
        <v>60</v>
      </c>
      <c r="HQ25" s="205" t="s">
        <v>60</v>
      </c>
      <c r="HR25" s="205" t="s">
        <v>60</v>
      </c>
      <c r="HS25" s="205" t="s">
        <v>60</v>
      </c>
      <c r="HT25" s="205" t="s">
        <v>60</v>
      </c>
      <c r="HU25" s="205" t="s">
        <v>60</v>
      </c>
      <c r="HV25" s="205" t="s">
        <v>60</v>
      </c>
      <c r="HW25" s="205" t="s">
        <v>60</v>
      </c>
      <c r="HX25" s="205" t="s">
        <v>60</v>
      </c>
      <c r="HY25" s="205" t="s">
        <v>60</v>
      </c>
      <c r="HZ25" s="205" t="s">
        <v>60</v>
      </c>
      <c r="IA25" s="205" t="s">
        <v>60</v>
      </c>
      <c r="IB25" s="205" t="s">
        <v>60</v>
      </c>
      <c r="IC25" s="205" t="s">
        <v>60</v>
      </c>
      <c r="ID25" s="205" t="s">
        <v>60</v>
      </c>
      <c r="IE25" s="205" t="s">
        <v>60</v>
      </c>
      <c r="IF25" s="205" t="s">
        <v>60</v>
      </c>
      <c r="IG25" s="205" t="s">
        <v>60</v>
      </c>
      <c r="IH25" s="205" t="s">
        <v>60</v>
      </c>
      <c r="II25" s="205" t="s">
        <v>60</v>
      </c>
      <c r="IJ25" s="205" t="s">
        <v>60</v>
      </c>
      <c r="IK25" s="205" t="s">
        <v>60</v>
      </c>
      <c r="IL25" s="205" t="s">
        <v>60</v>
      </c>
      <c r="IM25" s="205" t="s">
        <v>60</v>
      </c>
      <c r="IN25" s="205" t="s">
        <v>60</v>
      </c>
      <c r="IO25" s="205" t="s">
        <v>60</v>
      </c>
      <c r="IP25" s="205" t="s">
        <v>60</v>
      </c>
      <c r="IQ25" s="205" t="s">
        <v>60</v>
      </c>
      <c r="IR25" s="205" t="s">
        <v>60</v>
      </c>
      <c r="IS25" s="205" t="s">
        <v>60</v>
      </c>
      <c r="IT25" s="205" t="s">
        <v>60</v>
      </c>
      <c r="IU25" s="205" t="s">
        <v>60</v>
      </c>
      <c r="IV25" s="205" t="s">
        <v>60</v>
      </c>
    </row>
    <row r="26" ht="21" customHeight="1" spans="1:256">
      <c r="A26" s="202"/>
      <c r="B26" s="206" t="s">
        <v>60</v>
      </c>
      <c r="C26" s="206" t="s">
        <v>60</v>
      </c>
      <c r="D26" s="206" t="s">
        <v>1063</v>
      </c>
      <c r="E26" s="206" t="s">
        <v>60</v>
      </c>
      <c r="F26" s="206" t="s">
        <v>60</v>
      </c>
      <c r="G26" s="206" t="s">
        <v>60</v>
      </c>
      <c r="H26" s="206" t="s">
        <v>60</v>
      </c>
      <c r="I26" s="206" t="s">
        <v>60</v>
      </c>
      <c r="J26" s="206" t="s">
        <v>60</v>
      </c>
      <c r="K26" s="206" t="s">
        <v>60</v>
      </c>
      <c r="L26" s="206" t="s">
        <v>60</v>
      </c>
      <c r="M26" s="206" t="s">
        <v>60</v>
      </c>
      <c r="N26" s="206" t="s">
        <v>60</v>
      </c>
      <c r="O26" s="206" t="s">
        <v>60</v>
      </c>
      <c r="P26" s="206" t="s">
        <v>60</v>
      </c>
      <c r="Q26" s="206" t="s">
        <v>60</v>
      </c>
      <c r="R26" s="206" t="s">
        <v>60</v>
      </c>
      <c r="S26" s="206" t="s">
        <v>60</v>
      </c>
      <c r="T26" s="205" t="s">
        <v>1094</v>
      </c>
      <c r="U26" s="206" t="s">
        <v>60</v>
      </c>
      <c r="V26" s="206" t="s">
        <v>60</v>
      </c>
      <c r="W26" s="206" t="s">
        <v>60</v>
      </c>
      <c r="X26" s="206" t="s">
        <v>60</v>
      </c>
      <c r="Y26" s="206" t="s">
        <v>60</v>
      </c>
      <c r="Z26" s="205" t="s">
        <v>1094</v>
      </c>
      <c r="AA26" s="206" t="s">
        <v>60</v>
      </c>
      <c r="AB26" s="206" t="s">
        <v>1063</v>
      </c>
      <c r="AC26" s="206" t="s">
        <v>1063</v>
      </c>
      <c r="AD26" s="206" t="s">
        <v>1063</v>
      </c>
      <c r="AE26" s="206" t="s">
        <v>60</v>
      </c>
      <c r="AF26" s="206" t="s">
        <v>60</v>
      </c>
      <c r="AG26" s="205" t="s">
        <v>1094</v>
      </c>
      <c r="AH26" s="205" t="s">
        <v>60</v>
      </c>
      <c r="AI26" s="206" t="s">
        <v>60</v>
      </c>
      <c r="AJ26" s="206" t="s">
        <v>60</v>
      </c>
      <c r="AK26" s="206" t="s">
        <v>60</v>
      </c>
      <c r="AL26" s="206" t="s">
        <v>1063</v>
      </c>
      <c r="AM26" s="206" t="s">
        <v>60</v>
      </c>
      <c r="AN26" s="206" t="s">
        <v>60</v>
      </c>
      <c r="AO26" s="206" t="s">
        <v>60</v>
      </c>
      <c r="AP26" s="206" t="s">
        <v>60</v>
      </c>
      <c r="AQ26" s="206" t="s">
        <v>60</v>
      </c>
      <c r="AR26" s="206" t="s">
        <v>60</v>
      </c>
      <c r="AS26" s="206" t="s">
        <v>60</v>
      </c>
      <c r="AT26" s="206" t="s">
        <v>60</v>
      </c>
      <c r="AU26" s="206" t="s">
        <v>60</v>
      </c>
      <c r="AV26" s="206" t="s">
        <v>60</v>
      </c>
      <c r="AW26" s="206" t="s">
        <v>60</v>
      </c>
      <c r="AX26" s="206" t="s">
        <v>60</v>
      </c>
      <c r="AY26" s="206" t="s">
        <v>60</v>
      </c>
      <c r="AZ26" s="206" t="s">
        <v>60</v>
      </c>
      <c r="BA26" s="206" t="s">
        <v>60</v>
      </c>
      <c r="BB26" s="206" t="s">
        <v>60</v>
      </c>
      <c r="BC26" s="206" t="s">
        <v>60</v>
      </c>
      <c r="BD26" s="206" t="s">
        <v>60</v>
      </c>
      <c r="BE26" s="206" t="s">
        <v>60</v>
      </c>
      <c r="BF26" s="206" t="s">
        <v>60</v>
      </c>
      <c r="BG26" s="206" t="s">
        <v>60</v>
      </c>
      <c r="BH26" s="206" t="s">
        <v>1063</v>
      </c>
      <c r="BI26" s="206" t="s">
        <v>1063</v>
      </c>
      <c r="BJ26" s="206" t="s">
        <v>60</v>
      </c>
      <c r="BK26" s="206" t="s">
        <v>60</v>
      </c>
      <c r="BL26" s="206" t="s">
        <v>60</v>
      </c>
      <c r="BM26" s="206" t="s">
        <v>60</v>
      </c>
      <c r="BN26" s="206" t="s">
        <v>60</v>
      </c>
      <c r="BO26" s="206" t="s">
        <v>60</v>
      </c>
      <c r="BP26" s="206" t="s">
        <v>60</v>
      </c>
      <c r="BQ26" s="206" t="s">
        <v>1063</v>
      </c>
      <c r="BR26" s="206" t="s">
        <v>60</v>
      </c>
      <c r="BS26" s="206" t="s">
        <v>60</v>
      </c>
      <c r="BT26" s="206" t="s">
        <v>60</v>
      </c>
      <c r="BU26" s="206" t="s">
        <v>60</v>
      </c>
      <c r="BV26" s="206" t="s">
        <v>60</v>
      </c>
      <c r="BW26" s="206" t="s">
        <v>60</v>
      </c>
      <c r="BX26" s="206" t="s">
        <v>60</v>
      </c>
      <c r="BY26" s="206" t="s">
        <v>60</v>
      </c>
      <c r="BZ26" s="206" t="s">
        <v>60</v>
      </c>
      <c r="CA26" s="206" t="s">
        <v>60</v>
      </c>
      <c r="CB26" s="206" t="s">
        <v>60</v>
      </c>
      <c r="CC26" s="206" t="s">
        <v>60</v>
      </c>
      <c r="CD26" s="206" t="s">
        <v>60</v>
      </c>
      <c r="CE26" s="206" t="s">
        <v>60</v>
      </c>
      <c r="CF26" s="206" t="s">
        <v>60</v>
      </c>
      <c r="CG26" s="206" t="s">
        <v>60</v>
      </c>
      <c r="CH26" s="206" t="s">
        <v>60</v>
      </c>
      <c r="CI26" s="206" t="s">
        <v>60</v>
      </c>
      <c r="CJ26" s="206" t="s">
        <v>60</v>
      </c>
      <c r="CK26" s="206" t="s">
        <v>60</v>
      </c>
      <c r="CL26" s="206" t="s">
        <v>60</v>
      </c>
      <c r="CM26" s="206" t="s">
        <v>60</v>
      </c>
      <c r="CN26" s="206" t="s">
        <v>60</v>
      </c>
      <c r="CO26" s="206" t="s">
        <v>60</v>
      </c>
      <c r="CP26" s="206" t="s">
        <v>60</v>
      </c>
      <c r="CQ26" s="206" t="s">
        <v>60</v>
      </c>
      <c r="CR26" s="206" t="s">
        <v>60</v>
      </c>
      <c r="CS26" s="206" t="s">
        <v>60</v>
      </c>
      <c r="CT26" s="206" t="s">
        <v>1063</v>
      </c>
      <c r="CU26" s="206" t="s">
        <v>60</v>
      </c>
      <c r="CV26" s="206" t="s">
        <v>60</v>
      </c>
      <c r="CW26" s="206" t="s">
        <v>60</v>
      </c>
      <c r="CX26" s="206" t="s">
        <v>60</v>
      </c>
      <c r="CY26" s="206" t="s">
        <v>60</v>
      </c>
      <c r="CZ26" s="206" t="s">
        <v>1063</v>
      </c>
      <c r="DA26" s="206" t="s">
        <v>60</v>
      </c>
      <c r="DB26" s="206" t="s">
        <v>60</v>
      </c>
      <c r="DC26" s="206" t="s">
        <v>1063</v>
      </c>
      <c r="DD26" s="205" t="s">
        <v>1064</v>
      </c>
      <c r="DE26" s="206" t="s">
        <v>60</v>
      </c>
      <c r="DF26" s="206" t="s">
        <v>60</v>
      </c>
      <c r="DG26" s="206" t="s">
        <v>60</v>
      </c>
      <c r="DH26" s="206" t="s">
        <v>60</v>
      </c>
      <c r="DI26" s="206" t="s">
        <v>60</v>
      </c>
      <c r="DJ26" s="206" t="s">
        <v>60</v>
      </c>
      <c r="DK26" s="206" t="s">
        <v>60</v>
      </c>
      <c r="DL26" s="205" t="s">
        <v>60</v>
      </c>
      <c r="DM26" s="205" t="s">
        <v>60</v>
      </c>
      <c r="DN26" s="205" t="s">
        <v>60</v>
      </c>
      <c r="DO26" s="205" t="s">
        <v>60</v>
      </c>
      <c r="DP26" s="205" t="s">
        <v>60</v>
      </c>
      <c r="DQ26" s="205" t="s">
        <v>60</v>
      </c>
      <c r="DR26" s="205" t="s">
        <v>60</v>
      </c>
      <c r="DS26" s="205" t="s">
        <v>60</v>
      </c>
      <c r="DT26" s="205" t="s">
        <v>60</v>
      </c>
      <c r="DU26" s="205" t="s">
        <v>60</v>
      </c>
      <c r="DV26" s="205" t="s">
        <v>60</v>
      </c>
      <c r="DW26" s="205" t="s">
        <v>60</v>
      </c>
      <c r="DX26" s="205" t="s">
        <v>60</v>
      </c>
      <c r="DY26" s="205" t="s">
        <v>60</v>
      </c>
      <c r="DZ26" s="205" t="s">
        <v>60</v>
      </c>
      <c r="EA26" s="205" t="s">
        <v>60</v>
      </c>
      <c r="EB26" s="205" t="s">
        <v>60</v>
      </c>
      <c r="EC26" s="205" t="s">
        <v>60</v>
      </c>
      <c r="ED26" s="205" t="s">
        <v>60</v>
      </c>
      <c r="EE26" s="205" t="s">
        <v>60</v>
      </c>
      <c r="EF26" s="205" t="s">
        <v>60</v>
      </c>
      <c r="EG26" s="205" t="s">
        <v>60</v>
      </c>
      <c r="EH26" s="205" t="s">
        <v>60</v>
      </c>
      <c r="EI26" s="205" t="s">
        <v>60</v>
      </c>
      <c r="EJ26" s="205" t="s">
        <v>60</v>
      </c>
      <c r="EK26" s="205" t="s">
        <v>60</v>
      </c>
      <c r="EL26" s="205" t="s">
        <v>60</v>
      </c>
      <c r="EM26" s="205" t="s">
        <v>60</v>
      </c>
      <c r="EN26" s="205" t="s">
        <v>60</v>
      </c>
      <c r="EO26" s="205" t="s">
        <v>60</v>
      </c>
      <c r="EP26" s="205" t="s">
        <v>60</v>
      </c>
      <c r="EQ26" s="205" t="s">
        <v>60</v>
      </c>
      <c r="ER26" s="205" t="s">
        <v>60</v>
      </c>
      <c r="ES26" s="205" t="s">
        <v>60</v>
      </c>
      <c r="ET26" s="205" t="s">
        <v>60</v>
      </c>
      <c r="EU26" s="205" t="s">
        <v>60</v>
      </c>
      <c r="EV26" s="205" t="s">
        <v>60</v>
      </c>
      <c r="EW26" s="205" t="s">
        <v>60</v>
      </c>
      <c r="EX26" s="205" t="s">
        <v>60</v>
      </c>
      <c r="EY26" s="205" t="s">
        <v>60</v>
      </c>
      <c r="EZ26" s="205" t="s">
        <v>60</v>
      </c>
      <c r="FA26" s="205" t="s">
        <v>60</v>
      </c>
      <c r="FB26" s="205" t="s">
        <v>60</v>
      </c>
      <c r="FC26" s="205" t="s">
        <v>60</v>
      </c>
      <c r="FD26" s="205" t="s">
        <v>60</v>
      </c>
      <c r="FE26" s="205" t="s">
        <v>60</v>
      </c>
      <c r="FF26" s="205" t="s">
        <v>60</v>
      </c>
      <c r="FG26" s="205" t="s">
        <v>60</v>
      </c>
      <c r="FH26" s="205" t="s">
        <v>60</v>
      </c>
      <c r="FI26" s="205" t="s">
        <v>60</v>
      </c>
      <c r="FJ26" s="205" t="s">
        <v>60</v>
      </c>
      <c r="FK26" s="205" t="s">
        <v>60</v>
      </c>
      <c r="FL26" s="205" t="s">
        <v>60</v>
      </c>
      <c r="FM26" s="205" t="s">
        <v>60</v>
      </c>
      <c r="FN26" s="205" t="s">
        <v>60</v>
      </c>
      <c r="FO26" s="205" t="s">
        <v>60</v>
      </c>
      <c r="FP26" s="205" t="s">
        <v>60</v>
      </c>
      <c r="FQ26" s="205" t="s">
        <v>60</v>
      </c>
      <c r="FR26" s="205" t="s">
        <v>60</v>
      </c>
      <c r="FS26" s="205" t="s">
        <v>60</v>
      </c>
      <c r="FT26" s="205" t="s">
        <v>60</v>
      </c>
      <c r="FU26" s="205" t="s">
        <v>60</v>
      </c>
      <c r="FV26" s="205" t="s">
        <v>60</v>
      </c>
      <c r="FW26" s="205" t="s">
        <v>60</v>
      </c>
      <c r="FX26" s="205" t="s">
        <v>60</v>
      </c>
      <c r="FY26" s="211" t="s">
        <v>1063</v>
      </c>
      <c r="FZ26" s="205" t="s">
        <v>60</v>
      </c>
      <c r="GA26" s="211" t="s">
        <v>1063</v>
      </c>
      <c r="GB26" s="211" t="s">
        <v>1063</v>
      </c>
      <c r="GC26" s="205" t="s">
        <v>60</v>
      </c>
      <c r="GD26" s="205" t="s">
        <v>60</v>
      </c>
      <c r="GE26" s="205" t="s">
        <v>60</v>
      </c>
      <c r="GF26" s="205" t="s">
        <v>60</v>
      </c>
      <c r="GG26" s="205" t="s">
        <v>60</v>
      </c>
      <c r="GH26" s="205" t="s">
        <v>60</v>
      </c>
      <c r="GI26" s="205" t="s">
        <v>60</v>
      </c>
      <c r="GJ26" s="205" t="s">
        <v>60</v>
      </c>
      <c r="GK26" s="205" t="s">
        <v>60</v>
      </c>
      <c r="GL26" s="205" t="s">
        <v>60</v>
      </c>
      <c r="GM26" s="205" t="s">
        <v>60</v>
      </c>
      <c r="GN26" s="205" t="s">
        <v>60</v>
      </c>
      <c r="GO26" s="205" t="s">
        <v>60</v>
      </c>
      <c r="GP26" s="205" t="s">
        <v>60</v>
      </c>
      <c r="GQ26" s="205" t="s">
        <v>60</v>
      </c>
      <c r="GR26" s="205" t="s">
        <v>60</v>
      </c>
      <c r="GS26" s="211" t="s">
        <v>1063</v>
      </c>
      <c r="GT26" s="205" t="s">
        <v>60</v>
      </c>
      <c r="GU26" s="205" t="s">
        <v>60</v>
      </c>
      <c r="GV26" s="205" t="s">
        <v>60</v>
      </c>
      <c r="GW26" s="205" t="s">
        <v>60</v>
      </c>
      <c r="GX26" s="205" t="s">
        <v>60</v>
      </c>
      <c r="GY26" s="205" t="s">
        <v>60</v>
      </c>
      <c r="GZ26" s="205" t="s">
        <v>60</v>
      </c>
      <c r="HA26" s="205" t="s">
        <v>60</v>
      </c>
      <c r="HB26" s="205" t="s">
        <v>60</v>
      </c>
      <c r="HC26" s="205" t="s">
        <v>60</v>
      </c>
      <c r="HD26" s="205" t="s">
        <v>60</v>
      </c>
      <c r="HE26" s="205" t="s">
        <v>60</v>
      </c>
      <c r="HF26" s="205" t="s">
        <v>60</v>
      </c>
      <c r="HG26" s="205" t="s">
        <v>60</v>
      </c>
      <c r="HH26" s="205" t="s">
        <v>60</v>
      </c>
      <c r="HI26" s="205" t="s">
        <v>60</v>
      </c>
      <c r="HJ26" s="205" t="s">
        <v>60</v>
      </c>
      <c r="HK26" s="205" t="s">
        <v>60</v>
      </c>
      <c r="HL26" s="205" t="s">
        <v>60</v>
      </c>
      <c r="HM26" s="205" t="s">
        <v>60</v>
      </c>
      <c r="HN26" s="205" t="s">
        <v>60</v>
      </c>
      <c r="HO26" s="205" t="s">
        <v>60</v>
      </c>
      <c r="HP26" s="205" t="s">
        <v>60</v>
      </c>
      <c r="HQ26" s="205" t="s">
        <v>60</v>
      </c>
      <c r="HR26" s="205" t="s">
        <v>60</v>
      </c>
      <c r="HS26" s="205" t="s">
        <v>60</v>
      </c>
      <c r="HT26" s="205" t="s">
        <v>60</v>
      </c>
      <c r="HU26" s="205" t="s">
        <v>60</v>
      </c>
      <c r="HV26" s="205" t="s">
        <v>60</v>
      </c>
      <c r="HW26" s="205" t="s">
        <v>60</v>
      </c>
      <c r="HX26" s="205" t="s">
        <v>60</v>
      </c>
      <c r="HY26" s="205" t="s">
        <v>60</v>
      </c>
      <c r="HZ26" s="205" t="s">
        <v>60</v>
      </c>
      <c r="IA26" s="205" t="s">
        <v>60</v>
      </c>
      <c r="IB26" s="205" t="s">
        <v>60</v>
      </c>
      <c r="IC26" s="205" t="s">
        <v>60</v>
      </c>
      <c r="ID26" s="205" t="s">
        <v>60</v>
      </c>
      <c r="IE26" s="205" t="s">
        <v>60</v>
      </c>
      <c r="IF26" s="205" t="s">
        <v>60</v>
      </c>
      <c r="IG26" s="205" t="s">
        <v>60</v>
      </c>
      <c r="IH26" s="205" t="s">
        <v>60</v>
      </c>
      <c r="II26" s="205" t="s">
        <v>60</v>
      </c>
      <c r="IJ26" s="205" t="s">
        <v>60</v>
      </c>
      <c r="IK26" s="205" t="s">
        <v>60</v>
      </c>
      <c r="IL26" s="205" t="s">
        <v>60</v>
      </c>
      <c r="IM26" s="205" t="s">
        <v>60</v>
      </c>
      <c r="IN26" s="205" t="s">
        <v>60</v>
      </c>
      <c r="IO26" s="205" t="s">
        <v>60</v>
      </c>
      <c r="IP26" s="205" t="s">
        <v>60</v>
      </c>
      <c r="IQ26" s="205" t="s">
        <v>60</v>
      </c>
      <c r="IR26" s="205" t="s">
        <v>60</v>
      </c>
      <c r="IS26" s="205" t="s">
        <v>60</v>
      </c>
      <c r="IT26" s="205" t="s">
        <v>60</v>
      </c>
      <c r="IU26" s="205" t="s">
        <v>60</v>
      </c>
      <c r="IV26" s="205" t="s">
        <v>60</v>
      </c>
    </row>
    <row r="27" ht="21" customHeight="1" spans="1:256">
      <c r="A27" s="202" t="s">
        <v>1101</v>
      </c>
      <c r="B27" s="206" t="s">
        <v>60</v>
      </c>
      <c r="C27" s="205" t="s">
        <v>60</v>
      </c>
      <c r="D27" s="205" t="s">
        <v>60</v>
      </c>
      <c r="E27" s="205" t="s">
        <v>60</v>
      </c>
      <c r="F27" s="206" t="s">
        <v>1063</v>
      </c>
      <c r="G27" s="205" t="s">
        <v>60</v>
      </c>
      <c r="H27" s="205" t="s">
        <v>60</v>
      </c>
      <c r="I27" s="205" t="s">
        <v>60</v>
      </c>
      <c r="J27" s="205" t="s">
        <v>60</v>
      </c>
      <c r="K27" s="205" t="s">
        <v>60</v>
      </c>
      <c r="L27" s="205" t="s">
        <v>60</v>
      </c>
      <c r="M27" s="205" t="s">
        <v>60</v>
      </c>
      <c r="N27" s="205" t="s">
        <v>60</v>
      </c>
      <c r="O27" s="205" t="s">
        <v>60</v>
      </c>
      <c r="P27" s="205" t="s">
        <v>60</v>
      </c>
      <c r="Q27" s="205" t="s">
        <v>60</v>
      </c>
      <c r="R27" s="206" t="s">
        <v>1063</v>
      </c>
      <c r="S27" s="205" t="s">
        <v>60</v>
      </c>
      <c r="T27" s="205" t="s">
        <v>1094</v>
      </c>
      <c r="U27" s="205" t="s">
        <v>60</v>
      </c>
      <c r="V27" s="205" t="s">
        <v>60</v>
      </c>
      <c r="W27" s="205" t="s">
        <v>60</v>
      </c>
      <c r="X27" s="205" t="s">
        <v>60</v>
      </c>
      <c r="Y27" s="205" t="s">
        <v>60</v>
      </c>
      <c r="Z27" s="205" t="s">
        <v>1094</v>
      </c>
      <c r="AA27" s="205" t="s">
        <v>60</v>
      </c>
      <c r="AB27" s="206" t="s">
        <v>1063</v>
      </c>
      <c r="AC27" s="206" t="s">
        <v>1063</v>
      </c>
      <c r="AD27" s="206" t="s">
        <v>1063</v>
      </c>
      <c r="AE27" s="205" t="s">
        <v>60</v>
      </c>
      <c r="AF27" s="205" t="s">
        <v>60</v>
      </c>
      <c r="AG27" s="205" t="s">
        <v>1094</v>
      </c>
      <c r="AH27" s="205" t="s">
        <v>1094</v>
      </c>
      <c r="AI27" s="205" t="s">
        <v>60</v>
      </c>
      <c r="AJ27" s="205" t="s">
        <v>60</v>
      </c>
      <c r="AK27" s="206" t="s">
        <v>1063</v>
      </c>
      <c r="AL27" s="206" t="s">
        <v>1063</v>
      </c>
      <c r="AM27" s="205" t="s">
        <v>60</v>
      </c>
      <c r="AN27" s="205" t="s">
        <v>1094</v>
      </c>
      <c r="AO27" s="212"/>
      <c r="AP27" s="206" t="s">
        <v>1063</v>
      </c>
      <c r="AQ27" s="205" t="s">
        <v>60</v>
      </c>
      <c r="AR27" s="205" t="s">
        <v>60</v>
      </c>
      <c r="AS27" s="205" t="s">
        <v>60</v>
      </c>
      <c r="AT27" s="205" t="s">
        <v>60</v>
      </c>
      <c r="AU27" s="205" t="s">
        <v>60</v>
      </c>
      <c r="AV27" s="205" t="s">
        <v>60</v>
      </c>
      <c r="AW27" s="205" t="s">
        <v>60</v>
      </c>
      <c r="AX27" s="205" t="s">
        <v>60</v>
      </c>
      <c r="AY27" s="205" t="s">
        <v>60</v>
      </c>
      <c r="AZ27" s="205" t="s">
        <v>60</v>
      </c>
      <c r="BA27" s="206" t="s">
        <v>1063</v>
      </c>
      <c r="BB27" s="205" t="s">
        <v>60</v>
      </c>
      <c r="BC27" s="206" t="s">
        <v>1063</v>
      </c>
      <c r="BD27" s="205" t="s">
        <v>60</v>
      </c>
      <c r="BE27" s="205" t="s">
        <v>60</v>
      </c>
      <c r="BF27" s="205" t="s">
        <v>60</v>
      </c>
      <c r="BG27" s="205" t="s">
        <v>60</v>
      </c>
      <c r="BH27" s="206" t="s">
        <v>1063</v>
      </c>
      <c r="BI27" s="206" t="s">
        <v>1063</v>
      </c>
      <c r="BJ27" s="205" t="s">
        <v>1102</v>
      </c>
      <c r="BK27" s="205" t="s">
        <v>60</v>
      </c>
      <c r="BL27" s="205" t="s">
        <v>60</v>
      </c>
      <c r="BM27" s="205" t="s">
        <v>60</v>
      </c>
      <c r="BN27" s="205" t="s">
        <v>60</v>
      </c>
      <c r="BO27" s="205" t="s">
        <v>60</v>
      </c>
      <c r="BP27" s="205" t="s">
        <v>60</v>
      </c>
      <c r="BQ27" s="205" t="s">
        <v>60</v>
      </c>
      <c r="BR27" s="205" t="s">
        <v>60</v>
      </c>
      <c r="BS27" s="205" t="s">
        <v>60</v>
      </c>
      <c r="BT27" s="205" t="s">
        <v>60</v>
      </c>
      <c r="BU27" s="205" t="s">
        <v>60</v>
      </c>
      <c r="BV27" s="205" t="s">
        <v>60</v>
      </c>
      <c r="BW27" s="206" t="s">
        <v>1063</v>
      </c>
      <c r="BX27" s="205" t="s">
        <v>60</v>
      </c>
      <c r="BY27" s="205" t="s">
        <v>60</v>
      </c>
      <c r="BZ27" s="205" t="s">
        <v>60</v>
      </c>
      <c r="CA27" s="205" t="s">
        <v>60</v>
      </c>
      <c r="CB27" s="205" t="s">
        <v>60</v>
      </c>
      <c r="CC27" s="205" t="s">
        <v>60</v>
      </c>
      <c r="CD27" s="206" t="s">
        <v>1063</v>
      </c>
      <c r="CE27" s="205" t="s">
        <v>60</v>
      </c>
      <c r="CF27" s="205" t="s">
        <v>60</v>
      </c>
      <c r="CG27" s="205" t="s">
        <v>60</v>
      </c>
      <c r="CH27" s="205" t="s">
        <v>60</v>
      </c>
      <c r="CI27" s="205" t="s">
        <v>60</v>
      </c>
      <c r="CJ27" s="205" t="s">
        <v>60</v>
      </c>
      <c r="CK27" s="206" t="s">
        <v>1063</v>
      </c>
      <c r="CL27" s="206" t="s">
        <v>1063</v>
      </c>
      <c r="CM27" s="205" t="s">
        <v>60</v>
      </c>
      <c r="CN27" s="205" t="s">
        <v>60</v>
      </c>
      <c r="CO27" s="205" t="s">
        <v>60</v>
      </c>
      <c r="CP27" s="205" t="s">
        <v>60</v>
      </c>
      <c r="CQ27" s="205" t="s">
        <v>60</v>
      </c>
      <c r="CR27" s="205" t="s">
        <v>60</v>
      </c>
      <c r="CS27" s="205" t="s">
        <v>60</v>
      </c>
      <c r="CT27" s="206" t="s">
        <v>1063</v>
      </c>
      <c r="CU27" s="205" t="s">
        <v>60</v>
      </c>
      <c r="CV27" s="205" t="s">
        <v>60</v>
      </c>
      <c r="CW27" s="205" t="s">
        <v>60</v>
      </c>
      <c r="CX27" s="205" t="s">
        <v>60</v>
      </c>
      <c r="CY27" s="205" t="s">
        <v>60</v>
      </c>
      <c r="CZ27" s="206" t="s">
        <v>1063</v>
      </c>
      <c r="DA27" s="206" t="s">
        <v>1063</v>
      </c>
      <c r="DB27" s="205" t="s">
        <v>60</v>
      </c>
      <c r="DC27" s="205" t="s">
        <v>60</v>
      </c>
      <c r="DD27" s="205" t="s">
        <v>60</v>
      </c>
      <c r="DE27" s="205" t="s">
        <v>60</v>
      </c>
      <c r="DF27" s="205" t="s">
        <v>60</v>
      </c>
      <c r="DG27" s="205" t="s">
        <v>60</v>
      </c>
      <c r="DH27" s="205" t="s">
        <v>60</v>
      </c>
      <c r="DI27" s="205" t="s">
        <v>60</v>
      </c>
      <c r="DJ27" s="205" t="s">
        <v>60</v>
      </c>
      <c r="DK27" s="205" t="s">
        <v>60</v>
      </c>
      <c r="DL27" s="205" t="s">
        <v>60</v>
      </c>
      <c r="DM27" s="205" t="s">
        <v>60</v>
      </c>
      <c r="DN27" s="205" t="s">
        <v>60</v>
      </c>
      <c r="DO27" s="205" t="s">
        <v>60</v>
      </c>
      <c r="DP27" s="205" t="s">
        <v>60</v>
      </c>
      <c r="DQ27" s="205" t="s">
        <v>60</v>
      </c>
      <c r="DR27" s="205" t="s">
        <v>60</v>
      </c>
      <c r="DS27" s="205" t="s">
        <v>60</v>
      </c>
      <c r="DT27" s="205" t="s">
        <v>60</v>
      </c>
      <c r="DU27" s="205" t="s">
        <v>60</v>
      </c>
      <c r="DV27" s="205" t="s">
        <v>60</v>
      </c>
      <c r="DW27" s="211" t="s">
        <v>1063</v>
      </c>
      <c r="DX27" s="205" t="s">
        <v>60</v>
      </c>
      <c r="DY27" s="205" t="s">
        <v>60</v>
      </c>
      <c r="DZ27" s="205" t="s">
        <v>60</v>
      </c>
      <c r="EA27" s="205" t="s">
        <v>60</v>
      </c>
      <c r="EB27" s="205" t="s">
        <v>60</v>
      </c>
      <c r="EC27" s="205" t="s">
        <v>60</v>
      </c>
      <c r="ED27" s="205" t="s">
        <v>60</v>
      </c>
      <c r="EE27" s="205" t="s">
        <v>60</v>
      </c>
      <c r="EF27" s="205" t="s">
        <v>60</v>
      </c>
      <c r="EG27" s="205" t="s">
        <v>60</v>
      </c>
      <c r="EH27" s="205" t="s">
        <v>60</v>
      </c>
      <c r="EI27" s="205" t="s">
        <v>60</v>
      </c>
      <c r="EJ27" s="205" t="s">
        <v>60</v>
      </c>
      <c r="EK27" s="205" t="s">
        <v>60</v>
      </c>
      <c r="EL27" s="205" t="s">
        <v>60</v>
      </c>
      <c r="EM27" s="205" t="s">
        <v>60</v>
      </c>
      <c r="EN27" s="205" t="s">
        <v>60</v>
      </c>
      <c r="EO27" s="205" t="s">
        <v>60</v>
      </c>
      <c r="EP27" s="205" t="s">
        <v>60</v>
      </c>
      <c r="EQ27" s="205" t="s">
        <v>60</v>
      </c>
      <c r="ER27" s="205" t="s">
        <v>60</v>
      </c>
      <c r="ES27" s="205" t="s">
        <v>60</v>
      </c>
      <c r="ET27" s="205" t="s">
        <v>60</v>
      </c>
      <c r="EU27" s="205" t="s">
        <v>60</v>
      </c>
      <c r="EV27" s="205" t="s">
        <v>60</v>
      </c>
      <c r="EW27" s="205" t="s">
        <v>60</v>
      </c>
      <c r="EX27" s="205" t="s">
        <v>60</v>
      </c>
      <c r="EY27" s="205" t="s">
        <v>60</v>
      </c>
      <c r="EZ27" s="205" t="s">
        <v>60</v>
      </c>
      <c r="FA27" s="211" t="s">
        <v>1063</v>
      </c>
      <c r="FB27" s="205" t="s">
        <v>60</v>
      </c>
      <c r="FC27" s="205" t="s">
        <v>60</v>
      </c>
      <c r="FD27" s="205" t="s">
        <v>60</v>
      </c>
      <c r="FE27" s="205" t="s">
        <v>60</v>
      </c>
      <c r="FF27" s="205" t="s">
        <v>60</v>
      </c>
      <c r="FG27" s="205" t="s">
        <v>60</v>
      </c>
      <c r="FH27" s="205" t="s">
        <v>234</v>
      </c>
      <c r="FI27" s="205" t="s">
        <v>60</v>
      </c>
      <c r="FJ27" s="205" t="s">
        <v>60</v>
      </c>
      <c r="FK27" s="205" t="s">
        <v>60</v>
      </c>
      <c r="FL27" s="205" t="s">
        <v>60</v>
      </c>
      <c r="FM27" s="205" t="s">
        <v>60</v>
      </c>
      <c r="FN27" s="205" t="s">
        <v>60</v>
      </c>
      <c r="FO27" s="205" t="s">
        <v>60</v>
      </c>
      <c r="FP27" s="205" t="s">
        <v>60</v>
      </c>
      <c r="FQ27" s="205" t="s">
        <v>60</v>
      </c>
      <c r="FR27" s="205" t="s">
        <v>60</v>
      </c>
      <c r="FS27" s="205" t="s">
        <v>60</v>
      </c>
      <c r="FT27" s="205" t="s">
        <v>60</v>
      </c>
      <c r="FU27" s="205" t="s">
        <v>60</v>
      </c>
      <c r="FV27" s="205" t="s">
        <v>60</v>
      </c>
      <c r="FW27" s="205" t="s">
        <v>60</v>
      </c>
      <c r="FX27" s="205" t="s">
        <v>60</v>
      </c>
      <c r="FY27" s="211" t="s">
        <v>1063</v>
      </c>
      <c r="FZ27" s="205" t="s">
        <v>60</v>
      </c>
      <c r="GA27" s="211" t="s">
        <v>1063</v>
      </c>
      <c r="GB27" s="211" t="s">
        <v>1063</v>
      </c>
      <c r="GC27" s="211" t="s">
        <v>1063</v>
      </c>
      <c r="GD27" s="205" t="s">
        <v>60</v>
      </c>
      <c r="GE27" s="205" t="s">
        <v>60</v>
      </c>
      <c r="GF27" s="205" t="s">
        <v>60</v>
      </c>
      <c r="GG27" s="205" t="s">
        <v>60</v>
      </c>
      <c r="GH27" s="205" t="s">
        <v>60</v>
      </c>
      <c r="GI27" s="205" t="s">
        <v>60</v>
      </c>
      <c r="GJ27" s="205" t="s">
        <v>60</v>
      </c>
      <c r="GK27" s="205" t="s">
        <v>60</v>
      </c>
      <c r="GL27" s="205" t="s">
        <v>60</v>
      </c>
      <c r="GM27" s="205" t="s">
        <v>60</v>
      </c>
      <c r="GN27" s="205" t="s">
        <v>60</v>
      </c>
      <c r="GO27" s="205" t="s">
        <v>60</v>
      </c>
      <c r="GP27" s="205" t="s">
        <v>60</v>
      </c>
      <c r="GQ27" s="205" t="s">
        <v>60</v>
      </c>
      <c r="GR27" s="205" t="s">
        <v>60</v>
      </c>
      <c r="GS27" s="211" t="s">
        <v>1063</v>
      </c>
      <c r="GT27" s="205" t="s">
        <v>60</v>
      </c>
      <c r="GU27" s="211" t="s">
        <v>1063</v>
      </c>
      <c r="GV27" s="205" t="s">
        <v>60</v>
      </c>
      <c r="GW27" s="205" t="s">
        <v>60</v>
      </c>
      <c r="GX27" s="205" t="s">
        <v>60</v>
      </c>
      <c r="GY27" s="205" t="s">
        <v>60</v>
      </c>
      <c r="GZ27" s="205" t="s">
        <v>60</v>
      </c>
      <c r="HA27" s="205" t="s">
        <v>60</v>
      </c>
      <c r="HB27" s="205" t="s">
        <v>60</v>
      </c>
      <c r="HC27" s="205" t="s">
        <v>60</v>
      </c>
      <c r="HD27" s="205" t="s">
        <v>60</v>
      </c>
      <c r="HE27" s="205" t="s">
        <v>60</v>
      </c>
      <c r="HF27" s="205" t="s">
        <v>60</v>
      </c>
      <c r="HG27" s="205" t="s">
        <v>60</v>
      </c>
      <c r="HH27" s="205" t="s">
        <v>60</v>
      </c>
      <c r="HI27" s="205" t="s">
        <v>60</v>
      </c>
      <c r="HJ27" s="205" t="s">
        <v>60</v>
      </c>
      <c r="HK27" s="205" t="s">
        <v>60</v>
      </c>
      <c r="HL27" s="205" t="s">
        <v>60</v>
      </c>
      <c r="HM27" s="205" t="s">
        <v>60</v>
      </c>
      <c r="HN27" s="205" t="s">
        <v>60</v>
      </c>
      <c r="HO27" s="205" t="s">
        <v>60</v>
      </c>
      <c r="HP27" s="205" t="s">
        <v>60</v>
      </c>
      <c r="HQ27" s="205" t="s">
        <v>60</v>
      </c>
      <c r="HR27" s="205" t="s">
        <v>60</v>
      </c>
      <c r="HS27" s="205" t="s">
        <v>60</v>
      </c>
      <c r="HT27" s="205" t="s">
        <v>60</v>
      </c>
      <c r="HU27" s="205" t="s">
        <v>60</v>
      </c>
      <c r="HV27" s="205" t="s">
        <v>60</v>
      </c>
      <c r="HW27" s="205" t="s">
        <v>60</v>
      </c>
      <c r="HX27" s="205" t="s">
        <v>60</v>
      </c>
      <c r="HY27" s="205" t="s">
        <v>60</v>
      </c>
      <c r="HZ27" s="205" t="s">
        <v>60</v>
      </c>
      <c r="IA27" s="205" t="s">
        <v>60</v>
      </c>
      <c r="IB27" s="205" t="s">
        <v>60</v>
      </c>
      <c r="IC27" s="205" t="s">
        <v>60</v>
      </c>
      <c r="ID27" s="205" t="s">
        <v>60</v>
      </c>
      <c r="IE27" s="205" t="s">
        <v>60</v>
      </c>
      <c r="IF27" s="205" t="s">
        <v>60</v>
      </c>
      <c r="IG27" s="205" t="s">
        <v>60</v>
      </c>
      <c r="IH27" s="205" t="s">
        <v>60</v>
      </c>
      <c r="II27" s="205" t="s">
        <v>60</v>
      </c>
      <c r="IJ27" s="205" t="s">
        <v>60</v>
      </c>
      <c r="IK27" s="205" t="s">
        <v>60</v>
      </c>
      <c r="IL27" s="205" t="s">
        <v>60</v>
      </c>
      <c r="IM27" s="205" t="s">
        <v>60</v>
      </c>
      <c r="IN27" s="205" t="s">
        <v>60</v>
      </c>
      <c r="IO27" s="205" t="s">
        <v>60</v>
      </c>
      <c r="IP27" s="205" t="s">
        <v>60</v>
      </c>
      <c r="IQ27" s="205" t="s">
        <v>60</v>
      </c>
      <c r="IR27" s="205" t="s">
        <v>60</v>
      </c>
      <c r="IS27" s="205" t="s">
        <v>60</v>
      </c>
      <c r="IT27" s="205" t="s">
        <v>60</v>
      </c>
      <c r="IU27" s="205" t="s">
        <v>60</v>
      </c>
      <c r="IV27" s="205" t="s">
        <v>60</v>
      </c>
    </row>
    <row r="28" ht="21" customHeight="1" spans="1:256">
      <c r="A28" s="202"/>
      <c r="B28" s="206" t="s">
        <v>60</v>
      </c>
      <c r="C28" s="206" t="s">
        <v>60</v>
      </c>
      <c r="D28" s="206" t="s">
        <v>60</v>
      </c>
      <c r="E28" s="206" t="s">
        <v>60</v>
      </c>
      <c r="F28" s="206" t="s">
        <v>1063</v>
      </c>
      <c r="G28" s="206" t="s">
        <v>60</v>
      </c>
      <c r="H28" s="206" t="s">
        <v>60</v>
      </c>
      <c r="I28" s="206" t="s">
        <v>60</v>
      </c>
      <c r="J28" s="206" t="s">
        <v>60</v>
      </c>
      <c r="K28" s="206" t="s">
        <v>60</v>
      </c>
      <c r="L28" s="206" t="s">
        <v>60</v>
      </c>
      <c r="M28" s="206" t="s">
        <v>60</v>
      </c>
      <c r="N28" s="206" t="s">
        <v>60</v>
      </c>
      <c r="O28" s="206" t="s">
        <v>60</v>
      </c>
      <c r="P28" s="206" t="s">
        <v>60</v>
      </c>
      <c r="Q28" s="206" t="s">
        <v>60</v>
      </c>
      <c r="R28" s="206" t="s">
        <v>1063</v>
      </c>
      <c r="S28" s="206" t="s">
        <v>60</v>
      </c>
      <c r="T28" s="205" t="s">
        <v>1094</v>
      </c>
      <c r="U28" s="206" t="s">
        <v>60</v>
      </c>
      <c r="V28" s="206" t="s">
        <v>60</v>
      </c>
      <c r="W28" s="206" t="s">
        <v>60</v>
      </c>
      <c r="X28" s="206" t="s">
        <v>60</v>
      </c>
      <c r="Y28" s="206" t="s">
        <v>60</v>
      </c>
      <c r="Z28" s="205" t="s">
        <v>1094</v>
      </c>
      <c r="AA28" s="206" t="s">
        <v>60</v>
      </c>
      <c r="AB28" s="206" t="s">
        <v>1063</v>
      </c>
      <c r="AC28" s="206" t="s">
        <v>1063</v>
      </c>
      <c r="AD28" s="206" t="s">
        <v>1063</v>
      </c>
      <c r="AE28" s="206" t="s">
        <v>60</v>
      </c>
      <c r="AF28" s="206" t="s">
        <v>60</v>
      </c>
      <c r="AG28" s="205" t="s">
        <v>1094</v>
      </c>
      <c r="AH28" s="205" t="s">
        <v>60</v>
      </c>
      <c r="AI28" s="206" t="s">
        <v>60</v>
      </c>
      <c r="AJ28" s="206" t="s">
        <v>60</v>
      </c>
      <c r="AK28" s="206" t="s">
        <v>1063</v>
      </c>
      <c r="AL28" s="206" t="s">
        <v>1063</v>
      </c>
      <c r="AM28" s="206" t="s">
        <v>60</v>
      </c>
      <c r="AN28" s="206" t="s">
        <v>1094</v>
      </c>
      <c r="AO28" s="212"/>
      <c r="AP28" s="206" t="s">
        <v>1063</v>
      </c>
      <c r="AQ28" s="206" t="s">
        <v>60</v>
      </c>
      <c r="AR28" s="206" t="s">
        <v>60</v>
      </c>
      <c r="AS28" s="206" t="s">
        <v>60</v>
      </c>
      <c r="AT28" s="206" t="s">
        <v>60</v>
      </c>
      <c r="AU28" s="206" t="s">
        <v>60</v>
      </c>
      <c r="AV28" s="206" t="s">
        <v>60</v>
      </c>
      <c r="AW28" s="206" t="s">
        <v>60</v>
      </c>
      <c r="AX28" s="206" t="s">
        <v>60</v>
      </c>
      <c r="AY28" s="206" t="s">
        <v>60</v>
      </c>
      <c r="AZ28" s="206" t="s">
        <v>60</v>
      </c>
      <c r="BA28" s="206" t="s">
        <v>1063</v>
      </c>
      <c r="BB28" s="206" t="s">
        <v>60</v>
      </c>
      <c r="BC28" s="206" t="s">
        <v>1063</v>
      </c>
      <c r="BD28" s="206" t="s">
        <v>60</v>
      </c>
      <c r="BE28" s="206" t="s">
        <v>60</v>
      </c>
      <c r="BF28" s="206" t="s">
        <v>60</v>
      </c>
      <c r="BG28" s="206" t="s">
        <v>60</v>
      </c>
      <c r="BH28" s="206" t="s">
        <v>1063</v>
      </c>
      <c r="BI28" s="206" t="s">
        <v>1063</v>
      </c>
      <c r="BJ28" s="206" t="s">
        <v>60</v>
      </c>
      <c r="BK28" s="206" t="s">
        <v>60</v>
      </c>
      <c r="BL28" s="206" t="s">
        <v>60</v>
      </c>
      <c r="BM28" s="206" t="s">
        <v>60</v>
      </c>
      <c r="BN28" s="206" t="s">
        <v>60</v>
      </c>
      <c r="BO28" s="206" t="s">
        <v>60</v>
      </c>
      <c r="BP28" s="206" t="s">
        <v>60</v>
      </c>
      <c r="BQ28" s="206" t="s">
        <v>60</v>
      </c>
      <c r="BR28" s="206" t="s">
        <v>60</v>
      </c>
      <c r="BS28" s="206" t="s">
        <v>60</v>
      </c>
      <c r="BT28" s="206" t="s">
        <v>60</v>
      </c>
      <c r="BU28" s="206" t="s">
        <v>60</v>
      </c>
      <c r="BV28" s="206" t="s">
        <v>60</v>
      </c>
      <c r="BW28" s="206" t="s">
        <v>1063</v>
      </c>
      <c r="BX28" s="206" t="s">
        <v>60</v>
      </c>
      <c r="BY28" s="206" t="s">
        <v>60</v>
      </c>
      <c r="BZ28" s="206" t="s">
        <v>60</v>
      </c>
      <c r="CA28" s="206" t="s">
        <v>60</v>
      </c>
      <c r="CB28" s="206" t="s">
        <v>60</v>
      </c>
      <c r="CC28" s="206" t="s">
        <v>60</v>
      </c>
      <c r="CD28" s="206" t="s">
        <v>1063</v>
      </c>
      <c r="CE28" s="206" t="s">
        <v>60</v>
      </c>
      <c r="CF28" s="206" t="s">
        <v>60</v>
      </c>
      <c r="CG28" s="206" t="s">
        <v>60</v>
      </c>
      <c r="CH28" s="206" t="s">
        <v>60</v>
      </c>
      <c r="CI28" s="206" t="s">
        <v>60</v>
      </c>
      <c r="CJ28" s="206" t="s">
        <v>60</v>
      </c>
      <c r="CK28" s="206" t="s">
        <v>1063</v>
      </c>
      <c r="CL28" s="206" t="s">
        <v>1063</v>
      </c>
      <c r="CM28" s="206" t="s">
        <v>60</v>
      </c>
      <c r="CN28" s="206" t="s">
        <v>60</v>
      </c>
      <c r="CO28" s="206" t="s">
        <v>60</v>
      </c>
      <c r="CP28" s="206" t="s">
        <v>60</v>
      </c>
      <c r="CQ28" s="206" t="s">
        <v>60</v>
      </c>
      <c r="CR28" s="206" t="s">
        <v>60</v>
      </c>
      <c r="CS28" s="206" t="s">
        <v>60</v>
      </c>
      <c r="CT28" s="206" t="s">
        <v>1063</v>
      </c>
      <c r="CU28" s="206" t="s">
        <v>60</v>
      </c>
      <c r="CV28" s="206" t="s">
        <v>60</v>
      </c>
      <c r="CW28" s="206" t="s">
        <v>60</v>
      </c>
      <c r="CX28" s="206" t="s">
        <v>60</v>
      </c>
      <c r="CY28" s="206" t="s">
        <v>60</v>
      </c>
      <c r="CZ28" s="206" t="s">
        <v>1063</v>
      </c>
      <c r="DA28" s="206" t="s">
        <v>1063</v>
      </c>
      <c r="DB28" s="206" t="s">
        <v>60</v>
      </c>
      <c r="DC28" s="206" t="s">
        <v>60</v>
      </c>
      <c r="DD28" s="206" t="s">
        <v>60</v>
      </c>
      <c r="DE28" s="206" t="s">
        <v>60</v>
      </c>
      <c r="DF28" s="206" t="s">
        <v>60</v>
      </c>
      <c r="DG28" s="206" t="s">
        <v>60</v>
      </c>
      <c r="DH28" s="206" t="s">
        <v>60</v>
      </c>
      <c r="DI28" s="206" t="s">
        <v>60</v>
      </c>
      <c r="DJ28" s="206" t="s">
        <v>60</v>
      </c>
      <c r="DK28" s="206" t="s">
        <v>60</v>
      </c>
      <c r="DL28" s="205" t="s">
        <v>60</v>
      </c>
      <c r="DM28" s="205" t="s">
        <v>60</v>
      </c>
      <c r="DN28" s="205" t="s">
        <v>60</v>
      </c>
      <c r="DO28" s="205" t="s">
        <v>60</v>
      </c>
      <c r="DP28" s="205" t="s">
        <v>60</v>
      </c>
      <c r="DQ28" s="205" t="s">
        <v>60</v>
      </c>
      <c r="DR28" s="205" t="s">
        <v>60</v>
      </c>
      <c r="DS28" s="205" t="s">
        <v>60</v>
      </c>
      <c r="DT28" s="205" t="s">
        <v>60</v>
      </c>
      <c r="DU28" s="205" t="s">
        <v>60</v>
      </c>
      <c r="DV28" s="205" t="s">
        <v>60</v>
      </c>
      <c r="DW28" s="205" t="s">
        <v>60</v>
      </c>
      <c r="DX28" s="205" t="s">
        <v>60</v>
      </c>
      <c r="DY28" s="205" t="s">
        <v>60</v>
      </c>
      <c r="DZ28" s="205" t="s">
        <v>60</v>
      </c>
      <c r="EA28" s="205" t="s">
        <v>60</v>
      </c>
      <c r="EB28" s="205" t="s">
        <v>60</v>
      </c>
      <c r="EC28" s="205" t="s">
        <v>60</v>
      </c>
      <c r="ED28" s="205" t="s">
        <v>60</v>
      </c>
      <c r="EE28" s="205" t="s">
        <v>60</v>
      </c>
      <c r="EF28" s="205" t="s">
        <v>60</v>
      </c>
      <c r="EG28" s="205" t="s">
        <v>60</v>
      </c>
      <c r="EH28" s="205" t="s">
        <v>60</v>
      </c>
      <c r="EI28" s="205" t="s">
        <v>60</v>
      </c>
      <c r="EJ28" s="205" t="s">
        <v>60</v>
      </c>
      <c r="EK28" s="205" t="s">
        <v>60</v>
      </c>
      <c r="EL28" s="205" t="s">
        <v>60</v>
      </c>
      <c r="EM28" s="205" t="s">
        <v>60</v>
      </c>
      <c r="EN28" s="205" t="s">
        <v>60</v>
      </c>
      <c r="EO28" s="205" t="s">
        <v>60</v>
      </c>
      <c r="EP28" s="205" t="s">
        <v>60</v>
      </c>
      <c r="EQ28" s="205" t="s">
        <v>60</v>
      </c>
      <c r="ER28" s="205" t="s">
        <v>60</v>
      </c>
      <c r="ES28" s="205" t="s">
        <v>60</v>
      </c>
      <c r="ET28" s="205" t="s">
        <v>60</v>
      </c>
      <c r="EU28" s="205" t="s">
        <v>60</v>
      </c>
      <c r="EV28" s="205" t="s">
        <v>60</v>
      </c>
      <c r="EW28" s="205" t="s">
        <v>60</v>
      </c>
      <c r="EX28" s="205" t="s">
        <v>60</v>
      </c>
      <c r="EY28" s="205" t="s">
        <v>60</v>
      </c>
      <c r="EZ28" s="205" t="s">
        <v>60</v>
      </c>
      <c r="FA28" s="211" t="s">
        <v>1063</v>
      </c>
      <c r="FB28" s="205" t="s">
        <v>60</v>
      </c>
      <c r="FC28" s="205" t="s">
        <v>60</v>
      </c>
      <c r="FD28" s="205" t="s">
        <v>60</v>
      </c>
      <c r="FE28" s="205" t="s">
        <v>60</v>
      </c>
      <c r="FF28" s="205" t="s">
        <v>60</v>
      </c>
      <c r="FG28" s="205" t="s">
        <v>60</v>
      </c>
      <c r="FH28" s="205" t="s">
        <v>234</v>
      </c>
      <c r="FI28" s="205" t="s">
        <v>60</v>
      </c>
      <c r="FJ28" s="205" t="s">
        <v>60</v>
      </c>
      <c r="FK28" s="205" t="s">
        <v>60</v>
      </c>
      <c r="FL28" s="205" t="s">
        <v>60</v>
      </c>
      <c r="FM28" s="205" t="s">
        <v>60</v>
      </c>
      <c r="FN28" s="205" t="s">
        <v>60</v>
      </c>
      <c r="FO28" s="205" t="s">
        <v>60</v>
      </c>
      <c r="FP28" s="211" t="s">
        <v>1103</v>
      </c>
      <c r="FQ28" s="205" t="s">
        <v>60</v>
      </c>
      <c r="FR28" s="205" t="s">
        <v>60</v>
      </c>
      <c r="FS28" s="205" t="s">
        <v>60</v>
      </c>
      <c r="FT28" s="205" t="s">
        <v>60</v>
      </c>
      <c r="FU28" s="205" t="s">
        <v>60</v>
      </c>
      <c r="FV28" s="205" t="s">
        <v>60</v>
      </c>
      <c r="FW28" s="205" t="s">
        <v>60</v>
      </c>
      <c r="FX28" s="205" t="s">
        <v>60</v>
      </c>
      <c r="FY28" s="211" t="s">
        <v>1063</v>
      </c>
      <c r="FZ28" s="205" t="s">
        <v>60</v>
      </c>
      <c r="GA28" s="211" t="s">
        <v>1063</v>
      </c>
      <c r="GB28" s="211" t="s">
        <v>1063</v>
      </c>
      <c r="GC28" s="211" t="s">
        <v>1063</v>
      </c>
      <c r="GD28" s="205" t="s">
        <v>60</v>
      </c>
      <c r="GE28" s="205" t="s">
        <v>60</v>
      </c>
      <c r="GF28" s="205" t="s">
        <v>60</v>
      </c>
      <c r="GG28" s="205" t="s">
        <v>60</v>
      </c>
      <c r="GH28" s="205" t="s">
        <v>60</v>
      </c>
      <c r="GI28" s="205" t="s">
        <v>60</v>
      </c>
      <c r="GJ28" s="205" t="s">
        <v>60</v>
      </c>
      <c r="GK28" s="205" t="s">
        <v>60</v>
      </c>
      <c r="GL28" s="205" t="s">
        <v>60</v>
      </c>
      <c r="GM28" s="205" t="s">
        <v>60</v>
      </c>
      <c r="GN28" s="205" t="s">
        <v>60</v>
      </c>
      <c r="GO28" s="205" t="s">
        <v>60</v>
      </c>
      <c r="GP28" s="205" t="s">
        <v>60</v>
      </c>
      <c r="GQ28" s="205" t="s">
        <v>60</v>
      </c>
      <c r="GR28" s="205" t="s">
        <v>60</v>
      </c>
      <c r="GS28" s="211" t="s">
        <v>1063</v>
      </c>
      <c r="GT28" s="205" t="s">
        <v>60</v>
      </c>
      <c r="GU28" s="211" t="s">
        <v>1063</v>
      </c>
      <c r="GV28" s="205" t="s">
        <v>60</v>
      </c>
      <c r="GW28" s="205" t="s">
        <v>60</v>
      </c>
      <c r="GX28" s="205" t="s">
        <v>60</v>
      </c>
      <c r="GY28" s="205" t="s">
        <v>60</v>
      </c>
      <c r="GZ28" s="205" t="s">
        <v>60</v>
      </c>
      <c r="HA28" s="205" t="s">
        <v>60</v>
      </c>
      <c r="HB28" s="205" t="s">
        <v>60</v>
      </c>
      <c r="HC28" s="205" t="s">
        <v>60</v>
      </c>
      <c r="HD28" s="205" t="s">
        <v>60</v>
      </c>
      <c r="HE28" s="205" t="s">
        <v>60</v>
      </c>
      <c r="HF28" s="205" t="s">
        <v>60</v>
      </c>
      <c r="HG28" s="205" t="s">
        <v>60</v>
      </c>
      <c r="HH28" s="205" t="s">
        <v>60</v>
      </c>
      <c r="HI28" s="205" t="s">
        <v>60</v>
      </c>
      <c r="HJ28" s="205" t="s">
        <v>60</v>
      </c>
      <c r="HK28" s="205" t="s">
        <v>60</v>
      </c>
      <c r="HL28" s="205" t="s">
        <v>60</v>
      </c>
      <c r="HM28" s="205" t="s">
        <v>60</v>
      </c>
      <c r="HN28" s="205" t="s">
        <v>60</v>
      </c>
      <c r="HO28" s="205" t="s">
        <v>60</v>
      </c>
      <c r="HP28" s="205" t="s">
        <v>60</v>
      </c>
      <c r="HQ28" s="205" t="s">
        <v>60</v>
      </c>
      <c r="HR28" s="205" t="s">
        <v>60</v>
      </c>
      <c r="HS28" s="205" t="s">
        <v>60</v>
      </c>
      <c r="HT28" s="205" t="s">
        <v>60</v>
      </c>
      <c r="HU28" s="205" t="s">
        <v>60</v>
      </c>
      <c r="HV28" s="205" t="s">
        <v>60</v>
      </c>
      <c r="HW28" s="205" t="s">
        <v>60</v>
      </c>
      <c r="HX28" s="205" t="s">
        <v>60</v>
      </c>
      <c r="HY28" s="205" t="s">
        <v>60</v>
      </c>
      <c r="HZ28" s="205" t="s">
        <v>60</v>
      </c>
      <c r="IA28" s="205" t="s">
        <v>60</v>
      </c>
      <c r="IB28" s="205" t="s">
        <v>60</v>
      </c>
      <c r="IC28" s="205" t="s">
        <v>60</v>
      </c>
      <c r="ID28" s="205" t="s">
        <v>60</v>
      </c>
      <c r="IE28" s="205" t="s">
        <v>60</v>
      </c>
      <c r="IF28" s="205" t="s">
        <v>60</v>
      </c>
      <c r="IG28" s="205" t="s">
        <v>60</v>
      </c>
      <c r="IH28" s="205" t="s">
        <v>60</v>
      </c>
      <c r="II28" s="205" t="s">
        <v>60</v>
      </c>
      <c r="IJ28" s="205" t="s">
        <v>60</v>
      </c>
      <c r="IK28" s="205" t="s">
        <v>60</v>
      </c>
      <c r="IL28" s="205" t="s">
        <v>60</v>
      </c>
      <c r="IM28" s="205" t="s">
        <v>60</v>
      </c>
      <c r="IN28" s="205" t="s">
        <v>60</v>
      </c>
      <c r="IO28" s="205" t="s">
        <v>60</v>
      </c>
      <c r="IP28" s="205" t="s">
        <v>60</v>
      </c>
      <c r="IQ28" s="205" t="s">
        <v>60</v>
      </c>
      <c r="IR28" s="205" t="s">
        <v>60</v>
      </c>
      <c r="IS28" s="205" t="s">
        <v>60</v>
      </c>
      <c r="IT28" s="205" t="s">
        <v>60</v>
      </c>
      <c r="IU28" s="205" t="s">
        <v>60</v>
      </c>
      <c r="IV28" s="205" t="s">
        <v>60</v>
      </c>
    </row>
    <row r="29" ht="21" customHeight="1" spans="1:256">
      <c r="A29" s="202"/>
      <c r="B29" s="206" t="s">
        <v>60</v>
      </c>
      <c r="C29" s="206" t="s">
        <v>60</v>
      </c>
      <c r="D29" s="206" t="s">
        <v>60</v>
      </c>
      <c r="E29" s="206" t="s">
        <v>60</v>
      </c>
      <c r="F29" s="206" t="s">
        <v>1063</v>
      </c>
      <c r="G29" s="206" t="s">
        <v>60</v>
      </c>
      <c r="H29" s="206" t="s">
        <v>60</v>
      </c>
      <c r="I29" s="206" t="s">
        <v>60</v>
      </c>
      <c r="J29" s="206" t="s">
        <v>60</v>
      </c>
      <c r="K29" s="206" t="s">
        <v>60</v>
      </c>
      <c r="L29" s="206" t="s">
        <v>60</v>
      </c>
      <c r="M29" s="206" t="s">
        <v>60</v>
      </c>
      <c r="N29" s="206" t="s">
        <v>60</v>
      </c>
      <c r="O29" s="206" t="s">
        <v>60</v>
      </c>
      <c r="P29" s="206" t="s">
        <v>60</v>
      </c>
      <c r="Q29" s="206" t="s">
        <v>60</v>
      </c>
      <c r="R29" s="206" t="s">
        <v>1063</v>
      </c>
      <c r="S29" s="206" t="s">
        <v>60</v>
      </c>
      <c r="T29" s="205" t="s">
        <v>1094</v>
      </c>
      <c r="U29" s="206" t="s">
        <v>60</v>
      </c>
      <c r="V29" s="206" t="s">
        <v>60</v>
      </c>
      <c r="W29" s="206" t="s">
        <v>60</v>
      </c>
      <c r="X29" s="206" t="s">
        <v>60</v>
      </c>
      <c r="Y29" s="206" t="s">
        <v>60</v>
      </c>
      <c r="Z29" s="205" t="s">
        <v>1094</v>
      </c>
      <c r="AA29" s="206" t="s">
        <v>60</v>
      </c>
      <c r="AB29" s="206" t="s">
        <v>1063</v>
      </c>
      <c r="AC29" s="206" t="s">
        <v>1063</v>
      </c>
      <c r="AD29" s="206" t="s">
        <v>1063</v>
      </c>
      <c r="AE29" s="206" t="s">
        <v>60</v>
      </c>
      <c r="AF29" s="206" t="s">
        <v>60</v>
      </c>
      <c r="AG29" s="205" t="s">
        <v>1094</v>
      </c>
      <c r="AH29" s="205" t="s">
        <v>60</v>
      </c>
      <c r="AI29" s="206" t="s">
        <v>60</v>
      </c>
      <c r="AJ29" s="206" t="s">
        <v>60</v>
      </c>
      <c r="AK29" s="206" t="s">
        <v>1063</v>
      </c>
      <c r="AL29" s="206" t="s">
        <v>1063</v>
      </c>
      <c r="AM29" s="206" t="s">
        <v>60</v>
      </c>
      <c r="AN29" s="206" t="s">
        <v>1094</v>
      </c>
      <c r="AO29" s="212"/>
      <c r="AP29" s="206" t="s">
        <v>1063</v>
      </c>
      <c r="AQ29" s="206" t="s">
        <v>60</v>
      </c>
      <c r="AR29" s="206" t="s">
        <v>60</v>
      </c>
      <c r="AS29" s="206" t="s">
        <v>60</v>
      </c>
      <c r="AT29" s="206" t="s">
        <v>60</v>
      </c>
      <c r="AU29" s="206" t="s">
        <v>60</v>
      </c>
      <c r="AV29" s="206" t="s">
        <v>60</v>
      </c>
      <c r="AW29" s="206" t="s">
        <v>60</v>
      </c>
      <c r="AX29" s="206" t="s">
        <v>60</v>
      </c>
      <c r="AY29" s="206" t="s">
        <v>60</v>
      </c>
      <c r="AZ29" s="206" t="s">
        <v>60</v>
      </c>
      <c r="BA29" s="206" t="s">
        <v>1063</v>
      </c>
      <c r="BB29" s="206" t="s">
        <v>60</v>
      </c>
      <c r="BC29" s="206" t="s">
        <v>1063</v>
      </c>
      <c r="BD29" s="206" t="s">
        <v>60</v>
      </c>
      <c r="BE29" s="206" t="s">
        <v>60</v>
      </c>
      <c r="BF29" s="206" t="s">
        <v>60</v>
      </c>
      <c r="BG29" s="206" t="s">
        <v>60</v>
      </c>
      <c r="BH29" s="206" t="s">
        <v>1063</v>
      </c>
      <c r="BI29" s="206" t="s">
        <v>1063</v>
      </c>
      <c r="BJ29" s="206" t="s">
        <v>60</v>
      </c>
      <c r="BK29" s="206" t="s">
        <v>60</v>
      </c>
      <c r="BL29" s="206" t="s">
        <v>60</v>
      </c>
      <c r="BM29" s="206" t="s">
        <v>60</v>
      </c>
      <c r="BN29" s="206" t="s">
        <v>60</v>
      </c>
      <c r="BO29" s="206" t="s">
        <v>60</v>
      </c>
      <c r="BP29" s="206" t="s">
        <v>60</v>
      </c>
      <c r="BQ29" s="206" t="s">
        <v>60</v>
      </c>
      <c r="BR29" s="206" t="s">
        <v>60</v>
      </c>
      <c r="BS29" s="206" t="s">
        <v>60</v>
      </c>
      <c r="BT29" s="206" t="s">
        <v>60</v>
      </c>
      <c r="BU29" s="206" t="s">
        <v>60</v>
      </c>
      <c r="BV29" s="206" t="s">
        <v>60</v>
      </c>
      <c r="BW29" s="206" t="s">
        <v>1063</v>
      </c>
      <c r="BX29" s="206" t="s">
        <v>60</v>
      </c>
      <c r="BY29" s="206" t="s">
        <v>60</v>
      </c>
      <c r="BZ29" s="206" t="s">
        <v>60</v>
      </c>
      <c r="CA29" s="206" t="s">
        <v>60</v>
      </c>
      <c r="CB29" s="206" t="s">
        <v>60</v>
      </c>
      <c r="CC29" s="206" t="s">
        <v>60</v>
      </c>
      <c r="CD29" s="206" t="s">
        <v>1063</v>
      </c>
      <c r="CE29" s="206" t="s">
        <v>60</v>
      </c>
      <c r="CF29" s="206" t="s">
        <v>60</v>
      </c>
      <c r="CG29" s="206" t="s">
        <v>60</v>
      </c>
      <c r="CH29" s="206" t="s">
        <v>60</v>
      </c>
      <c r="CI29" s="206" t="s">
        <v>60</v>
      </c>
      <c r="CJ29" s="206" t="s">
        <v>60</v>
      </c>
      <c r="CK29" s="206" t="s">
        <v>1063</v>
      </c>
      <c r="CL29" s="206" t="s">
        <v>1063</v>
      </c>
      <c r="CM29" s="206" t="s">
        <v>60</v>
      </c>
      <c r="CN29" s="206" t="s">
        <v>60</v>
      </c>
      <c r="CO29" s="206" t="s">
        <v>60</v>
      </c>
      <c r="CP29" s="206" t="s">
        <v>60</v>
      </c>
      <c r="CQ29" s="206" t="s">
        <v>60</v>
      </c>
      <c r="CR29" s="206" t="s">
        <v>60</v>
      </c>
      <c r="CS29" s="206" t="s">
        <v>60</v>
      </c>
      <c r="CT29" s="206" t="s">
        <v>1063</v>
      </c>
      <c r="CU29" s="206" t="s">
        <v>60</v>
      </c>
      <c r="CV29" s="206" t="s">
        <v>60</v>
      </c>
      <c r="CW29" s="206" t="s">
        <v>60</v>
      </c>
      <c r="CX29" s="206" t="s">
        <v>60</v>
      </c>
      <c r="CY29" s="206" t="s">
        <v>60</v>
      </c>
      <c r="CZ29" s="206" t="s">
        <v>1063</v>
      </c>
      <c r="DA29" s="206" t="s">
        <v>1063</v>
      </c>
      <c r="DB29" s="206" t="s">
        <v>60</v>
      </c>
      <c r="DC29" s="206" t="s">
        <v>60</v>
      </c>
      <c r="DD29" s="206" t="s">
        <v>60</v>
      </c>
      <c r="DE29" s="206" t="s">
        <v>60</v>
      </c>
      <c r="DF29" s="206" t="s">
        <v>60</v>
      </c>
      <c r="DG29" s="206" t="s">
        <v>60</v>
      </c>
      <c r="DH29" s="206" t="s">
        <v>60</v>
      </c>
      <c r="DI29" s="206" t="s">
        <v>60</v>
      </c>
      <c r="DJ29" s="206" t="s">
        <v>60</v>
      </c>
      <c r="DK29" s="206" t="s">
        <v>60</v>
      </c>
      <c r="DL29" s="205" t="s">
        <v>60</v>
      </c>
      <c r="DM29" s="205" t="s">
        <v>60</v>
      </c>
      <c r="DN29" s="205" t="s">
        <v>60</v>
      </c>
      <c r="DO29" s="205" t="s">
        <v>60</v>
      </c>
      <c r="DP29" s="205" t="s">
        <v>60</v>
      </c>
      <c r="DQ29" s="205" t="s">
        <v>60</v>
      </c>
      <c r="DR29" s="205" t="s">
        <v>60</v>
      </c>
      <c r="DS29" s="205" t="s">
        <v>60</v>
      </c>
      <c r="DT29" s="205" t="s">
        <v>60</v>
      </c>
      <c r="DU29" s="205" t="s">
        <v>60</v>
      </c>
      <c r="DV29" s="205" t="s">
        <v>60</v>
      </c>
      <c r="DW29" s="205" t="s">
        <v>60</v>
      </c>
      <c r="DX29" s="205" t="s">
        <v>60</v>
      </c>
      <c r="DY29" s="205" t="s">
        <v>60</v>
      </c>
      <c r="DZ29" s="205" t="s">
        <v>60</v>
      </c>
      <c r="EA29" s="205" t="s">
        <v>60</v>
      </c>
      <c r="EB29" s="205" t="s">
        <v>60</v>
      </c>
      <c r="EC29" s="205" t="s">
        <v>60</v>
      </c>
      <c r="ED29" s="205" t="s">
        <v>60</v>
      </c>
      <c r="EE29" s="205" t="s">
        <v>60</v>
      </c>
      <c r="EF29" s="205" t="s">
        <v>60</v>
      </c>
      <c r="EG29" s="205" t="s">
        <v>60</v>
      </c>
      <c r="EH29" s="205" t="s">
        <v>60</v>
      </c>
      <c r="EI29" s="205" t="s">
        <v>60</v>
      </c>
      <c r="EJ29" s="205" t="s">
        <v>60</v>
      </c>
      <c r="EK29" s="205" t="s">
        <v>60</v>
      </c>
      <c r="EL29" s="205" t="s">
        <v>60</v>
      </c>
      <c r="EM29" s="205" t="s">
        <v>60</v>
      </c>
      <c r="EN29" s="205" t="s">
        <v>60</v>
      </c>
      <c r="EO29" s="205" t="s">
        <v>60</v>
      </c>
      <c r="EP29" s="205" t="s">
        <v>60</v>
      </c>
      <c r="EQ29" s="205" t="s">
        <v>60</v>
      </c>
      <c r="ER29" s="205" t="s">
        <v>60</v>
      </c>
      <c r="ES29" s="205" t="s">
        <v>60</v>
      </c>
      <c r="ET29" s="205" t="s">
        <v>60</v>
      </c>
      <c r="EU29" s="205" t="s">
        <v>60</v>
      </c>
      <c r="EV29" s="205" t="s">
        <v>60</v>
      </c>
      <c r="EW29" s="205" t="s">
        <v>60</v>
      </c>
      <c r="EX29" s="205" t="s">
        <v>60</v>
      </c>
      <c r="EY29" s="205" t="s">
        <v>60</v>
      </c>
      <c r="EZ29" s="205" t="s">
        <v>60</v>
      </c>
      <c r="FA29" s="205" t="s">
        <v>60</v>
      </c>
      <c r="FB29" s="205" t="s">
        <v>60</v>
      </c>
      <c r="FC29" s="205" t="s">
        <v>60</v>
      </c>
      <c r="FD29" s="205" t="s">
        <v>60</v>
      </c>
      <c r="FE29" s="205" t="s">
        <v>60</v>
      </c>
      <c r="FF29" s="205" t="s">
        <v>60</v>
      </c>
      <c r="FG29" s="205" t="s">
        <v>60</v>
      </c>
      <c r="FH29" s="205" t="s">
        <v>234</v>
      </c>
      <c r="FI29" s="205" t="s">
        <v>60</v>
      </c>
      <c r="FJ29" s="205" t="s">
        <v>60</v>
      </c>
      <c r="FK29" s="205" t="s">
        <v>60</v>
      </c>
      <c r="FL29" s="205" t="s">
        <v>60</v>
      </c>
      <c r="FM29" s="205" t="s">
        <v>60</v>
      </c>
      <c r="FN29" s="205" t="s">
        <v>60</v>
      </c>
      <c r="FO29" s="205" t="s">
        <v>60</v>
      </c>
      <c r="FP29" s="205" t="s">
        <v>60</v>
      </c>
      <c r="FQ29" s="205" t="s">
        <v>60</v>
      </c>
      <c r="FR29" s="205" t="s">
        <v>60</v>
      </c>
      <c r="FS29" s="205" t="s">
        <v>60</v>
      </c>
      <c r="FT29" s="205" t="s">
        <v>60</v>
      </c>
      <c r="FU29" s="205" t="s">
        <v>60</v>
      </c>
      <c r="FV29" s="205" t="s">
        <v>60</v>
      </c>
      <c r="FW29" s="205" t="s">
        <v>60</v>
      </c>
      <c r="FX29" s="205" t="s">
        <v>60</v>
      </c>
      <c r="FY29" s="211" t="s">
        <v>1063</v>
      </c>
      <c r="FZ29" s="205" t="s">
        <v>60</v>
      </c>
      <c r="GA29" s="211" t="s">
        <v>1063</v>
      </c>
      <c r="GB29" s="211" t="s">
        <v>1063</v>
      </c>
      <c r="GC29" s="211" t="s">
        <v>1063</v>
      </c>
      <c r="GD29" s="205" t="s">
        <v>60</v>
      </c>
      <c r="GE29" s="205" t="s">
        <v>60</v>
      </c>
      <c r="GF29" s="205" t="s">
        <v>60</v>
      </c>
      <c r="GG29" s="205" t="s">
        <v>60</v>
      </c>
      <c r="GH29" s="205" t="s">
        <v>60</v>
      </c>
      <c r="GI29" s="205" t="s">
        <v>60</v>
      </c>
      <c r="GJ29" s="205" t="s">
        <v>60</v>
      </c>
      <c r="GK29" s="205" t="s">
        <v>60</v>
      </c>
      <c r="GL29" s="205" t="s">
        <v>60</v>
      </c>
      <c r="GM29" s="205" t="s">
        <v>60</v>
      </c>
      <c r="GN29" s="205" t="s">
        <v>60</v>
      </c>
      <c r="GO29" s="205" t="s">
        <v>60</v>
      </c>
      <c r="GP29" s="205" t="s">
        <v>60</v>
      </c>
      <c r="GQ29" s="205" t="s">
        <v>60</v>
      </c>
      <c r="GR29" s="205" t="s">
        <v>60</v>
      </c>
      <c r="GS29" s="211" t="s">
        <v>1063</v>
      </c>
      <c r="GT29" s="205" t="s">
        <v>60</v>
      </c>
      <c r="GU29" s="211" t="s">
        <v>1063</v>
      </c>
      <c r="GV29" s="205" t="s">
        <v>60</v>
      </c>
      <c r="GW29" s="205" t="s">
        <v>60</v>
      </c>
      <c r="GX29" s="205" t="s">
        <v>60</v>
      </c>
      <c r="GY29" s="205" t="s">
        <v>60</v>
      </c>
      <c r="GZ29" s="205" t="s">
        <v>60</v>
      </c>
      <c r="HA29" s="205" t="s">
        <v>60</v>
      </c>
      <c r="HB29" s="205" t="s">
        <v>60</v>
      </c>
      <c r="HC29" s="205" t="s">
        <v>60</v>
      </c>
      <c r="HD29" s="205" t="s">
        <v>60</v>
      </c>
      <c r="HE29" s="205" t="s">
        <v>60</v>
      </c>
      <c r="HF29" s="205" t="s">
        <v>60</v>
      </c>
      <c r="HG29" s="205" t="s">
        <v>60</v>
      </c>
      <c r="HH29" s="205" t="s">
        <v>60</v>
      </c>
      <c r="HI29" s="205" t="s">
        <v>60</v>
      </c>
      <c r="HJ29" s="205" t="s">
        <v>60</v>
      </c>
      <c r="HK29" s="205" t="s">
        <v>60</v>
      </c>
      <c r="HL29" s="205" t="s">
        <v>60</v>
      </c>
      <c r="HM29" s="205" t="s">
        <v>60</v>
      </c>
      <c r="HN29" s="205" t="s">
        <v>60</v>
      </c>
      <c r="HO29" s="205" t="s">
        <v>60</v>
      </c>
      <c r="HP29" s="205" t="s">
        <v>60</v>
      </c>
      <c r="HQ29" s="205" t="s">
        <v>60</v>
      </c>
      <c r="HR29" s="205" t="s">
        <v>60</v>
      </c>
      <c r="HS29" s="205" t="s">
        <v>60</v>
      </c>
      <c r="HT29" s="205" t="s">
        <v>60</v>
      </c>
      <c r="HU29" s="205" t="s">
        <v>60</v>
      </c>
      <c r="HV29" s="205" t="s">
        <v>60</v>
      </c>
      <c r="HW29" s="205" t="s">
        <v>60</v>
      </c>
      <c r="HX29" s="205" t="s">
        <v>60</v>
      </c>
      <c r="HY29" s="205" t="s">
        <v>60</v>
      </c>
      <c r="HZ29" s="205" t="s">
        <v>60</v>
      </c>
      <c r="IA29" s="205" t="s">
        <v>60</v>
      </c>
      <c r="IB29" s="205" t="s">
        <v>60</v>
      </c>
      <c r="IC29" s="205" t="s">
        <v>60</v>
      </c>
      <c r="ID29" s="205" t="s">
        <v>60</v>
      </c>
      <c r="IE29" s="205" t="s">
        <v>60</v>
      </c>
      <c r="IF29" s="205" t="s">
        <v>60</v>
      </c>
      <c r="IG29" s="205" t="s">
        <v>60</v>
      </c>
      <c r="IH29" s="205" t="s">
        <v>60</v>
      </c>
      <c r="II29" s="205" t="s">
        <v>60</v>
      </c>
      <c r="IJ29" s="205" t="s">
        <v>60</v>
      </c>
      <c r="IK29" s="205" t="s">
        <v>60</v>
      </c>
      <c r="IL29" s="205" t="s">
        <v>60</v>
      </c>
      <c r="IM29" s="205" t="s">
        <v>60</v>
      </c>
      <c r="IN29" s="205" t="s">
        <v>60</v>
      </c>
      <c r="IO29" s="205" t="s">
        <v>60</v>
      </c>
      <c r="IP29" s="205" t="s">
        <v>60</v>
      </c>
      <c r="IQ29" s="205" t="s">
        <v>60</v>
      </c>
      <c r="IR29" s="205" t="s">
        <v>60</v>
      </c>
      <c r="IS29" s="205" t="s">
        <v>60</v>
      </c>
      <c r="IT29" s="205" t="s">
        <v>60</v>
      </c>
      <c r="IU29" s="205" t="s">
        <v>60</v>
      </c>
      <c r="IV29" s="205" t="s">
        <v>60</v>
      </c>
    </row>
    <row r="30" ht="21" customHeight="1" spans="1:256">
      <c r="A30" s="206" t="s">
        <v>109</v>
      </c>
      <c r="B30" s="206" t="s">
        <v>60</v>
      </c>
      <c r="C30" s="205" t="s">
        <v>60</v>
      </c>
      <c r="D30" s="205" t="s">
        <v>60</v>
      </c>
      <c r="E30" s="205" t="s">
        <v>60</v>
      </c>
      <c r="F30" s="205" t="s">
        <v>60</v>
      </c>
      <c r="G30" s="205" t="s">
        <v>60</v>
      </c>
      <c r="H30" s="205" t="s">
        <v>60</v>
      </c>
      <c r="I30" s="205" t="s">
        <v>60</v>
      </c>
      <c r="J30" s="205" t="s">
        <v>60</v>
      </c>
      <c r="K30" s="205" t="s">
        <v>60</v>
      </c>
      <c r="L30" s="205" t="s">
        <v>60</v>
      </c>
      <c r="M30" s="205" t="s">
        <v>60</v>
      </c>
      <c r="N30" s="206" t="s">
        <v>1063</v>
      </c>
      <c r="O30" s="205" t="s">
        <v>60</v>
      </c>
      <c r="P30" s="205" t="s">
        <v>60</v>
      </c>
      <c r="Q30" s="205" t="s">
        <v>60</v>
      </c>
      <c r="R30" s="205" t="s">
        <v>60</v>
      </c>
      <c r="S30" s="205" t="s">
        <v>60</v>
      </c>
      <c r="T30" s="205" t="s">
        <v>60</v>
      </c>
      <c r="U30" s="205" t="s">
        <v>60</v>
      </c>
      <c r="V30" s="206" t="s">
        <v>1063</v>
      </c>
      <c r="W30" s="205" t="s">
        <v>60</v>
      </c>
      <c r="X30" s="205" t="s">
        <v>60</v>
      </c>
      <c r="Y30" s="205" t="s">
        <v>60</v>
      </c>
      <c r="Z30" s="205" t="s">
        <v>1064</v>
      </c>
      <c r="AA30" s="205" t="s">
        <v>60</v>
      </c>
      <c r="AB30" s="205" t="s">
        <v>60</v>
      </c>
      <c r="AC30" s="205" t="s">
        <v>60</v>
      </c>
      <c r="AD30" s="205" t="s">
        <v>60</v>
      </c>
      <c r="AE30" s="205" t="s">
        <v>60</v>
      </c>
      <c r="AF30" s="205" t="s">
        <v>60</v>
      </c>
      <c r="AG30" s="205" t="s">
        <v>60</v>
      </c>
      <c r="AH30" s="205" t="s">
        <v>60</v>
      </c>
      <c r="AI30" s="205" t="s">
        <v>60</v>
      </c>
      <c r="AJ30" s="205" t="s">
        <v>60</v>
      </c>
      <c r="AK30" s="205" t="s">
        <v>60</v>
      </c>
      <c r="AL30" s="205" t="s">
        <v>60</v>
      </c>
      <c r="AM30" s="205" t="s">
        <v>60</v>
      </c>
      <c r="AN30" s="205" t="s">
        <v>60</v>
      </c>
      <c r="AO30" s="205" t="s">
        <v>60</v>
      </c>
      <c r="AP30" s="205" t="s">
        <v>60</v>
      </c>
      <c r="AQ30" s="206" t="s">
        <v>1063</v>
      </c>
      <c r="AR30" s="206" t="s">
        <v>1063</v>
      </c>
      <c r="AS30" s="205" t="s">
        <v>60</v>
      </c>
      <c r="AT30" s="205" t="s">
        <v>60</v>
      </c>
      <c r="AU30" s="205" t="s">
        <v>60</v>
      </c>
      <c r="AV30" s="205" t="s">
        <v>60</v>
      </c>
      <c r="AW30" s="205" t="s">
        <v>60</v>
      </c>
      <c r="AX30" s="205" t="s">
        <v>60</v>
      </c>
      <c r="AY30" s="205" t="s">
        <v>60</v>
      </c>
      <c r="AZ30" s="205" t="s">
        <v>60</v>
      </c>
      <c r="BA30" s="205" t="s">
        <v>60</v>
      </c>
      <c r="BB30" s="205" t="s">
        <v>60</v>
      </c>
      <c r="BC30" s="205" t="s">
        <v>60</v>
      </c>
      <c r="BD30" s="206" t="s">
        <v>1063</v>
      </c>
      <c r="BE30" s="205" t="s">
        <v>60</v>
      </c>
      <c r="BF30" s="205" t="s">
        <v>60</v>
      </c>
      <c r="BG30" s="205" t="s">
        <v>60</v>
      </c>
      <c r="BH30" s="205" t="s">
        <v>60</v>
      </c>
      <c r="BI30" s="205" t="s">
        <v>60</v>
      </c>
      <c r="BJ30" s="205" t="s">
        <v>60</v>
      </c>
      <c r="BK30" s="205" t="s">
        <v>60</v>
      </c>
      <c r="BL30" s="206" t="s">
        <v>1063</v>
      </c>
      <c r="BM30" s="205" t="s">
        <v>60</v>
      </c>
      <c r="BN30" s="205" t="s">
        <v>60</v>
      </c>
      <c r="BO30" s="205" t="s">
        <v>60</v>
      </c>
      <c r="BP30" s="205" t="s">
        <v>60</v>
      </c>
      <c r="BQ30" s="206" t="s">
        <v>1063</v>
      </c>
      <c r="BR30" s="206" t="s">
        <v>1063</v>
      </c>
      <c r="BS30" s="205" t="s">
        <v>60</v>
      </c>
      <c r="BT30" s="205" t="s">
        <v>60</v>
      </c>
      <c r="BU30" s="205" t="s">
        <v>60</v>
      </c>
      <c r="BV30" s="205" t="s">
        <v>60</v>
      </c>
      <c r="BW30" s="206" t="s">
        <v>1063</v>
      </c>
      <c r="BX30" s="206" t="s">
        <v>1063</v>
      </c>
      <c r="BY30" s="206" t="s">
        <v>1063</v>
      </c>
      <c r="BZ30" s="205" t="s">
        <v>60</v>
      </c>
      <c r="CA30" s="205" t="s">
        <v>60</v>
      </c>
      <c r="CB30" s="206" t="s">
        <v>1063</v>
      </c>
      <c r="CC30" s="205" t="s">
        <v>60</v>
      </c>
      <c r="CD30" s="206" t="s">
        <v>1063</v>
      </c>
      <c r="CE30" s="205" t="s">
        <v>60</v>
      </c>
      <c r="CF30" s="206" t="s">
        <v>1063</v>
      </c>
      <c r="CG30" s="205" t="s">
        <v>60</v>
      </c>
      <c r="CH30" s="205" t="s">
        <v>60</v>
      </c>
      <c r="CI30" s="205" t="s">
        <v>60</v>
      </c>
      <c r="CJ30" s="205" t="s">
        <v>60</v>
      </c>
      <c r="CK30" s="205" t="s">
        <v>60</v>
      </c>
      <c r="CL30" s="206" t="s">
        <v>1063</v>
      </c>
      <c r="CM30" s="205" t="s">
        <v>60</v>
      </c>
      <c r="CN30" s="205" t="s">
        <v>60</v>
      </c>
      <c r="CO30" s="206" t="s">
        <v>1063</v>
      </c>
      <c r="CP30" s="205" t="s">
        <v>60</v>
      </c>
      <c r="CQ30" s="205" t="s">
        <v>60</v>
      </c>
      <c r="CR30" s="205" t="s">
        <v>60</v>
      </c>
      <c r="CS30" s="205" t="s">
        <v>60</v>
      </c>
      <c r="CT30" s="206" t="s">
        <v>1063</v>
      </c>
      <c r="CU30" s="206" t="s">
        <v>1063</v>
      </c>
      <c r="CV30" s="205" t="s">
        <v>60</v>
      </c>
      <c r="CW30" s="205" t="s">
        <v>60</v>
      </c>
      <c r="CX30" s="205" t="s">
        <v>60</v>
      </c>
      <c r="CY30" s="205" t="s">
        <v>60</v>
      </c>
      <c r="CZ30" s="205" t="s">
        <v>1094</v>
      </c>
      <c r="DA30" s="205" t="s">
        <v>60</v>
      </c>
      <c r="DB30" s="205" t="s">
        <v>60</v>
      </c>
      <c r="DC30" s="206" t="s">
        <v>1063</v>
      </c>
      <c r="DD30" s="205" t="s">
        <v>60</v>
      </c>
      <c r="DE30" s="205" t="s">
        <v>60</v>
      </c>
      <c r="DF30" s="205" t="s">
        <v>60</v>
      </c>
      <c r="DG30" s="205" t="s">
        <v>60</v>
      </c>
      <c r="DH30" s="205" t="s">
        <v>60</v>
      </c>
      <c r="DI30" s="205" t="s">
        <v>60</v>
      </c>
      <c r="DJ30" s="205" t="s">
        <v>60</v>
      </c>
      <c r="DK30" s="206" t="s">
        <v>1063</v>
      </c>
      <c r="DL30" s="205" t="s">
        <v>60</v>
      </c>
      <c r="DM30" s="205" t="s">
        <v>60</v>
      </c>
      <c r="DN30" s="205" t="s">
        <v>60</v>
      </c>
      <c r="DO30" s="205" t="s">
        <v>60</v>
      </c>
      <c r="DP30" s="205" t="s">
        <v>60</v>
      </c>
      <c r="DQ30" s="205" t="s">
        <v>60</v>
      </c>
      <c r="DR30" s="205" t="s">
        <v>60</v>
      </c>
      <c r="DS30" s="205" t="s">
        <v>60</v>
      </c>
      <c r="DT30" s="205" t="s">
        <v>60</v>
      </c>
      <c r="DU30" s="205" t="s">
        <v>60</v>
      </c>
      <c r="DV30" s="205" t="s">
        <v>60</v>
      </c>
      <c r="DW30" s="205" t="s">
        <v>60</v>
      </c>
      <c r="DX30" s="205" t="s">
        <v>60</v>
      </c>
      <c r="DY30" s="205" t="s">
        <v>60</v>
      </c>
      <c r="DZ30" s="205" t="s">
        <v>60</v>
      </c>
      <c r="EA30" s="205" t="s">
        <v>60</v>
      </c>
      <c r="EB30" s="205" t="s">
        <v>60</v>
      </c>
      <c r="EC30" s="205" t="s">
        <v>60</v>
      </c>
      <c r="ED30" s="211" t="s">
        <v>1063</v>
      </c>
      <c r="EE30" s="211" t="s">
        <v>1063</v>
      </c>
      <c r="EF30" s="211" t="s">
        <v>1063</v>
      </c>
      <c r="EG30" s="205" t="s">
        <v>60</v>
      </c>
      <c r="EH30" s="211" t="s">
        <v>1063</v>
      </c>
      <c r="EI30" s="205" t="s">
        <v>60</v>
      </c>
      <c r="EJ30" s="205" t="s">
        <v>60</v>
      </c>
      <c r="EK30" s="211" t="s">
        <v>1063</v>
      </c>
      <c r="EL30" s="205" t="s">
        <v>60</v>
      </c>
      <c r="EM30" s="205" t="s">
        <v>60</v>
      </c>
      <c r="EN30" s="205" t="s">
        <v>60</v>
      </c>
      <c r="EO30" s="205" t="s">
        <v>60</v>
      </c>
      <c r="EP30" s="205" t="s">
        <v>60</v>
      </c>
      <c r="EQ30" s="205" t="s">
        <v>60</v>
      </c>
      <c r="ER30" s="205" t="s">
        <v>60</v>
      </c>
      <c r="ES30" s="205" t="s">
        <v>60</v>
      </c>
      <c r="ET30" s="205" t="s">
        <v>60</v>
      </c>
      <c r="EU30" s="205" t="s">
        <v>60</v>
      </c>
      <c r="EV30" s="205" t="s">
        <v>60</v>
      </c>
      <c r="EW30" s="205" t="s">
        <v>60</v>
      </c>
      <c r="EX30" s="205" t="s">
        <v>60</v>
      </c>
      <c r="EY30" s="211" t="s">
        <v>1063</v>
      </c>
      <c r="EZ30" s="205" t="s">
        <v>60</v>
      </c>
      <c r="FA30" s="205" t="s">
        <v>60</v>
      </c>
      <c r="FB30" s="205" t="s">
        <v>60</v>
      </c>
      <c r="FC30" s="205" t="s">
        <v>60</v>
      </c>
      <c r="FD30" s="205" t="s">
        <v>60</v>
      </c>
      <c r="FE30" s="205" t="s">
        <v>60</v>
      </c>
      <c r="FF30" s="205" t="s">
        <v>60</v>
      </c>
      <c r="FG30" s="205" t="s">
        <v>60</v>
      </c>
      <c r="FH30" s="205" t="s">
        <v>60</v>
      </c>
      <c r="FI30" s="205" t="s">
        <v>60</v>
      </c>
      <c r="FJ30" s="211" t="s">
        <v>1064</v>
      </c>
      <c r="FK30" s="205" t="s">
        <v>60</v>
      </c>
      <c r="FL30" s="205" t="s">
        <v>60</v>
      </c>
      <c r="FM30" s="205" t="s">
        <v>60</v>
      </c>
      <c r="FN30" s="205" t="s">
        <v>60</v>
      </c>
      <c r="FO30" s="205" t="s">
        <v>60</v>
      </c>
      <c r="FP30" s="211" t="s">
        <v>1063</v>
      </c>
      <c r="FQ30" s="211" t="s">
        <v>1063</v>
      </c>
      <c r="FR30" s="205" t="s">
        <v>60</v>
      </c>
      <c r="FS30" s="211" t="s">
        <v>1063</v>
      </c>
      <c r="FT30" s="211" t="s">
        <v>1063</v>
      </c>
      <c r="FU30" s="205" t="s">
        <v>60</v>
      </c>
      <c r="FV30" s="211" t="s">
        <v>1063</v>
      </c>
      <c r="FW30" s="205" t="s">
        <v>60</v>
      </c>
      <c r="FX30" s="205" t="s">
        <v>60</v>
      </c>
      <c r="FY30" s="211" t="s">
        <v>1063</v>
      </c>
      <c r="FZ30" s="211" t="s">
        <v>1063</v>
      </c>
      <c r="GA30" s="211" t="s">
        <v>1094</v>
      </c>
      <c r="GB30" s="211" t="s">
        <v>1094</v>
      </c>
      <c r="GC30" s="205" t="s">
        <v>60</v>
      </c>
      <c r="GD30" s="205" t="s">
        <v>60</v>
      </c>
      <c r="GE30" s="205" t="s">
        <v>60</v>
      </c>
      <c r="GF30" s="205" t="s">
        <v>60</v>
      </c>
      <c r="GG30" s="205" t="s">
        <v>60</v>
      </c>
      <c r="GH30" s="205" t="s">
        <v>60</v>
      </c>
      <c r="GI30" s="205" t="s">
        <v>60</v>
      </c>
      <c r="GJ30" s="205" t="s">
        <v>60</v>
      </c>
      <c r="GK30" s="205" t="s">
        <v>60</v>
      </c>
      <c r="GL30" s="205" t="s">
        <v>60</v>
      </c>
      <c r="GM30" s="205" t="s">
        <v>60</v>
      </c>
      <c r="GN30" s="205" t="s">
        <v>60</v>
      </c>
      <c r="GO30" s="205" t="s">
        <v>60</v>
      </c>
      <c r="GP30" s="205" t="s">
        <v>60</v>
      </c>
      <c r="GQ30" s="205" t="s">
        <v>60</v>
      </c>
      <c r="GR30" s="205" t="s">
        <v>60</v>
      </c>
      <c r="GS30" s="211" t="s">
        <v>1094</v>
      </c>
      <c r="GT30" s="205" t="s">
        <v>60</v>
      </c>
      <c r="GU30" s="211" t="s">
        <v>1063</v>
      </c>
      <c r="GV30" s="205" t="s">
        <v>60</v>
      </c>
      <c r="GW30" s="205" t="s">
        <v>60</v>
      </c>
      <c r="GX30" s="205" t="s">
        <v>60</v>
      </c>
      <c r="GY30" s="205" t="s">
        <v>60</v>
      </c>
      <c r="GZ30" s="205" t="s">
        <v>60</v>
      </c>
      <c r="HA30" s="205" t="s">
        <v>60</v>
      </c>
      <c r="HB30" s="205" t="s">
        <v>60</v>
      </c>
      <c r="HC30" s="205" t="s">
        <v>60</v>
      </c>
      <c r="HD30" s="205" t="s">
        <v>60</v>
      </c>
      <c r="HE30" s="205" t="s">
        <v>60</v>
      </c>
      <c r="HF30" s="205" t="s">
        <v>60</v>
      </c>
      <c r="HG30" s="205" t="s">
        <v>60</v>
      </c>
      <c r="HH30" s="205" t="s">
        <v>60</v>
      </c>
      <c r="HI30" s="205" t="s">
        <v>60</v>
      </c>
      <c r="HJ30" s="205" t="s">
        <v>60</v>
      </c>
      <c r="HK30" s="205" t="s">
        <v>60</v>
      </c>
      <c r="HL30" s="205" t="s">
        <v>60</v>
      </c>
      <c r="HM30" s="205" t="s">
        <v>60</v>
      </c>
      <c r="HN30" s="205" t="s">
        <v>60</v>
      </c>
      <c r="HO30" s="205" t="s">
        <v>60</v>
      </c>
      <c r="HP30" s="205" t="s">
        <v>60</v>
      </c>
      <c r="HQ30" s="205" t="s">
        <v>60</v>
      </c>
      <c r="HR30" s="205" t="s">
        <v>60</v>
      </c>
      <c r="HS30" s="205" t="s">
        <v>60</v>
      </c>
      <c r="HT30" s="205" t="s">
        <v>60</v>
      </c>
      <c r="HU30" s="205" t="s">
        <v>60</v>
      </c>
      <c r="HV30" s="205" t="s">
        <v>60</v>
      </c>
      <c r="HW30" s="205" t="s">
        <v>60</v>
      </c>
      <c r="HX30" s="205" t="s">
        <v>60</v>
      </c>
      <c r="HY30" s="205" t="s">
        <v>60</v>
      </c>
      <c r="HZ30" s="205" t="s">
        <v>60</v>
      </c>
      <c r="IA30" s="205" t="s">
        <v>60</v>
      </c>
      <c r="IB30" s="205" t="s">
        <v>60</v>
      </c>
      <c r="IC30" s="205" t="s">
        <v>60</v>
      </c>
      <c r="ID30" s="205" t="s">
        <v>60</v>
      </c>
      <c r="IE30" s="205" t="s">
        <v>60</v>
      </c>
      <c r="IF30" s="205" t="s">
        <v>60</v>
      </c>
      <c r="IG30" s="205" t="s">
        <v>60</v>
      </c>
      <c r="IH30" s="205" t="s">
        <v>60</v>
      </c>
      <c r="II30" s="205" t="s">
        <v>60</v>
      </c>
      <c r="IJ30" s="205" t="s">
        <v>60</v>
      </c>
      <c r="IK30" s="205" t="s">
        <v>60</v>
      </c>
      <c r="IL30" s="205" t="s">
        <v>60</v>
      </c>
      <c r="IM30" s="205" t="s">
        <v>60</v>
      </c>
      <c r="IN30" s="205" t="s">
        <v>60</v>
      </c>
      <c r="IO30" s="205" t="s">
        <v>60</v>
      </c>
      <c r="IP30" s="205" t="s">
        <v>60</v>
      </c>
      <c r="IQ30" s="205" t="s">
        <v>60</v>
      </c>
      <c r="IR30" s="205" t="s">
        <v>60</v>
      </c>
      <c r="IS30" s="205" t="s">
        <v>60</v>
      </c>
      <c r="IT30" s="205" t="s">
        <v>60</v>
      </c>
      <c r="IU30" s="205" t="s">
        <v>60</v>
      </c>
      <c r="IV30" s="205" t="s">
        <v>60</v>
      </c>
    </row>
    <row r="31" ht="21" customHeight="1" spans="1:256">
      <c r="A31" s="206" t="s">
        <v>111</v>
      </c>
      <c r="B31" s="206" t="s">
        <v>60</v>
      </c>
      <c r="C31" s="205" t="s">
        <v>60</v>
      </c>
      <c r="D31" s="206" t="s">
        <v>1063</v>
      </c>
      <c r="E31" s="205" t="s">
        <v>60</v>
      </c>
      <c r="F31" s="205" t="s">
        <v>60</v>
      </c>
      <c r="G31" s="205" t="s">
        <v>60</v>
      </c>
      <c r="H31" s="205" t="s">
        <v>60</v>
      </c>
      <c r="I31" s="206" t="s">
        <v>1063</v>
      </c>
      <c r="J31" s="206" t="s">
        <v>1063</v>
      </c>
      <c r="K31" s="206" t="s">
        <v>1063</v>
      </c>
      <c r="L31" s="205" t="s">
        <v>60</v>
      </c>
      <c r="M31" s="205" t="s">
        <v>1064</v>
      </c>
      <c r="N31" s="205" t="s">
        <v>60</v>
      </c>
      <c r="O31" s="205" t="s">
        <v>60</v>
      </c>
      <c r="P31" s="206" t="s">
        <v>1063</v>
      </c>
      <c r="Q31" s="205" t="s">
        <v>60</v>
      </c>
      <c r="R31" s="205" t="s">
        <v>60</v>
      </c>
      <c r="S31" s="206" t="s">
        <v>1063</v>
      </c>
      <c r="T31" s="205" t="s">
        <v>60</v>
      </c>
      <c r="U31" s="205" t="s">
        <v>60</v>
      </c>
      <c r="V31" s="205" t="s">
        <v>60</v>
      </c>
      <c r="W31" s="206" t="s">
        <v>1063</v>
      </c>
      <c r="X31" s="205" t="s">
        <v>60</v>
      </c>
      <c r="Y31" s="205" t="s">
        <v>60</v>
      </c>
      <c r="Z31" s="205" t="s">
        <v>60</v>
      </c>
      <c r="AA31" s="205" t="s">
        <v>60</v>
      </c>
      <c r="AB31" s="205" t="s">
        <v>60</v>
      </c>
      <c r="AC31" s="205" t="s">
        <v>60</v>
      </c>
      <c r="AD31" s="205" t="s">
        <v>60</v>
      </c>
      <c r="AE31" s="205" t="s">
        <v>60</v>
      </c>
      <c r="AF31" s="205" t="s">
        <v>60</v>
      </c>
      <c r="AG31" s="205" t="s">
        <v>60</v>
      </c>
      <c r="AH31" s="205" t="s">
        <v>60</v>
      </c>
      <c r="AI31" s="206" t="s">
        <v>1063</v>
      </c>
      <c r="AJ31" s="206" t="s">
        <v>1063</v>
      </c>
      <c r="AK31" s="205" t="s">
        <v>60</v>
      </c>
      <c r="AL31" s="205" t="s">
        <v>60</v>
      </c>
      <c r="AM31" s="205" t="s">
        <v>60</v>
      </c>
      <c r="AN31" s="206" t="s">
        <v>1063</v>
      </c>
      <c r="AO31" s="205" t="s">
        <v>60</v>
      </c>
      <c r="AP31" s="205" t="s">
        <v>60</v>
      </c>
      <c r="AQ31" s="205" t="s">
        <v>60</v>
      </c>
      <c r="AR31" s="205" t="s">
        <v>60</v>
      </c>
      <c r="AS31" s="205" t="s">
        <v>60</v>
      </c>
      <c r="AT31" s="205" t="s">
        <v>60</v>
      </c>
      <c r="AU31" s="205" t="s">
        <v>60</v>
      </c>
      <c r="AV31" s="205" t="s">
        <v>60</v>
      </c>
      <c r="AW31" s="206" t="s">
        <v>1063</v>
      </c>
      <c r="AX31" s="206" t="s">
        <v>1063</v>
      </c>
      <c r="AY31" s="205" t="s">
        <v>60</v>
      </c>
      <c r="AZ31" s="205" t="s">
        <v>60</v>
      </c>
      <c r="BA31" s="206" t="s">
        <v>1063</v>
      </c>
      <c r="BB31" s="205" t="s">
        <v>60</v>
      </c>
      <c r="BC31" s="205" t="s">
        <v>60</v>
      </c>
      <c r="BD31" s="205" t="s">
        <v>60</v>
      </c>
      <c r="BE31" s="206" t="s">
        <v>1063</v>
      </c>
      <c r="BF31" s="205" t="s">
        <v>60</v>
      </c>
      <c r="BG31" s="205" t="s">
        <v>60</v>
      </c>
      <c r="BH31" s="205" t="s">
        <v>60</v>
      </c>
      <c r="BI31" s="205" t="s">
        <v>60</v>
      </c>
      <c r="BJ31" s="206" t="s">
        <v>1063</v>
      </c>
      <c r="BK31" s="205" t="s">
        <v>60</v>
      </c>
      <c r="BL31" s="205" t="s">
        <v>60</v>
      </c>
      <c r="BM31" s="206" t="s">
        <v>1063</v>
      </c>
      <c r="BN31" s="206" t="s">
        <v>1063</v>
      </c>
      <c r="BO31" s="206" t="s">
        <v>1063</v>
      </c>
      <c r="BP31" s="205" t="s">
        <v>60</v>
      </c>
      <c r="BQ31" s="205" t="s">
        <v>60</v>
      </c>
      <c r="BR31" s="205" t="s">
        <v>60</v>
      </c>
      <c r="BS31" s="205" t="s">
        <v>60</v>
      </c>
      <c r="BT31" s="205" t="s">
        <v>60</v>
      </c>
      <c r="BU31" s="205" t="s">
        <v>60</v>
      </c>
      <c r="BV31" s="205" t="s">
        <v>60</v>
      </c>
      <c r="BW31" s="205" t="s">
        <v>60</v>
      </c>
      <c r="BX31" s="205" t="s">
        <v>60</v>
      </c>
      <c r="BY31" s="205" t="s">
        <v>60</v>
      </c>
      <c r="BZ31" s="206" t="s">
        <v>1063</v>
      </c>
      <c r="CA31" s="205" t="s">
        <v>60</v>
      </c>
      <c r="CB31" s="205" t="s">
        <v>60</v>
      </c>
      <c r="CC31" s="206" t="s">
        <v>1063</v>
      </c>
      <c r="CD31" s="205" t="s">
        <v>60</v>
      </c>
      <c r="CE31" s="206" t="s">
        <v>1063</v>
      </c>
      <c r="CF31" s="205" t="s">
        <v>60</v>
      </c>
      <c r="CG31" s="205" t="s">
        <v>60</v>
      </c>
      <c r="CH31" s="205" t="s">
        <v>60</v>
      </c>
      <c r="CI31" s="205" t="s">
        <v>60</v>
      </c>
      <c r="CJ31" s="205" t="s">
        <v>60</v>
      </c>
      <c r="CK31" s="205" t="s">
        <v>60</v>
      </c>
      <c r="CL31" s="205" t="s">
        <v>60</v>
      </c>
      <c r="CM31" s="205" t="s">
        <v>60</v>
      </c>
      <c r="CN31" s="205" t="s">
        <v>60</v>
      </c>
      <c r="CO31" s="206" t="s">
        <v>1063</v>
      </c>
      <c r="CP31" s="205" t="s">
        <v>60</v>
      </c>
      <c r="CQ31" s="205" t="s">
        <v>60</v>
      </c>
      <c r="CR31" s="205" t="s">
        <v>60</v>
      </c>
      <c r="CS31" s="206" t="s">
        <v>1063</v>
      </c>
      <c r="CT31" s="205" t="s">
        <v>60</v>
      </c>
      <c r="CU31" s="205" t="s">
        <v>60</v>
      </c>
      <c r="CV31" s="205" t="s">
        <v>60</v>
      </c>
      <c r="CW31" s="205" t="s">
        <v>60</v>
      </c>
      <c r="CX31" s="205" t="s">
        <v>60</v>
      </c>
      <c r="CY31" s="205" t="s">
        <v>60</v>
      </c>
      <c r="CZ31" s="205" t="s">
        <v>60</v>
      </c>
      <c r="DA31" s="205" t="s">
        <v>60</v>
      </c>
      <c r="DB31" s="205" t="s">
        <v>60</v>
      </c>
      <c r="DC31" s="205" t="s">
        <v>60</v>
      </c>
      <c r="DD31" s="205" t="s">
        <v>60</v>
      </c>
      <c r="DE31" s="206" t="s">
        <v>1063</v>
      </c>
      <c r="DF31" s="205" t="s">
        <v>60</v>
      </c>
      <c r="DG31" s="205" t="s">
        <v>60</v>
      </c>
      <c r="DH31" s="205" t="s">
        <v>60</v>
      </c>
      <c r="DI31" s="205" t="s">
        <v>60</v>
      </c>
      <c r="DJ31" s="206" t="s">
        <v>1063</v>
      </c>
      <c r="DK31" s="205" t="s">
        <v>60</v>
      </c>
      <c r="DL31" s="211" t="s">
        <v>1063</v>
      </c>
      <c r="DM31" s="205" t="s">
        <v>60</v>
      </c>
      <c r="DN31" s="205" t="s">
        <v>60</v>
      </c>
      <c r="DO31" s="205" t="s">
        <v>60</v>
      </c>
      <c r="DP31" s="205" t="s">
        <v>60</v>
      </c>
      <c r="DQ31" s="205" t="s">
        <v>60</v>
      </c>
      <c r="DR31" s="205" t="s">
        <v>60</v>
      </c>
      <c r="DS31" s="205" t="s">
        <v>60</v>
      </c>
      <c r="DT31" s="211" t="s">
        <v>1063</v>
      </c>
      <c r="DU31" s="211" t="s">
        <v>1063</v>
      </c>
      <c r="DV31" s="211" t="s">
        <v>1063</v>
      </c>
      <c r="DW31" s="205" t="s">
        <v>60</v>
      </c>
      <c r="DX31" s="211" t="s">
        <v>1063</v>
      </c>
      <c r="DY31" s="205" t="s">
        <v>60</v>
      </c>
      <c r="DZ31" s="205" t="s">
        <v>60</v>
      </c>
      <c r="EA31" s="205" t="s">
        <v>60</v>
      </c>
      <c r="EB31" s="205" t="s">
        <v>60</v>
      </c>
      <c r="EC31" s="205" t="s">
        <v>60</v>
      </c>
      <c r="ED31" s="205" t="s">
        <v>60</v>
      </c>
      <c r="EE31" s="205" t="s">
        <v>60</v>
      </c>
      <c r="EF31" s="205" t="s">
        <v>60</v>
      </c>
      <c r="EG31" s="205" t="s">
        <v>60</v>
      </c>
      <c r="EH31" s="205" t="s">
        <v>60</v>
      </c>
      <c r="EI31" s="205" t="s">
        <v>60</v>
      </c>
      <c r="EJ31" s="205" t="s">
        <v>60</v>
      </c>
      <c r="EK31" s="205" t="s">
        <v>60</v>
      </c>
      <c r="EL31" s="205" t="s">
        <v>60</v>
      </c>
      <c r="EM31" s="205" t="s">
        <v>60</v>
      </c>
      <c r="EN31" s="205" t="s">
        <v>60</v>
      </c>
      <c r="EO31" s="205" t="s">
        <v>60</v>
      </c>
      <c r="EP31" s="205" t="s">
        <v>60</v>
      </c>
      <c r="EQ31" s="205" t="s">
        <v>60</v>
      </c>
      <c r="ER31" s="205" t="s">
        <v>60</v>
      </c>
      <c r="ES31" s="205" t="s">
        <v>60</v>
      </c>
      <c r="ET31" s="205" t="s">
        <v>60</v>
      </c>
      <c r="EU31" s="205" t="s">
        <v>60</v>
      </c>
      <c r="EV31" s="205" t="s">
        <v>60</v>
      </c>
      <c r="EW31" s="205" t="s">
        <v>60</v>
      </c>
      <c r="EX31" s="205" t="s">
        <v>60</v>
      </c>
      <c r="EY31" s="205" t="s">
        <v>60</v>
      </c>
      <c r="EZ31" s="211" t="s">
        <v>1063</v>
      </c>
      <c r="FA31" s="205" t="s">
        <v>60</v>
      </c>
      <c r="FB31" s="205" t="s">
        <v>60</v>
      </c>
      <c r="FC31" s="211" t="s">
        <v>1064</v>
      </c>
      <c r="FD31" s="205" t="s">
        <v>60</v>
      </c>
      <c r="FE31" s="205" t="s">
        <v>60</v>
      </c>
      <c r="FF31" s="205" t="s">
        <v>60</v>
      </c>
      <c r="FG31" s="211" t="s">
        <v>1064</v>
      </c>
      <c r="FH31" s="211" t="s">
        <v>1063</v>
      </c>
      <c r="FI31" s="211" t="s">
        <v>1064</v>
      </c>
      <c r="FJ31" s="205" t="s">
        <v>60</v>
      </c>
      <c r="FK31" s="211" t="s">
        <v>1063</v>
      </c>
      <c r="FL31" s="205" t="s">
        <v>60</v>
      </c>
      <c r="FM31" s="205" t="s">
        <v>60</v>
      </c>
      <c r="FN31" s="205" t="s">
        <v>60</v>
      </c>
      <c r="FO31" s="205" t="s">
        <v>60</v>
      </c>
      <c r="FP31" s="205" t="s">
        <v>60</v>
      </c>
      <c r="FQ31" s="205" t="s">
        <v>60</v>
      </c>
      <c r="FR31" s="205" t="s">
        <v>60</v>
      </c>
      <c r="FS31" s="205" t="s">
        <v>60</v>
      </c>
      <c r="FT31" s="205" t="s">
        <v>60</v>
      </c>
      <c r="FU31" s="205" t="s">
        <v>60</v>
      </c>
      <c r="FV31" s="205" t="s">
        <v>60</v>
      </c>
      <c r="FW31" s="205" t="s">
        <v>60</v>
      </c>
      <c r="FX31" s="205" t="s">
        <v>60</v>
      </c>
      <c r="FY31" s="205" t="s">
        <v>60</v>
      </c>
      <c r="FZ31" s="205" t="s">
        <v>60</v>
      </c>
      <c r="GA31" s="205" t="s">
        <v>60</v>
      </c>
      <c r="GB31" s="205" t="s">
        <v>60</v>
      </c>
      <c r="GC31" s="211" t="s">
        <v>1063</v>
      </c>
      <c r="GD31" s="211" t="s">
        <v>1064</v>
      </c>
      <c r="GE31" s="205" t="s">
        <v>60</v>
      </c>
      <c r="GF31" s="205" t="s">
        <v>60</v>
      </c>
      <c r="GG31" s="205" t="s">
        <v>60</v>
      </c>
      <c r="GH31" s="205" t="s">
        <v>60</v>
      </c>
      <c r="GI31" s="205" t="s">
        <v>60</v>
      </c>
      <c r="GJ31" s="205" t="s">
        <v>60</v>
      </c>
      <c r="GK31" s="205" t="s">
        <v>60</v>
      </c>
      <c r="GL31" s="205" t="s">
        <v>60</v>
      </c>
      <c r="GM31" s="205" t="s">
        <v>60</v>
      </c>
      <c r="GN31" s="205" t="s">
        <v>60</v>
      </c>
      <c r="GO31" s="211" t="s">
        <v>1063</v>
      </c>
      <c r="GP31" s="205" t="s">
        <v>60</v>
      </c>
      <c r="GQ31" s="205" t="s">
        <v>60</v>
      </c>
      <c r="GR31" s="205" t="s">
        <v>60</v>
      </c>
      <c r="GS31" s="205" t="s">
        <v>60</v>
      </c>
      <c r="GT31" s="205" t="s">
        <v>60</v>
      </c>
      <c r="GU31" s="205" t="s">
        <v>60</v>
      </c>
      <c r="GV31" s="205" t="s">
        <v>60</v>
      </c>
      <c r="GW31" s="205" t="s">
        <v>60</v>
      </c>
      <c r="GX31" s="205" t="s">
        <v>60</v>
      </c>
      <c r="GY31" s="205" t="s">
        <v>60</v>
      </c>
      <c r="GZ31" s="205" t="s">
        <v>60</v>
      </c>
      <c r="HA31" s="205" t="s">
        <v>60</v>
      </c>
      <c r="HB31" s="205" t="s">
        <v>60</v>
      </c>
      <c r="HC31" s="205" t="s">
        <v>60</v>
      </c>
      <c r="HD31" s="205" t="s">
        <v>60</v>
      </c>
      <c r="HE31" s="205" t="s">
        <v>60</v>
      </c>
      <c r="HF31" s="205" t="s">
        <v>60</v>
      </c>
      <c r="HG31" s="205" t="s">
        <v>60</v>
      </c>
      <c r="HH31" s="205" t="s">
        <v>60</v>
      </c>
      <c r="HI31" s="205" t="s">
        <v>60</v>
      </c>
      <c r="HJ31" s="205" t="s">
        <v>60</v>
      </c>
      <c r="HK31" s="205" t="s">
        <v>60</v>
      </c>
      <c r="HL31" s="205" t="s">
        <v>60</v>
      </c>
      <c r="HM31" s="205" t="s">
        <v>60</v>
      </c>
      <c r="HN31" s="205" t="s">
        <v>60</v>
      </c>
      <c r="HO31" s="205" t="s">
        <v>60</v>
      </c>
      <c r="HP31" s="205" t="s">
        <v>60</v>
      </c>
      <c r="HQ31" s="205" t="s">
        <v>60</v>
      </c>
      <c r="HR31" s="205" t="s">
        <v>60</v>
      </c>
      <c r="HS31" s="205" t="s">
        <v>60</v>
      </c>
      <c r="HT31" s="205" t="s">
        <v>60</v>
      </c>
      <c r="HU31" s="205" t="s">
        <v>60</v>
      </c>
      <c r="HV31" s="205" t="s">
        <v>60</v>
      </c>
      <c r="HW31" s="205" t="s">
        <v>60</v>
      </c>
      <c r="HX31" s="205" t="s">
        <v>60</v>
      </c>
      <c r="HY31" s="205" t="s">
        <v>60</v>
      </c>
      <c r="HZ31" s="205" t="s">
        <v>60</v>
      </c>
      <c r="IA31" s="205" t="s">
        <v>60</v>
      </c>
      <c r="IB31" s="205" t="s">
        <v>60</v>
      </c>
      <c r="IC31" s="205" t="s">
        <v>60</v>
      </c>
      <c r="ID31" s="205" t="s">
        <v>60</v>
      </c>
      <c r="IE31" s="205" t="s">
        <v>60</v>
      </c>
      <c r="IF31" s="205" t="s">
        <v>60</v>
      </c>
      <c r="IG31" s="205" t="s">
        <v>60</v>
      </c>
      <c r="IH31" s="205" t="s">
        <v>60</v>
      </c>
      <c r="II31" s="205" t="s">
        <v>60</v>
      </c>
      <c r="IJ31" s="205" t="s">
        <v>60</v>
      </c>
      <c r="IK31" s="205" t="s">
        <v>60</v>
      </c>
      <c r="IL31" s="205" t="s">
        <v>60</v>
      </c>
      <c r="IM31" s="205" t="s">
        <v>60</v>
      </c>
      <c r="IN31" s="205" t="s">
        <v>60</v>
      </c>
      <c r="IO31" s="205" t="s">
        <v>60</v>
      </c>
      <c r="IP31" s="205" t="s">
        <v>60</v>
      </c>
      <c r="IQ31" s="205" t="s">
        <v>60</v>
      </c>
      <c r="IR31" s="205" t="s">
        <v>60</v>
      </c>
      <c r="IS31" s="205" t="s">
        <v>60</v>
      </c>
      <c r="IT31" s="205" t="s">
        <v>60</v>
      </c>
      <c r="IU31" s="205" t="s">
        <v>60</v>
      </c>
      <c r="IV31" s="205" t="s">
        <v>60</v>
      </c>
    </row>
    <row r="32" ht="21" customHeight="1" spans="1:256">
      <c r="A32" s="208" t="s">
        <v>113</v>
      </c>
      <c r="B32" s="206" t="s">
        <v>60</v>
      </c>
      <c r="C32" s="205" t="s">
        <v>60</v>
      </c>
      <c r="D32" s="205" t="s">
        <v>1092</v>
      </c>
      <c r="E32" s="205" t="s">
        <v>1092</v>
      </c>
      <c r="F32" s="205" t="s">
        <v>1092</v>
      </c>
      <c r="G32" s="205" t="s">
        <v>60</v>
      </c>
      <c r="H32" s="205" t="s">
        <v>60</v>
      </c>
      <c r="I32" s="205" t="s">
        <v>1092</v>
      </c>
      <c r="J32" s="205" t="s">
        <v>1092</v>
      </c>
      <c r="K32" s="205" t="s">
        <v>60</v>
      </c>
      <c r="L32" s="205" t="s">
        <v>60</v>
      </c>
      <c r="M32" s="205" t="s">
        <v>1092</v>
      </c>
      <c r="N32" s="205" t="s">
        <v>1092</v>
      </c>
      <c r="O32" s="205" t="s">
        <v>1092</v>
      </c>
      <c r="P32" s="205" t="s">
        <v>60</v>
      </c>
      <c r="Q32" s="205" t="s">
        <v>1092</v>
      </c>
      <c r="R32" s="205" t="s">
        <v>60</v>
      </c>
      <c r="S32" s="205" t="s">
        <v>1092</v>
      </c>
      <c r="T32" s="205" t="s">
        <v>1092</v>
      </c>
      <c r="U32" s="206" t="s">
        <v>1063</v>
      </c>
      <c r="V32" s="205" t="s">
        <v>60</v>
      </c>
      <c r="W32" s="205" t="s">
        <v>1092</v>
      </c>
      <c r="X32" s="205" t="s">
        <v>60</v>
      </c>
      <c r="Y32" s="205" t="s">
        <v>1092</v>
      </c>
      <c r="Z32" s="205" t="s">
        <v>60</v>
      </c>
      <c r="AA32" s="205" t="s">
        <v>60</v>
      </c>
      <c r="AB32" s="205" t="s">
        <v>60</v>
      </c>
      <c r="AC32" s="206" t="s">
        <v>1063</v>
      </c>
      <c r="AD32" s="205" t="s">
        <v>1092</v>
      </c>
      <c r="AE32" s="205" t="s">
        <v>60</v>
      </c>
      <c r="AF32" s="205" t="s">
        <v>1092</v>
      </c>
      <c r="AG32" s="205" t="s">
        <v>1092</v>
      </c>
      <c r="AH32" s="205" t="s">
        <v>1092</v>
      </c>
      <c r="AI32" s="211" t="s">
        <v>1092</v>
      </c>
      <c r="AJ32" s="205" t="s">
        <v>60</v>
      </c>
      <c r="AK32" s="205" t="s">
        <v>1092</v>
      </c>
      <c r="AL32" s="205" t="s">
        <v>1092</v>
      </c>
      <c r="AM32" s="205" t="s">
        <v>1092</v>
      </c>
      <c r="AN32" s="205" t="s">
        <v>1092</v>
      </c>
      <c r="AO32" s="202"/>
      <c r="AP32" s="205" t="s">
        <v>1092</v>
      </c>
      <c r="AQ32" s="205" t="s">
        <v>60</v>
      </c>
      <c r="AR32" s="205" t="s">
        <v>60</v>
      </c>
      <c r="AS32" s="205" t="s">
        <v>1092</v>
      </c>
      <c r="AT32" s="205" t="s">
        <v>1092</v>
      </c>
      <c r="AU32" s="205" t="s">
        <v>1092</v>
      </c>
      <c r="AV32" s="205" t="s">
        <v>60</v>
      </c>
      <c r="AW32" s="205" t="s">
        <v>1092</v>
      </c>
      <c r="AX32" s="206" t="s">
        <v>1063</v>
      </c>
      <c r="AY32" s="205" t="s">
        <v>60</v>
      </c>
      <c r="AZ32" s="205" t="s">
        <v>1092</v>
      </c>
      <c r="BA32" s="205" t="s">
        <v>60</v>
      </c>
      <c r="BB32" s="205" t="s">
        <v>1092</v>
      </c>
      <c r="BC32" s="205" t="s">
        <v>60</v>
      </c>
      <c r="BD32" s="205" t="s">
        <v>60</v>
      </c>
      <c r="BE32" s="205" t="s">
        <v>1092</v>
      </c>
      <c r="BF32" s="205" t="s">
        <v>60</v>
      </c>
      <c r="BG32" s="205" t="s">
        <v>1092</v>
      </c>
      <c r="BH32" s="205" t="s">
        <v>1092</v>
      </c>
      <c r="BI32" s="205" t="s">
        <v>1092</v>
      </c>
      <c r="BJ32" s="205" t="s">
        <v>1092</v>
      </c>
      <c r="BK32" s="205" t="s">
        <v>60</v>
      </c>
      <c r="BL32" s="205" t="s">
        <v>1092</v>
      </c>
      <c r="BM32" s="205" t="s">
        <v>1092</v>
      </c>
      <c r="BN32" s="205" t="s">
        <v>1092</v>
      </c>
      <c r="BO32" s="206" t="s">
        <v>1063</v>
      </c>
      <c r="BP32" s="205" t="s">
        <v>60</v>
      </c>
      <c r="BQ32" s="205" t="s">
        <v>60</v>
      </c>
      <c r="BR32" s="205" t="s">
        <v>60</v>
      </c>
      <c r="BS32" s="202"/>
      <c r="BT32" s="205" t="s">
        <v>1092</v>
      </c>
      <c r="BU32" s="205" t="s">
        <v>60</v>
      </c>
      <c r="BV32" s="205" t="s">
        <v>60</v>
      </c>
      <c r="BW32" s="205" t="s">
        <v>1092</v>
      </c>
      <c r="BX32" s="205" t="s">
        <v>1092</v>
      </c>
      <c r="BY32" s="205" t="s">
        <v>60</v>
      </c>
      <c r="BZ32" s="205" t="s">
        <v>60</v>
      </c>
      <c r="CA32" s="205" t="s">
        <v>1092</v>
      </c>
      <c r="CB32" s="205" t="s">
        <v>1092</v>
      </c>
      <c r="CC32" s="205" t="s">
        <v>1092</v>
      </c>
      <c r="CD32" s="205" t="s">
        <v>60</v>
      </c>
      <c r="CE32" s="205" t="s">
        <v>60</v>
      </c>
      <c r="CF32" s="205" t="s">
        <v>1092</v>
      </c>
      <c r="CG32" s="205" t="s">
        <v>1092</v>
      </c>
      <c r="CH32" s="205" t="s">
        <v>1092</v>
      </c>
      <c r="CI32" s="205" t="s">
        <v>60</v>
      </c>
      <c r="CJ32" s="205" t="s">
        <v>60</v>
      </c>
      <c r="CK32" s="205" t="s">
        <v>1092</v>
      </c>
      <c r="CL32" s="205" t="s">
        <v>60</v>
      </c>
      <c r="CM32" s="205" t="s">
        <v>1092</v>
      </c>
      <c r="CN32" s="205" t="s">
        <v>60</v>
      </c>
      <c r="CO32" s="205" t="s">
        <v>1092</v>
      </c>
      <c r="CP32" s="205" t="s">
        <v>1092</v>
      </c>
      <c r="CQ32" s="205" t="s">
        <v>60</v>
      </c>
      <c r="CR32" s="205" t="s">
        <v>60</v>
      </c>
      <c r="CS32" s="205" t="s">
        <v>1092</v>
      </c>
      <c r="CT32" s="205" t="s">
        <v>60</v>
      </c>
      <c r="CU32" s="205" t="s">
        <v>1092</v>
      </c>
      <c r="CV32" s="205" t="s">
        <v>1092</v>
      </c>
      <c r="CW32" s="205" t="s">
        <v>60</v>
      </c>
      <c r="CX32" s="205" t="s">
        <v>60</v>
      </c>
      <c r="CY32" s="205" t="s">
        <v>1092</v>
      </c>
      <c r="CZ32" s="205" t="s">
        <v>60</v>
      </c>
      <c r="DA32" s="205" t="s">
        <v>1092</v>
      </c>
      <c r="DB32" s="205" t="s">
        <v>60</v>
      </c>
      <c r="DC32" s="205" t="s">
        <v>60</v>
      </c>
      <c r="DD32" s="205" t="s">
        <v>60</v>
      </c>
      <c r="DE32" s="205" t="s">
        <v>1092</v>
      </c>
      <c r="DF32" s="205" t="s">
        <v>1092</v>
      </c>
      <c r="DG32" s="205" t="s">
        <v>1092</v>
      </c>
      <c r="DH32" s="205" t="s">
        <v>1092</v>
      </c>
      <c r="DI32" s="205" t="s">
        <v>1092</v>
      </c>
      <c r="DJ32" s="211" t="s">
        <v>1092</v>
      </c>
      <c r="DK32" s="205" t="s">
        <v>60</v>
      </c>
      <c r="DL32" s="211" t="s">
        <v>1063</v>
      </c>
      <c r="DM32" s="211" t="s">
        <v>1092</v>
      </c>
      <c r="DN32" s="211" t="s">
        <v>1092</v>
      </c>
      <c r="DO32" s="211" t="s">
        <v>1092</v>
      </c>
      <c r="DP32" s="211" t="s">
        <v>1092</v>
      </c>
      <c r="DQ32" s="211" t="s">
        <v>1092</v>
      </c>
      <c r="DR32" s="211" t="s">
        <v>1092</v>
      </c>
      <c r="DS32" s="211" t="s">
        <v>1092</v>
      </c>
      <c r="DT32" s="211" t="s">
        <v>1092</v>
      </c>
      <c r="DU32" s="211" t="s">
        <v>1092</v>
      </c>
      <c r="DV32" s="211" t="s">
        <v>1092</v>
      </c>
      <c r="DW32" s="211" t="s">
        <v>1092</v>
      </c>
      <c r="DX32" s="211" t="s">
        <v>1092</v>
      </c>
      <c r="DY32" s="211" t="s">
        <v>1092</v>
      </c>
      <c r="DZ32" s="211" t="s">
        <v>1092</v>
      </c>
      <c r="EA32" s="211" t="s">
        <v>1092</v>
      </c>
      <c r="EB32" s="205" t="s">
        <v>60</v>
      </c>
      <c r="EC32" s="211" t="s">
        <v>1092</v>
      </c>
      <c r="ED32" s="205" t="s">
        <v>60</v>
      </c>
      <c r="EE32" s="205" t="s">
        <v>60</v>
      </c>
      <c r="EF32" s="205" t="s">
        <v>60</v>
      </c>
      <c r="EG32" s="211" t="s">
        <v>1092</v>
      </c>
      <c r="EH32" s="211" t="s">
        <v>1092</v>
      </c>
      <c r="EI32" s="211" t="s">
        <v>1092</v>
      </c>
      <c r="EJ32" s="205" t="s">
        <v>60</v>
      </c>
      <c r="EK32" s="211" t="s">
        <v>1092</v>
      </c>
      <c r="EL32" s="205" t="s">
        <v>60</v>
      </c>
      <c r="EM32" s="211" t="s">
        <v>1092</v>
      </c>
      <c r="EN32" s="205" t="s">
        <v>60</v>
      </c>
      <c r="EO32" s="205" t="s">
        <v>60</v>
      </c>
      <c r="EP32" s="211" t="s">
        <v>1092</v>
      </c>
      <c r="EQ32" s="211" t="s">
        <v>1092</v>
      </c>
      <c r="ER32" s="211" t="s">
        <v>1092</v>
      </c>
      <c r="ES32" s="211" t="s">
        <v>1092</v>
      </c>
      <c r="ET32" s="211" t="s">
        <v>1092</v>
      </c>
      <c r="EU32" s="205" t="s">
        <v>60</v>
      </c>
      <c r="EV32" s="211" t="s">
        <v>1092</v>
      </c>
      <c r="EW32" s="211" t="s">
        <v>1092</v>
      </c>
      <c r="EX32" s="205" t="s">
        <v>60</v>
      </c>
      <c r="EY32" s="211" t="s">
        <v>1092</v>
      </c>
      <c r="EZ32" s="211" t="s">
        <v>1092</v>
      </c>
      <c r="FA32" s="205" t="s">
        <v>60</v>
      </c>
      <c r="FB32" s="211" t="s">
        <v>1063</v>
      </c>
      <c r="FC32" s="211" t="s">
        <v>1092</v>
      </c>
      <c r="FD32" s="211" t="s">
        <v>1092</v>
      </c>
      <c r="FE32" s="211" t="s">
        <v>1092</v>
      </c>
      <c r="FF32" s="205" t="s">
        <v>60</v>
      </c>
      <c r="FG32" s="205" t="s">
        <v>60</v>
      </c>
      <c r="FH32" s="205" t="s">
        <v>60</v>
      </c>
      <c r="FI32" s="205" t="s">
        <v>60</v>
      </c>
      <c r="FJ32" s="205" t="s">
        <v>60</v>
      </c>
      <c r="FK32" s="211" t="s">
        <v>1092</v>
      </c>
      <c r="FL32" s="205" t="s">
        <v>60</v>
      </c>
      <c r="FM32" s="211" t="s">
        <v>1063</v>
      </c>
      <c r="FN32" s="205" t="s">
        <v>60</v>
      </c>
      <c r="FO32" s="211" t="s">
        <v>1092</v>
      </c>
      <c r="FP32" s="211" t="s">
        <v>1092</v>
      </c>
      <c r="FQ32" s="205" t="s">
        <v>60</v>
      </c>
      <c r="FR32" s="205" t="s">
        <v>60</v>
      </c>
      <c r="FS32" s="205" t="s">
        <v>60</v>
      </c>
      <c r="FT32" s="211" t="s">
        <v>1092</v>
      </c>
      <c r="FU32" s="205" t="s">
        <v>60</v>
      </c>
      <c r="FV32" s="205" t="s">
        <v>60</v>
      </c>
      <c r="FW32" s="211" t="s">
        <v>1092</v>
      </c>
      <c r="FX32" s="205" t="s">
        <v>60</v>
      </c>
      <c r="FY32" s="205" t="s">
        <v>60</v>
      </c>
      <c r="FZ32" s="211" t="s">
        <v>1092</v>
      </c>
      <c r="GA32" s="205" t="s">
        <v>60</v>
      </c>
      <c r="GB32" s="205" t="s">
        <v>60</v>
      </c>
      <c r="GC32" s="205" t="s">
        <v>60</v>
      </c>
      <c r="GD32" s="211" t="s">
        <v>1092</v>
      </c>
      <c r="GE32" s="211" t="s">
        <v>1092</v>
      </c>
      <c r="GF32" s="211" t="s">
        <v>1092</v>
      </c>
      <c r="GG32" s="211" t="s">
        <v>1092</v>
      </c>
      <c r="GH32" s="205" t="s">
        <v>60</v>
      </c>
      <c r="GI32" s="205" t="s">
        <v>60</v>
      </c>
      <c r="GJ32" s="205" t="s">
        <v>60</v>
      </c>
      <c r="GK32" s="205" t="s">
        <v>60</v>
      </c>
      <c r="GL32" s="211" t="s">
        <v>1092</v>
      </c>
      <c r="GM32" s="211" t="s">
        <v>1092</v>
      </c>
      <c r="GN32" s="211" t="s">
        <v>1092</v>
      </c>
      <c r="GO32" s="211" t="s">
        <v>1092</v>
      </c>
      <c r="GP32" s="205" t="s">
        <v>60</v>
      </c>
      <c r="GQ32" s="205" t="s">
        <v>60</v>
      </c>
      <c r="GR32" s="211" t="s">
        <v>1092</v>
      </c>
      <c r="GS32" s="205" t="s">
        <v>60</v>
      </c>
      <c r="GT32" s="205" t="s">
        <v>60</v>
      </c>
      <c r="GU32" s="211" t="s">
        <v>1092</v>
      </c>
      <c r="GV32" s="211" t="s">
        <v>1092</v>
      </c>
      <c r="GW32" s="205" t="s">
        <v>60</v>
      </c>
      <c r="GX32" s="205" t="s">
        <v>60</v>
      </c>
      <c r="GY32" s="205" t="s">
        <v>60</v>
      </c>
      <c r="GZ32" s="205" t="s">
        <v>60</v>
      </c>
      <c r="HA32" s="205" t="s">
        <v>60</v>
      </c>
      <c r="HB32" s="205" t="s">
        <v>60</v>
      </c>
      <c r="HC32" s="205" t="s">
        <v>60</v>
      </c>
      <c r="HD32" s="205" t="s">
        <v>60</v>
      </c>
      <c r="HE32" s="205" t="s">
        <v>60</v>
      </c>
      <c r="HF32" s="205" t="s">
        <v>60</v>
      </c>
      <c r="HG32" s="205" t="s">
        <v>60</v>
      </c>
      <c r="HH32" s="205" t="s">
        <v>60</v>
      </c>
      <c r="HI32" s="205" t="s">
        <v>60</v>
      </c>
      <c r="HJ32" s="205" t="s">
        <v>60</v>
      </c>
      <c r="HK32" s="205" t="s">
        <v>60</v>
      </c>
      <c r="HL32" s="205" t="s">
        <v>60</v>
      </c>
      <c r="HM32" s="205" t="s">
        <v>60</v>
      </c>
      <c r="HN32" s="205" t="s">
        <v>60</v>
      </c>
      <c r="HO32" s="205" t="s">
        <v>60</v>
      </c>
      <c r="HP32" s="205" t="s">
        <v>60</v>
      </c>
      <c r="HQ32" s="205" t="s">
        <v>60</v>
      </c>
      <c r="HR32" s="205" t="s">
        <v>60</v>
      </c>
      <c r="HS32" s="205" t="s">
        <v>60</v>
      </c>
      <c r="HT32" s="205" t="s">
        <v>60</v>
      </c>
      <c r="HU32" s="205" t="s">
        <v>60</v>
      </c>
      <c r="HV32" s="205" t="s">
        <v>60</v>
      </c>
      <c r="HW32" s="205" t="s">
        <v>60</v>
      </c>
      <c r="HX32" s="205" t="s">
        <v>60</v>
      </c>
      <c r="HY32" s="205" t="s">
        <v>60</v>
      </c>
      <c r="HZ32" s="205" t="s">
        <v>60</v>
      </c>
      <c r="IA32" s="205" t="s">
        <v>60</v>
      </c>
      <c r="IB32" s="205" t="s">
        <v>60</v>
      </c>
      <c r="IC32" s="205" t="s">
        <v>60</v>
      </c>
      <c r="ID32" s="205" t="s">
        <v>60</v>
      </c>
      <c r="IE32" s="205" t="s">
        <v>60</v>
      </c>
      <c r="IF32" s="205" t="s">
        <v>60</v>
      </c>
      <c r="IG32" s="205" t="s">
        <v>60</v>
      </c>
      <c r="IH32" s="205" t="s">
        <v>60</v>
      </c>
      <c r="II32" s="205" t="s">
        <v>60</v>
      </c>
      <c r="IJ32" s="205" t="s">
        <v>60</v>
      </c>
      <c r="IK32" s="205" t="s">
        <v>60</v>
      </c>
      <c r="IL32" s="205" t="s">
        <v>60</v>
      </c>
      <c r="IM32" s="205" t="s">
        <v>60</v>
      </c>
      <c r="IN32" s="205" t="s">
        <v>60</v>
      </c>
      <c r="IO32" s="205" t="s">
        <v>60</v>
      </c>
      <c r="IP32" s="205" t="s">
        <v>60</v>
      </c>
      <c r="IQ32" s="205" t="s">
        <v>60</v>
      </c>
      <c r="IR32" s="205" t="s">
        <v>60</v>
      </c>
      <c r="IS32" s="205" t="s">
        <v>60</v>
      </c>
      <c r="IT32" s="205" t="s">
        <v>60</v>
      </c>
      <c r="IU32" s="205" t="s">
        <v>60</v>
      </c>
      <c r="IV32" s="205" t="s">
        <v>60</v>
      </c>
    </row>
    <row r="33" ht="21" customHeight="1" spans="1:256">
      <c r="A33" s="206" t="s">
        <v>116</v>
      </c>
      <c r="B33" s="206" t="s">
        <v>60</v>
      </c>
      <c r="C33" s="206" t="s">
        <v>1063</v>
      </c>
      <c r="D33" s="205" t="s">
        <v>60</v>
      </c>
      <c r="E33" s="205" t="s">
        <v>60</v>
      </c>
      <c r="F33" s="205" t="s">
        <v>60</v>
      </c>
      <c r="G33" s="205" t="s">
        <v>60</v>
      </c>
      <c r="H33" s="206" t="s">
        <v>1063</v>
      </c>
      <c r="I33" s="205" t="s">
        <v>60</v>
      </c>
      <c r="J33" s="205" t="s">
        <v>60</v>
      </c>
      <c r="K33" s="205" t="s">
        <v>60</v>
      </c>
      <c r="L33" s="205" t="s">
        <v>60</v>
      </c>
      <c r="M33" s="205" t="s">
        <v>60</v>
      </c>
      <c r="N33" s="205" t="s">
        <v>60</v>
      </c>
      <c r="O33" s="206" t="s">
        <v>1063</v>
      </c>
      <c r="P33" s="205" t="s">
        <v>60</v>
      </c>
      <c r="Q33" s="205" t="s">
        <v>60</v>
      </c>
      <c r="R33" s="205" t="s">
        <v>60</v>
      </c>
      <c r="S33" s="205" t="s">
        <v>60</v>
      </c>
      <c r="T33" s="205" t="s">
        <v>60</v>
      </c>
      <c r="U33" s="206" t="s">
        <v>1063</v>
      </c>
      <c r="V33" s="205" t="s">
        <v>60</v>
      </c>
      <c r="W33" s="205" t="s">
        <v>60</v>
      </c>
      <c r="X33" s="205" t="s">
        <v>60</v>
      </c>
      <c r="Y33" s="205" t="s">
        <v>60</v>
      </c>
      <c r="Z33" s="206" t="s">
        <v>1063</v>
      </c>
      <c r="AA33" s="205" t="s">
        <v>60</v>
      </c>
      <c r="AB33" s="205" t="s">
        <v>60</v>
      </c>
      <c r="AC33" s="205" t="s">
        <v>60</v>
      </c>
      <c r="AD33" s="205" t="s">
        <v>60</v>
      </c>
      <c r="AE33" s="205" t="s">
        <v>60</v>
      </c>
      <c r="AF33" s="205" t="s">
        <v>60</v>
      </c>
      <c r="AG33" s="205" t="s">
        <v>60</v>
      </c>
      <c r="AH33" s="205" t="s">
        <v>60</v>
      </c>
      <c r="AI33" s="205" t="s">
        <v>60</v>
      </c>
      <c r="AJ33" s="205" t="s">
        <v>60</v>
      </c>
      <c r="AK33" s="205" t="s">
        <v>60</v>
      </c>
      <c r="AL33" s="206" t="s">
        <v>1063</v>
      </c>
      <c r="AM33" s="205" t="s">
        <v>60</v>
      </c>
      <c r="AN33" s="205" t="s">
        <v>60</v>
      </c>
      <c r="AO33" s="205" t="s">
        <v>60</v>
      </c>
      <c r="AP33" s="205" t="s">
        <v>60</v>
      </c>
      <c r="AQ33" s="205" t="s">
        <v>60</v>
      </c>
      <c r="AR33" s="205" t="s">
        <v>60</v>
      </c>
      <c r="AS33" s="206" t="s">
        <v>1063</v>
      </c>
      <c r="AT33" s="205" t="s">
        <v>60</v>
      </c>
      <c r="AU33" s="205" t="s">
        <v>60</v>
      </c>
      <c r="AV33" s="205" t="s">
        <v>60</v>
      </c>
      <c r="AW33" s="205" t="s">
        <v>60</v>
      </c>
      <c r="AX33" s="205" t="s">
        <v>60</v>
      </c>
      <c r="AY33" s="205" t="s">
        <v>60</v>
      </c>
      <c r="AZ33" s="205" t="s">
        <v>60</v>
      </c>
      <c r="BA33" s="206" t="s">
        <v>1063</v>
      </c>
      <c r="BB33" s="202"/>
      <c r="BC33" s="205" t="s">
        <v>60</v>
      </c>
      <c r="BD33" s="206" t="s">
        <v>1063</v>
      </c>
      <c r="BE33" s="205" t="s">
        <v>60</v>
      </c>
      <c r="BF33" s="205" t="s">
        <v>60</v>
      </c>
      <c r="BG33" s="205" t="s">
        <v>60</v>
      </c>
      <c r="BH33" s="205" t="s">
        <v>60</v>
      </c>
      <c r="BI33" s="205" t="s">
        <v>60</v>
      </c>
      <c r="BJ33" s="205" t="s">
        <v>60</v>
      </c>
      <c r="BK33" s="206" t="s">
        <v>1063</v>
      </c>
      <c r="BL33" s="205" t="s">
        <v>60</v>
      </c>
      <c r="BM33" s="205" t="s">
        <v>60</v>
      </c>
      <c r="BN33" s="205" t="s">
        <v>60</v>
      </c>
      <c r="BO33" s="205" t="s">
        <v>60</v>
      </c>
      <c r="BP33" s="205" t="s">
        <v>60</v>
      </c>
      <c r="BQ33" s="205" t="s">
        <v>60</v>
      </c>
      <c r="BR33" s="206" t="s">
        <v>1063</v>
      </c>
      <c r="BS33" s="206" t="s">
        <v>1063</v>
      </c>
      <c r="BT33" s="205" t="s">
        <v>60</v>
      </c>
      <c r="BU33" s="205" t="s">
        <v>60</v>
      </c>
      <c r="BV33" s="205" t="s">
        <v>60</v>
      </c>
      <c r="BW33" s="205" t="s">
        <v>60</v>
      </c>
      <c r="BX33" s="205" t="s">
        <v>60</v>
      </c>
      <c r="BY33" s="206" t="s">
        <v>1063</v>
      </c>
      <c r="BZ33" s="205" t="s">
        <v>60</v>
      </c>
      <c r="CA33" s="205" t="s">
        <v>60</v>
      </c>
      <c r="CB33" s="205" t="s">
        <v>60</v>
      </c>
      <c r="CC33" s="205" t="s">
        <v>60</v>
      </c>
      <c r="CD33" s="205" t="s">
        <v>60</v>
      </c>
      <c r="CE33" s="205" t="s">
        <v>60</v>
      </c>
      <c r="CF33" s="205" t="s">
        <v>60</v>
      </c>
      <c r="CG33" s="205" t="s">
        <v>60</v>
      </c>
      <c r="CH33" s="205" t="s">
        <v>60</v>
      </c>
      <c r="CI33" s="205" t="s">
        <v>60</v>
      </c>
      <c r="CJ33" s="205" t="s">
        <v>60</v>
      </c>
      <c r="CK33" s="205" t="s">
        <v>60</v>
      </c>
      <c r="CL33" s="205" t="s">
        <v>60</v>
      </c>
      <c r="CM33" s="205" t="s">
        <v>60</v>
      </c>
      <c r="CN33" s="205" t="s">
        <v>60</v>
      </c>
      <c r="CO33" s="205" t="s">
        <v>60</v>
      </c>
      <c r="CP33" s="205" t="s">
        <v>60</v>
      </c>
      <c r="CQ33" s="205" t="s">
        <v>60</v>
      </c>
      <c r="CR33" s="205" t="s">
        <v>60</v>
      </c>
      <c r="CS33" s="205" t="s">
        <v>60</v>
      </c>
      <c r="CT33" s="205" t="s">
        <v>60</v>
      </c>
      <c r="CU33" s="205" t="s">
        <v>60</v>
      </c>
      <c r="CV33" s="205" t="s">
        <v>60</v>
      </c>
      <c r="CW33" s="205" t="s">
        <v>60</v>
      </c>
      <c r="CX33" s="205" t="s">
        <v>60</v>
      </c>
      <c r="CY33" s="205" t="s">
        <v>60</v>
      </c>
      <c r="CZ33" s="205" t="s">
        <v>60</v>
      </c>
      <c r="DA33" s="205" t="s">
        <v>60</v>
      </c>
      <c r="DB33" s="205" t="s">
        <v>60</v>
      </c>
      <c r="DC33" s="206" t="s">
        <v>1063</v>
      </c>
      <c r="DD33" s="205" t="s">
        <v>60</v>
      </c>
      <c r="DE33" s="205" t="s">
        <v>60</v>
      </c>
      <c r="DF33" s="205" t="s">
        <v>60</v>
      </c>
      <c r="DG33" s="205" t="s">
        <v>60</v>
      </c>
      <c r="DH33" s="205" t="s">
        <v>60</v>
      </c>
      <c r="DI33" s="205" t="s">
        <v>60</v>
      </c>
      <c r="DJ33" s="205" t="s">
        <v>60</v>
      </c>
      <c r="DK33" s="205" t="s">
        <v>60</v>
      </c>
      <c r="DL33" s="205" t="s">
        <v>60</v>
      </c>
      <c r="DM33" s="211" t="s">
        <v>1063</v>
      </c>
      <c r="DN33" s="211" t="s">
        <v>1063</v>
      </c>
      <c r="DO33" s="211" t="s">
        <v>1063</v>
      </c>
      <c r="DP33" s="211" t="s">
        <v>1063</v>
      </c>
      <c r="DQ33" s="205" t="s">
        <v>60</v>
      </c>
      <c r="DR33" s="205" t="s">
        <v>60</v>
      </c>
      <c r="DS33" s="205" t="s">
        <v>60</v>
      </c>
      <c r="DT33" s="205" t="s">
        <v>60</v>
      </c>
      <c r="DU33" s="205" t="s">
        <v>60</v>
      </c>
      <c r="DV33" s="205" t="s">
        <v>60</v>
      </c>
      <c r="DW33" s="205" t="s">
        <v>60</v>
      </c>
      <c r="DX33" s="205" t="s">
        <v>60</v>
      </c>
      <c r="DY33" s="205" t="s">
        <v>60</v>
      </c>
      <c r="DZ33" s="205" t="s">
        <v>60</v>
      </c>
      <c r="EA33" s="205" t="s">
        <v>60</v>
      </c>
      <c r="EB33" s="205" t="s">
        <v>60</v>
      </c>
      <c r="EC33" s="205" t="s">
        <v>60</v>
      </c>
      <c r="ED33" s="205" t="s">
        <v>60</v>
      </c>
      <c r="EE33" s="205" t="s">
        <v>60</v>
      </c>
      <c r="EF33" s="205" t="s">
        <v>60</v>
      </c>
      <c r="EG33" s="205" t="s">
        <v>60</v>
      </c>
      <c r="EH33" s="211" t="s">
        <v>1064</v>
      </c>
      <c r="EI33" s="205" t="s">
        <v>60</v>
      </c>
      <c r="EJ33" s="205" t="s">
        <v>60</v>
      </c>
      <c r="EK33" s="205" t="s">
        <v>60</v>
      </c>
      <c r="EL33" s="211" t="s">
        <v>1063</v>
      </c>
      <c r="EM33" s="205" t="s">
        <v>60</v>
      </c>
      <c r="EN33" s="205" t="s">
        <v>60</v>
      </c>
      <c r="EO33" s="205" t="s">
        <v>60</v>
      </c>
      <c r="EP33" s="205" t="s">
        <v>60</v>
      </c>
      <c r="EQ33" s="205" t="s">
        <v>60</v>
      </c>
      <c r="ER33" s="205" t="s">
        <v>60</v>
      </c>
      <c r="ES33" s="205" t="s">
        <v>60</v>
      </c>
      <c r="ET33" s="205" t="s">
        <v>60</v>
      </c>
      <c r="EU33" s="205" t="s">
        <v>60</v>
      </c>
      <c r="EV33" s="205" t="s">
        <v>60</v>
      </c>
      <c r="EW33" s="205" t="s">
        <v>60</v>
      </c>
      <c r="EX33" s="205" t="s">
        <v>60</v>
      </c>
      <c r="EY33" s="205" t="s">
        <v>60</v>
      </c>
      <c r="EZ33" s="211" t="s">
        <v>1063</v>
      </c>
      <c r="FA33" s="205" t="s">
        <v>60</v>
      </c>
      <c r="FB33" s="205" t="s">
        <v>60</v>
      </c>
      <c r="FC33" s="205" t="s">
        <v>60</v>
      </c>
      <c r="FD33" s="205" t="s">
        <v>60</v>
      </c>
      <c r="FE33" s="205" t="s">
        <v>60</v>
      </c>
      <c r="FF33" s="205" t="s">
        <v>60</v>
      </c>
      <c r="FG33" s="211" t="s">
        <v>1063</v>
      </c>
      <c r="FH33" s="205" t="s">
        <v>60</v>
      </c>
      <c r="FI33" s="205" t="s">
        <v>60</v>
      </c>
      <c r="FJ33" s="205" t="s">
        <v>60</v>
      </c>
      <c r="FK33" s="205" t="s">
        <v>60</v>
      </c>
      <c r="FL33" s="205" t="s">
        <v>60</v>
      </c>
      <c r="FM33" s="211" t="s">
        <v>1063</v>
      </c>
      <c r="FN33" s="205" t="s">
        <v>60</v>
      </c>
      <c r="FO33" s="205" t="s">
        <v>60</v>
      </c>
      <c r="FP33" s="205" t="s">
        <v>60</v>
      </c>
      <c r="FQ33" s="205" t="s">
        <v>60</v>
      </c>
      <c r="FR33" s="211" t="s">
        <v>1063</v>
      </c>
      <c r="FS33" s="211" t="s">
        <v>1063</v>
      </c>
      <c r="FT33" s="205" t="s">
        <v>60</v>
      </c>
      <c r="FU33" s="205" t="s">
        <v>60</v>
      </c>
      <c r="FV33" s="211" t="s">
        <v>1063</v>
      </c>
      <c r="FW33" s="205" t="s">
        <v>60</v>
      </c>
      <c r="FX33" s="205" t="s">
        <v>60</v>
      </c>
      <c r="FY33" s="205" t="s">
        <v>60</v>
      </c>
      <c r="FZ33" s="205" t="s">
        <v>60</v>
      </c>
      <c r="GA33" s="205" t="s">
        <v>60</v>
      </c>
      <c r="GB33" s="205" t="s">
        <v>60</v>
      </c>
      <c r="GC33" s="211" t="s">
        <v>1063</v>
      </c>
      <c r="GD33" s="205" t="s">
        <v>60</v>
      </c>
      <c r="GE33" s="205" t="s">
        <v>60</v>
      </c>
      <c r="GF33" s="205" t="s">
        <v>60</v>
      </c>
      <c r="GG33" s="205" t="s">
        <v>60</v>
      </c>
      <c r="GH33" s="211" t="s">
        <v>1063</v>
      </c>
      <c r="GI33" s="205" t="s">
        <v>60</v>
      </c>
      <c r="GJ33" s="205" t="s">
        <v>60</v>
      </c>
      <c r="GK33" s="205" t="s">
        <v>60</v>
      </c>
      <c r="GL33" s="205" t="s">
        <v>60</v>
      </c>
      <c r="GM33" s="205" t="s">
        <v>60</v>
      </c>
      <c r="GN33" s="205" t="s">
        <v>60</v>
      </c>
      <c r="GO33" s="205" t="s">
        <v>60</v>
      </c>
      <c r="GP33" s="205" t="s">
        <v>60</v>
      </c>
      <c r="GQ33" s="205" t="s">
        <v>60</v>
      </c>
      <c r="GR33" s="205" t="s">
        <v>60</v>
      </c>
      <c r="GS33" s="205" t="s">
        <v>60</v>
      </c>
      <c r="GT33" s="205" t="s">
        <v>60</v>
      </c>
      <c r="GU33" s="205" t="s">
        <v>60</v>
      </c>
      <c r="GV33" s="205" t="s">
        <v>60</v>
      </c>
      <c r="GW33" s="205" t="s">
        <v>60</v>
      </c>
      <c r="GX33" s="205" t="s">
        <v>60</v>
      </c>
      <c r="GY33" s="205" t="s">
        <v>60</v>
      </c>
      <c r="GZ33" s="205" t="s">
        <v>60</v>
      </c>
      <c r="HA33" s="205" t="s">
        <v>60</v>
      </c>
      <c r="HB33" s="205" t="s">
        <v>60</v>
      </c>
      <c r="HC33" s="205" t="s">
        <v>60</v>
      </c>
      <c r="HD33" s="205" t="s">
        <v>60</v>
      </c>
      <c r="HE33" s="205" t="s">
        <v>60</v>
      </c>
      <c r="HF33" s="205" t="s">
        <v>60</v>
      </c>
      <c r="HG33" s="205" t="s">
        <v>60</v>
      </c>
      <c r="HH33" s="205" t="s">
        <v>60</v>
      </c>
      <c r="HI33" s="205" t="s">
        <v>60</v>
      </c>
      <c r="HJ33" s="205" t="s">
        <v>60</v>
      </c>
      <c r="HK33" s="205" t="s">
        <v>60</v>
      </c>
      <c r="HL33" s="205" t="s">
        <v>60</v>
      </c>
      <c r="HM33" s="205" t="s">
        <v>60</v>
      </c>
      <c r="HN33" s="205" t="s">
        <v>60</v>
      </c>
      <c r="HO33" s="205" t="s">
        <v>60</v>
      </c>
      <c r="HP33" s="205" t="s">
        <v>60</v>
      </c>
      <c r="HQ33" s="205" t="s">
        <v>60</v>
      </c>
      <c r="HR33" s="205" t="s">
        <v>60</v>
      </c>
      <c r="HS33" s="205" t="s">
        <v>60</v>
      </c>
      <c r="HT33" s="205" t="s">
        <v>60</v>
      </c>
      <c r="HU33" s="205" t="s">
        <v>60</v>
      </c>
      <c r="HV33" s="205" t="s">
        <v>60</v>
      </c>
      <c r="HW33" s="205" t="s">
        <v>60</v>
      </c>
      <c r="HX33" s="205" t="s">
        <v>60</v>
      </c>
      <c r="HY33" s="205" t="s">
        <v>60</v>
      </c>
      <c r="HZ33" s="205" t="s">
        <v>60</v>
      </c>
      <c r="IA33" s="205" t="s">
        <v>60</v>
      </c>
      <c r="IB33" s="205" t="s">
        <v>60</v>
      </c>
      <c r="IC33" s="205" t="s">
        <v>60</v>
      </c>
      <c r="ID33" s="205" t="s">
        <v>60</v>
      </c>
      <c r="IE33" s="205" t="s">
        <v>60</v>
      </c>
      <c r="IF33" s="205" t="s">
        <v>60</v>
      </c>
      <c r="IG33" s="205" t="s">
        <v>60</v>
      </c>
      <c r="IH33" s="205" t="s">
        <v>60</v>
      </c>
      <c r="II33" s="205" t="s">
        <v>60</v>
      </c>
      <c r="IJ33" s="205" t="s">
        <v>60</v>
      </c>
      <c r="IK33" s="205" t="s">
        <v>60</v>
      </c>
      <c r="IL33" s="205" t="s">
        <v>60</v>
      </c>
      <c r="IM33" s="205" t="s">
        <v>60</v>
      </c>
      <c r="IN33" s="205" t="s">
        <v>60</v>
      </c>
      <c r="IO33" s="205" t="s">
        <v>60</v>
      </c>
      <c r="IP33" s="205" t="s">
        <v>60</v>
      </c>
      <c r="IQ33" s="205" t="s">
        <v>60</v>
      </c>
      <c r="IR33" s="205" t="s">
        <v>60</v>
      </c>
      <c r="IS33" s="205" t="s">
        <v>60</v>
      </c>
      <c r="IT33" s="205" t="s">
        <v>60</v>
      </c>
      <c r="IU33" s="205" t="s">
        <v>60</v>
      </c>
      <c r="IV33" s="205" t="s">
        <v>60</v>
      </c>
    </row>
    <row r="34" ht="21" customHeight="1" spans="1:256">
      <c r="A34" s="206" t="s">
        <v>1104</v>
      </c>
      <c r="B34" s="206" t="s">
        <v>60</v>
      </c>
      <c r="C34" s="205" t="s">
        <v>60</v>
      </c>
      <c r="D34" s="205" t="s">
        <v>60</v>
      </c>
      <c r="E34" s="205" t="s">
        <v>60</v>
      </c>
      <c r="F34" s="205" t="s">
        <v>60</v>
      </c>
      <c r="G34" s="206" t="s">
        <v>1063</v>
      </c>
      <c r="H34" s="205" t="s">
        <v>60</v>
      </c>
      <c r="I34" s="206" t="s">
        <v>1063</v>
      </c>
      <c r="J34" s="205" t="s">
        <v>60</v>
      </c>
      <c r="K34" s="206" t="s">
        <v>1063</v>
      </c>
      <c r="L34" s="205" t="s">
        <v>60</v>
      </c>
      <c r="M34" s="206" t="s">
        <v>1063</v>
      </c>
      <c r="N34" s="205" t="s">
        <v>60</v>
      </c>
      <c r="O34" s="205" t="s">
        <v>60</v>
      </c>
      <c r="P34" s="206" t="s">
        <v>1063</v>
      </c>
      <c r="Q34" s="205" t="s">
        <v>60</v>
      </c>
      <c r="R34" s="205" t="s">
        <v>1094</v>
      </c>
      <c r="S34" s="206" t="s">
        <v>1063</v>
      </c>
      <c r="T34" s="205" t="s">
        <v>60</v>
      </c>
      <c r="U34" s="205" t="s">
        <v>60</v>
      </c>
      <c r="V34" s="206" t="s">
        <v>1063</v>
      </c>
      <c r="W34" s="206" t="s">
        <v>1063</v>
      </c>
      <c r="X34" s="205" t="s">
        <v>60</v>
      </c>
      <c r="Y34" s="205" t="s">
        <v>60</v>
      </c>
      <c r="Z34" s="205" t="s">
        <v>60</v>
      </c>
      <c r="AA34" s="205" t="s">
        <v>60</v>
      </c>
      <c r="AB34" s="205" t="s">
        <v>60</v>
      </c>
      <c r="AC34" s="205" t="s">
        <v>60</v>
      </c>
      <c r="AD34" s="205" t="s">
        <v>60</v>
      </c>
      <c r="AE34" s="205" t="s">
        <v>60</v>
      </c>
      <c r="AF34" s="205" t="s">
        <v>1064</v>
      </c>
      <c r="AG34" s="205" t="s">
        <v>60</v>
      </c>
      <c r="AH34" s="205" t="s">
        <v>60</v>
      </c>
      <c r="AI34" s="205" t="s">
        <v>60</v>
      </c>
      <c r="AJ34" s="205" t="s">
        <v>60</v>
      </c>
      <c r="AK34" s="205" t="s">
        <v>60</v>
      </c>
      <c r="AL34" s="205" t="s">
        <v>60</v>
      </c>
      <c r="AM34" s="205" t="s">
        <v>60</v>
      </c>
      <c r="AN34" s="205" t="s">
        <v>60</v>
      </c>
      <c r="AO34" s="202"/>
      <c r="AP34" s="206" t="s">
        <v>1063</v>
      </c>
      <c r="AQ34" s="202"/>
      <c r="AR34" s="205" t="s">
        <v>1105</v>
      </c>
      <c r="AS34" s="205" t="s">
        <v>60</v>
      </c>
      <c r="AT34" s="205" t="s">
        <v>60</v>
      </c>
      <c r="AU34" s="205" t="s">
        <v>60</v>
      </c>
      <c r="AV34" s="205" t="s">
        <v>60</v>
      </c>
      <c r="AW34" s="205" t="s">
        <v>60</v>
      </c>
      <c r="AX34" s="205" t="s">
        <v>60</v>
      </c>
      <c r="AY34" s="205" t="s">
        <v>60</v>
      </c>
      <c r="AZ34" s="205" t="s">
        <v>60</v>
      </c>
      <c r="BA34" s="206" t="s">
        <v>1063</v>
      </c>
      <c r="BB34" s="202"/>
      <c r="BC34" s="205" t="s">
        <v>60</v>
      </c>
      <c r="BD34" s="205" t="s">
        <v>60</v>
      </c>
      <c r="BE34" s="206" t="s">
        <v>1063</v>
      </c>
      <c r="BF34" s="205" t="s">
        <v>1105</v>
      </c>
      <c r="BG34" s="205" t="s">
        <v>60</v>
      </c>
      <c r="BH34" s="205" t="s">
        <v>60</v>
      </c>
      <c r="BI34" s="205" t="s">
        <v>60</v>
      </c>
      <c r="BJ34" s="206" t="s">
        <v>1063</v>
      </c>
      <c r="BK34" s="205" t="s">
        <v>60</v>
      </c>
      <c r="BL34" s="205" t="s">
        <v>60</v>
      </c>
      <c r="BM34" s="205" t="s">
        <v>60</v>
      </c>
      <c r="BN34" s="205" t="s">
        <v>60</v>
      </c>
      <c r="BO34" s="205" t="s">
        <v>60</v>
      </c>
      <c r="BP34" s="206" t="s">
        <v>1063</v>
      </c>
      <c r="BQ34" s="205" t="s">
        <v>60</v>
      </c>
      <c r="BR34" s="205" t="s">
        <v>60</v>
      </c>
      <c r="BS34" s="205" t="s">
        <v>60</v>
      </c>
      <c r="BT34" s="205" t="s">
        <v>60</v>
      </c>
      <c r="BU34" s="206" t="s">
        <v>1063</v>
      </c>
      <c r="BV34" s="205" t="s">
        <v>60</v>
      </c>
      <c r="BW34" s="205" t="s">
        <v>60</v>
      </c>
      <c r="BX34" s="205" t="s">
        <v>60</v>
      </c>
      <c r="BY34" s="206" t="s">
        <v>1063</v>
      </c>
      <c r="BZ34" s="206" t="s">
        <v>1063</v>
      </c>
      <c r="CA34" s="205" t="s">
        <v>60</v>
      </c>
      <c r="CB34" s="205" t="s">
        <v>60</v>
      </c>
      <c r="CC34" s="206" t="s">
        <v>1063</v>
      </c>
      <c r="CD34" s="205" t="s">
        <v>60</v>
      </c>
      <c r="CE34" s="206" t="s">
        <v>1063</v>
      </c>
      <c r="CF34" s="205" t="s">
        <v>1105</v>
      </c>
      <c r="CG34" s="202" t="s">
        <v>60</v>
      </c>
      <c r="CH34" s="206" t="s">
        <v>1063</v>
      </c>
      <c r="CI34" s="205" t="s">
        <v>60</v>
      </c>
      <c r="CJ34" s="205" t="s">
        <v>60</v>
      </c>
      <c r="CK34" s="205" t="s">
        <v>60</v>
      </c>
      <c r="CL34" s="205" t="s">
        <v>60</v>
      </c>
      <c r="CM34" s="205" t="s">
        <v>60</v>
      </c>
      <c r="CN34" s="206" t="s">
        <v>1063</v>
      </c>
      <c r="CO34" s="205" t="s">
        <v>60</v>
      </c>
      <c r="CP34" s="205" t="s">
        <v>60</v>
      </c>
      <c r="CQ34" s="206" t="s">
        <v>1063</v>
      </c>
      <c r="CR34" s="205" t="s">
        <v>60</v>
      </c>
      <c r="CS34" s="206" t="s">
        <v>1063</v>
      </c>
      <c r="CT34" s="205" t="s">
        <v>60</v>
      </c>
      <c r="CU34" s="205" t="s">
        <v>60</v>
      </c>
      <c r="CV34" s="205" t="s">
        <v>60</v>
      </c>
      <c r="CW34" s="206" t="s">
        <v>1063</v>
      </c>
      <c r="CX34" s="205" t="s">
        <v>60</v>
      </c>
      <c r="CY34" s="205" t="s">
        <v>60</v>
      </c>
      <c r="CZ34" s="205" t="s">
        <v>1094</v>
      </c>
      <c r="DA34" s="206" t="s">
        <v>1063</v>
      </c>
      <c r="DB34" s="205" t="s">
        <v>1064</v>
      </c>
      <c r="DC34" s="205" t="s">
        <v>60</v>
      </c>
      <c r="DD34" s="205" t="s">
        <v>60</v>
      </c>
      <c r="DE34" s="205" t="s">
        <v>60</v>
      </c>
      <c r="DF34" s="205" t="s">
        <v>60</v>
      </c>
      <c r="DG34" s="205" t="s">
        <v>60</v>
      </c>
      <c r="DH34" s="206" t="s">
        <v>1063</v>
      </c>
      <c r="DI34" s="206" t="s">
        <v>1063</v>
      </c>
      <c r="DJ34" s="205" t="s">
        <v>60</v>
      </c>
      <c r="DK34" s="205" t="s">
        <v>60</v>
      </c>
      <c r="DL34" s="211" t="s">
        <v>1063</v>
      </c>
      <c r="DM34" s="211" t="s">
        <v>1063</v>
      </c>
      <c r="DN34" s="205" t="s">
        <v>60</v>
      </c>
      <c r="DO34" s="205" t="s">
        <v>60</v>
      </c>
      <c r="DP34" s="211" t="s">
        <v>1063</v>
      </c>
      <c r="DQ34" s="211" t="s">
        <v>1063</v>
      </c>
      <c r="DR34" s="205" t="s">
        <v>60</v>
      </c>
      <c r="DS34" s="211" t="s">
        <v>1105</v>
      </c>
      <c r="DT34" s="205" t="s">
        <v>60</v>
      </c>
      <c r="DU34" s="211" t="s">
        <v>1106</v>
      </c>
      <c r="DV34" s="211" t="s">
        <v>1063</v>
      </c>
      <c r="DW34" s="211" t="s">
        <v>1063</v>
      </c>
      <c r="DX34" s="205" t="s">
        <v>60</v>
      </c>
      <c r="DY34" s="205" t="s">
        <v>60</v>
      </c>
      <c r="DZ34" s="205" t="s">
        <v>60</v>
      </c>
      <c r="EA34" s="205" t="s">
        <v>60</v>
      </c>
      <c r="EB34" s="205" t="s">
        <v>60</v>
      </c>
      <c r="EC34" s="205" t="s">
        <v>60</v>
      </c>
      <c r="ED34" s="211" t="s">
        <v>1105</v>
      </c>
      <c r="EE34" s="211" t="s">
        <v>1105</v>
      </c>
      <c r="EF34" s="211" t="s">
        <v>1105</v>
      </c>
      <c r="EG34" s="205" t="s">
        <v>60</v>
      </c>
      <c r="EH34" s="211" t="s">
        <v>1063</v>
      </c>
      <c r="EI34" s="205" t="s">
        <v>60</v>
      </c>
      <c r="EJ34" s="205" t="s">
        <v>60</v>
      </c>
      <c r="EK34" s="205" t="s">
        <v>60</v>
      </c>
      <c r="EL34" s="211" t="s">
        <v>1063</v>
      </c>
      <c r="EM34" s="205" t="s">
        <v>60</v>
      </c>
      <c r="EN34" s="205" t="s">
        <v>60</v>
      </c>
      <c r="EO34" s="205" t="s">
        <v>60</v>
      </c>
      <c r="EP34" s="205" t="s">
        <v>60</v>
      </c>
      <c r="EQ34" s="205" t="s">
        <v>60</v>
      </c>
      <c r="ER34" s="205" t="s">
        <v>60</v>
      </c>
      <c r="ES34" s="205" t="s">
        <v>60</v>
      </c>
      <c r="ET34" s="205" t="s">
        <v>60</v>
      </c>
      <c r="EU34" s="205" t="s">
        <v>60</v>
      </c>
      <c r="EV34" s="211" t="s">
        <v>1063</v>
      </c>
      <c r="EW34" s="205" t="s">
        <v>60</v>
      </c>
      <c r="EX34" s="205" t="s">
        <v>60</v>
      </c>
      <c r="EY34" s="205" t="s">
        <v>60</v>
      </c>
      <c r="EZ34" s="205" t="s">
        <v>60</v>
      </c>
      <c r="FA34" s="205" t="s">
        <v>60</v>
      </c>
      <c r="FB34" s="205" t="s">
        <v>60</v>
      </c>
      <c r="FC34" s="211" t="s">
        <v>120</v>
      </c>
      <c r="FD34" s="205" t="s">
        <v>60</v>
      </c>
      <c r="FE34" s="205" t="s">
        <v>60</v>
      </c>
      <c r="FF34" s="205" t="s">
        <v>60</v>
      </c>
      <c r="FG34" s="211" t="s">
        <v>1063</v>
      </c>
      <c r="FH34" s="205" t="s">
        <v>60</v>
      </c>
      <c r="FI34" s="205" t="s">
        <v>60</v>
      </c>
      <c r="FJ34" s="211" t="s">
        <v>120</v>
      </c>
      <c r="FK34" s="205" t="s">
        <v>60</v>
      </c>
      <c r="FL34" s="205" t="s">
        <v>60</v>
      </c>
      <c r="FM34" s="205" t="s">
        <v>60</v>
      </c>
      <c r="FN34" s="205" t="s">
        <v>60</v>
      </c>
      <c r="FO34" s="211" t="s">
        <v>1063</v>
      </c>
      <c r="FP34" s="211" t="s">
        <v>1063</v>
      </c>
      <c r="FQ34" s="211" t="s">
        <v>1063</v>
      </c>
      <c r="FR34" s="205" t="s">
        <v>60</v>
      </c>
      <c r="FS34" s="205" t="s">
        <v>60</v>
      </c>
      <c r="FT34" s="211" t="s">
        <v>1063</v>
      </c>
      <c r="FU34" s="205" t="s">
        <v>60</v>
      </c>
      <c r="FV34" s="211" t="s">
        <v>1063</v>
      </c>
      <c r="FW34" s="205" t="s">
        <v>60</v>
      </c>
      <c r="FX34" s="205" t="s">
        <v>60</v>
      </c>
      <c r="FY34" s="205" t="s">
        <v>60</v>
      </c>
      <c r="FZ34" s="205" t="s">
        <v>60</v>
      </c>
      <c r="GA34" s="211" t="s">
        <v>1094</v>
      </c>
      <c r="GB34" s="211" t="s">
        <v>1094</v>
      </c>
      <c r="GC34" s="211" t="s">
        <v>1063</v>
      </c>
      <c r="GD34" s="211" t="s">
        <v>1063</v>
      </c>
      <c r="GE34" s="205" t="s">
        <v>60</v>
      </c>
      <c r="GF34" s="205" t="s">
        <v>60</v>
      </c>
      <c r="GG34" s="205" t="s">
        <v>60</v>
      </c>
      <c r="GH34" s="205" t="s">
        <v>60</v>
      </c>
      <c r="GI34" s="205" t="s">
        <v>60</v>
      </c>
      <c r="GJ34" s="205" t="s">
        <v>60</v>
      </c>
      <c r="GK34" s="205" t="s">
        <v>60</v>
      </c>
      <c r="GL34" s="205" t="s">
        <v>60</v>
      </c>
      <c r="GM34" s="205" t="s">
        <v>60</v>
      </c>
      <c r="GN34" s="205" t="s">
        <v>60</v>
      </c>
      <c r="GO34" s="205" t="s">
        <v>60</v>
      </c>
      <c r="GP34" s="205" t="s">
        <v>60</v>
      </c>
      <c r="GQ34" s="211" t="s">
        <v>1063</v>
      </c>
      <c r="GR34" s="205" t="s">
        <v>60</v>
      </c>
      <c r="GS34" s="211" t="s">
        <v>1094</v>
      </c>
      <c r="GT34" s="205" t="s">
        <v>60</v>
      </c>
      <c r="GU34" s="205" t="s">
        <v>60</v>
      </c>
      <c r="GV34" s="205" t="s">
        <v>60</v>
      </c>
      <c r="GW34" s="205" t="s">
        <v>60</v>
      </c>
      <c r="GX34" s="205" t="s">
        <v>60</v>
      </c>
      <c r="GY34" s="205" t="s">
        <v>60</v>
      </c>
      <c r="GZ34" s="205" t="s">
        <v>60</v>
      </c>
      <c r="HA34" s="205" t="s">
        <v>60</v>
      </c>
      <c r="HB34" s="205" t="s">
        <v>60</v>
      </c>
      <c r="HC34" s="205" t="s">
        <v>60</v>
      </c>
      <c r="HD34" s="205" t="s">
        <v>60</v>
      </c>
      <c r="HE34" s="205" t="s">
        <v>60</v>
      </c>
      <c r="HF34" s="205" t="s">
        <v>60</v>
      </c>
      <c r="HG34" s="205" t="s">
        <v>60</v>
      </c>
      <c r="HH34" s="205" t="s">
        <v>60</v>
      </c>
      <c r="HI34" s="205" t="s">
        <v>60</v>
      </c>
      <c r="HJ34" s="205" t="s">
        <v>60</v>
      </c>
      <c r="HK34" s="205" t="s">
        <v>60</v>
      </c>
      <c r="HL34" s="205" t="s">
        <v>60</v>
      </c>
      <c r="HM34" s="205" t="s">
        <v>60</v>
      </c>
      <c r="HN34" s="205" t="s">
        <v>60</v>
      </c>
      <c r="HO34" s="205" t="s">
        <v>60</v>
      </c>
      <c r="HP34" s="205" t="s">
        <v>60</v>
      </c>
      <c r="HQ34" s="205" t="s">
        <v>60</v>
      </c>
      <c r="HR34" s="205" t="s">
        <v>60</v>
      </c>
      <c r="HS34" s="205" t="s">
        <v>60</v>
      </c>
      <c r="HT34" s="205" t="s">
        <v>60</v>
      </c>
      <c r="HU34" s="205" t="s">
        <v>60</v>
      </c>
      <c r="HV34" s="205" t="s">
        <v>60</v>
      </c>
      <c r="HW34" s="205" t="s">
        <v>60</v>
      </c>
      <c r="HX34" s="205" t="s">
        <v>60</v>
      </c>
      <c r="HY34" s="205" t="s">
        <v>60</v>
      </c>
      <c r="HZ34" s="205" t="s">
        <v>60</v>
      </c>
      <c r="IA34" s="205" t="s">
        <v>60</v>
      </c>
      <c r="IB34" s="205" t="s">
        <v>60</v>
      </c>
      <c r="IC34" s="205" t="s">
        <v>60</v>
      </c>
      <c r="ID34" s="205" t="s">
        <v>60</v>
      </c>
      <c r="IE34" s="205" t="s">
        <v>60</v>
      </c>
      <c r="IF34" s="205" t="s">
        <v>60</v>
      </c>
      <c r="IG34" s="205" t="s">
        <v>60</v>
      </c>
      <c r="IH34" s="205" t="s">
        <v>60</v>
      </c>
      <c r="II34" s="205" t="s">
        <v>60</v>
      </c>
      <c r="IJ34" s="205" t="s">
        <v>60</v>
      </c>
      <c r="IK34" s="205" t="s">
        <v>60</v>
      </c>
      <c r="IL34" s="205" t="s">
        <v>60</v>
      </c>
      <c r="IM34" s="205" t="s">
        <v>60</v>
      </c>
      <c r="IN34" s="205" t="s">
        <v>60</v>
      </c>
      <c r="IO34" s="205" t="s">
        <v>60</v>
      </c>
      <c r="IP34" s="205" t="s">
        <v>60</v>
      </c>
      <c r="IQ34" s="205" t="s">
        <v>60</v>
      </c>
      <c r="IR34" s="205" t="s">
        <v>60</v>
      </c>
      <c r="IS34" s="205" t="s">
        <v>60</v>
      </c>
      <c r="IT34" s="205" t="s">
        <v>60</v>
      </c>
      <c r="IU34" s="205" t="s">
        <v>60</v>
      </c>
      <c r="IV34" s="205" t="s">
        <v>60</v>
      </c>
    </row>
    <row r="35" ht="21" customHeight="1" spans="1:256">
      <c r="A35" s="202"/>
      <c r="B35" s="202" t="s">
        <v>60</v>
      </c>
      <c r="C35" s="202" t="s">
        <v>60</v>
      </c>
      <c r="D35" s="202" t="s">
        <v>60</v>
      </c>
      <c r="E35" s="202" t="s">
        <v>60</v>
      </c>
      <c r="F35" s="202" t="s">
        <v>60</v>
      </c>
      <c r="G35" s="206" t="s">
        <v>1063</v>
      </c>
      <c r="H35" s="202" t="s">
        <v>60</v>
      </c>
      <c r="I35" s="206" t="s">
        <v>1063</v>
      </c>
      <c r="J35" s="202" t="s">
        <v>60</v>
      </c>
      <c r="K35" s="206" t="s">
        <v>1063</v>
      </c>
      <c r="L35" s="202" t="s">
        <v>60</v>
      </c>
      <c r="M35" s="206" t="s">
        <v>1063</v>
      </c>
      <c r="N35" s="202" t="s">
        <v>60</v>
      </c>
      <c r="O35" s="202" t="s">
        <v>60</v>
      </c>
      <c r="P35" s="206" t="s">
        <v>1063</v>
      </c>
      <c r="Q35" s="202" t="s">
        <v>60</v>
      </c>
      <c r="R35" s="205" t="s">
        <v>1094</v>
      </c>
      <c r="S35" s="206" t="s">
        <v>1063</v>
      </c>
      <c r="T35" s="202" t="s">
        <v>60</v>
      </c>
      <c r="U35" s="202" t="s">
        <v>60</v>
      </c>
      <c r="V35" s="206" t="s">
        <v>1063</v>
      </c>
      <c r="W35" s="206" t="s">
        <v>1063</v>
      </c>
      <c r="X35" s="202" t="s">
        <v>60</v>
      </c>
      <c r="Y35" s="202" t="s">
        <v>60</v>
      </c>
      <c r="Z35" s="202" t="s">
        <v>60</v>
      </c>
      <c r="AA35" s="202" t="s">
        <v>60</v>
      </c>
      <c r="AB35" s="202" t="s">
        <v>60</v>
      </c>
      <c r="AC35" s="202" t="s">
        <v>60</v>
      </c>
      <c r="AD35" s="202" t="s">
        <v>60</v>
      </c>
      <c r="AE35" s="202" t="s">
        <v>60</v>
      </c>
      <c r="AF35" s="205" t="s">
        <v>1064</v>
      </c>
      <c r="AG35" s="202" t="s">
        <v>60</v>
      </c>
      <c r="AH35" s="202" t="s">
        <v>60</v>
      </c>
      <c r="AI35" s="202" t="s">
        <v>60</v>
      </c>
      <c r="AJ35" s="202" t="s">
        <v>60</v>
      </c>
      <c r="AK35" s="202" t="s">
        <v>60</v>
      </c>
      <c r="AL35" s="202" t="s">
        <v>60</v>
      </c>
      <c r="AM35" s="202" t="s">
        <v>60</v>
      </c>
      <c r="AN35" s="202" t="s">
        <v>60</v>
      </c>
      <c r="AO35" s="202"/>
      <c r="AP35" s="206" t="s">
        <v>1063</v>
      </c>
      <c r="AQ35" s="202" t="s">
        <v>60</v>
      </c>
      <c r="AR35" s="202" t="s">
        <v>60</v>
      </c>
      <c r="AS35" s="202" t="s">
        <v>60</v>
      </c>
      <c r="AT35" s="202" t="s">
        <v>60</v>
      </c>
      <c r="AU35" s="202" t="s">
        <v>60</v>
      </c>
      <c r="AV35" s="202" t="s">
        <v>60</v>
      </c>
      <c r="AW35" s="202" t="s">
        <v>60</v>
      </c>
      <c r="AX35" s="202" t="s">
        <v>60</v>
      </c>
      <c r="AY35" s="202" t="s">
        <v>60</v>
      </c>
      <c r="AZ35" s="202" t="s">
        <v>60</v>
      </c>
      <c r="BA35" s="206" t="s">
        <v>1063</v>
      </c>
      <c r="BB35" s="202"/>
      <c r="BC35" s="202" t="s">
        <v>60</v>
      </c>
      <c r="BD35" s="202" t="s">
        <v>60</v>
      </c>
      <c r="BE35" s="206" t="s">
        <v>1063</v>
      </c>
      <c r="BF35" s="202" t="s">
        <v>60</v>
      </c>
      <c r="BG35" s="202" t="s">
        <v>60</v>
      </c>
      <c r="BH35" s="202" t="s">
        <v>60</v>
      </c>
      <c r="BI35" s="202" t="s">
        <v>60</v>
      </c>
      <c r="BJ35" s="202" t="s">
        <v>60</v>
      </c>
      <c r="BK35" s="202" t="s">
        <v>60</v>
      </c>
      <c r="BL35" s="202" t="s">
        <v>60</v>
      </c>
      <c r="BM35" s="202" t="s">
        <v>60</v>
      </c>
      <c r="BN35" s="202" t="s">
        <v>60</v>
      </c>
      <c r="BO35" s="202" t="s">
        <v>60</v>
      </c>
      <c r="BP35" s="206" t="s">
        <v>1063</v>
      </c>
      <c r="BQ35" s="202" t="s">
        <v>60</v>
      </c>
      <c r="BR35" s="202" t="s">
        <v>60</v>
      </c>
      <c r="BS35" s="202" t="s">
        <v>60</v>
      </c>
      <c r="BT35" s="202" t="s">
        <v>60</v>
      </c>
      <c r="BU35" s="206" t="s">
        <v>1063</v>
      </c>
      <c r="BV35" s="202" t="s">
        <v>60</v>
      </c>
      <c r="BW35" s="202" t="s">
        <v>60</v>
      </c>
      <c r="BX35" s="202" t="s">
        <v>60</v>
      </c>
      <c r="BY35" s="206" t="s">
        <v>1063</v>
      </c>
      <c r="BZ35" s="206" t="s">
        <v>1063</v>
      </c>
      <c r="CA35" s="202" t="s">
        <v>60</v>
      </c>
      <c r="CB35" s="202" t="s">
        <v>60</v>
      </c>
      <c r="CC35" s="206" t="s">
        <v>1063</v>
      </c>
      <c r="CD35" s="202" t="s">
        <v>60</v>
      </c>
      <c r="CE35" s="206" t="s">
        <v>1063</v>
      </c>
      <c r="CF35" s="202" t="s">
        <v>60</v>
      </c>
      <c r="CG35" s="202"/>
      <c r="CH35" s="206" t="s">
        <v>1063</v>
      </c>
      <c r="CI35" s="202" t="s">
        <v>60</v>
      </c>
      <c r="CJ35" s="202" t="s">
        <v>60</v>
      </c>
      <c r="CK35" s="202" t="s">
        <v>60</v>
      </c>
      <c r="CL35" s="202" t="s">
        <v>60</v>
      </c>
      <c r="CM35" s="202" t="s">
        <v>60</v>
      </c>
      <c r="CN35" s="206" t="s">
        <v>1063</v>
      </c>
      <c r="CO35" s="202" t="s">
        <v>60</v>
      </c>
      <c r="CP35" s="202" t="s">
        <v>60</v>
      </c>
      <c r="CQ35" s="206" t="s">
        <v>1063</v>
      </c>
      <c r="CR35" s="202" t="s">
        <v>60</v>
      </c>
      <c r="CS35" s="206" t="s">
        <v>1063</v>
      </c>
      <c r="CT35" s="202" t="s">
        <v>60</v>
      </c>
      <c r="CU35" s="202" t="s">
        <v>60</v>
      </c>
      <c r="CV35" s="202" t="s">
        <v>60</v>
      </c>
      <c r="CW35" s="206" t="s">
        <v>1063</v>
      </c>
      <c r="CX35" s="202" t="s">
        <v>60</v>
      </c>
      <c r="CY35" s="202" t="s">
        <v>60</v>
      </c>
      <c r="CZ35" s="205" t="s">
        <v>1094</v>
      </c>
      <c r="DA35" s="206" t="s">
        <v>1063</v>
      </c>
      <c r="DB35" s="205" t="s">
        <v>1064</v>
      </c>
      <c r="DC35" s="202" t="s">
        <v>60</v>
      </c>
      <c r="DD35" s="202" t="s">
        <v>60</v>
      </c>
      <c r="DE35" s="202" t="s">
        <v>60</v>
      </c>
      <c r="DF35" s="202" t="s">
        <v>60</v>
      </c>
      <c r="DG35" s="202" t="s">
        <v>60</v>
      </c>
      <c r="DH35" s="206" t="s">
        <v>1063</v>
      </c>
      <c r="DI35" s="206" t="s">
        <v>1063</v>
      </c>
      <c r="DJ35" s="202" t="s">
        <v>60</v>
      </c>
      <c r="DK35" s="202" t="s">
        <v>60</v>
      </c>
      <c r="DL35" s="211" t="s">
        <v>1063</v>
      </c>
      <c r="DM35" s="211"/>
      <c r="DN35" s="205" t="s">
        <v>60</v>
      </c>
      <c r="DO35" s="205" t="s">
        <v>60</v>
      </c>
      <c r="DP35" s="205" t="s">
        <v>60</v>
      </c>
      <c r="DQ35" s="211" t="s">
        <v>1063</v>
      </c>
      <c r="DR35" s="205" t="s">
        <v>60</v>
      </c>
      <c r="DS35" s="205" t="s">
        <v>60</v>
      </c>
      <c r="DT35" s="205" t="s">
        <v>60</v>
      </c>
      <c r="DU35" s="205" t="s">
        <v>60</v>
      </c>
      <c r="DV35" s="211" t="s">
        <v>1063</v>
      </c>
      <c r="DW35" s="211" t="s">
        <v>1063</v>
      </c>
      <c r="DX35" s="205" t="s">
        <v>60</v>
      </c>
      <c r="DY35" s="205" t="s">
        <v>60</v>
      </c>
      <c r="DZ35" s="205" t="s">
        <v>60</v>
      </c>
      <c r="EA35" s="205" t="s">
        <v>60</v>
      </c>
      <c r="EB35" s="205" t="s">
        <v>60</v>
      </c>
      <c r="EC35" s="205" t="s">
        <v>60</v>
      </c>
      <c r="ED35" s="205" t="s">
        <v>60</v>
      </c>
      <c r="EE35" s="205" t="s">
        <v>60</v>
      </c>
      <c r="EF35" s="205" t="s">
        <v>60</v>
      </c>
      <c r="EG35" s="205" t="s">
        <v>60</v>
      </c>
      <c r="EH35" s="211" t="s">
        <v>1063</v>
      </c>
      <c r="EI35" s="205" t="s">
        <v>60</v>
      </c>
      <c r="EJ35" s="205" t="s">
        <v>60</v>
      </c>
      <c r="EK35" s="205" t="s">
        <v>60</v>
      </c>
      <c r="EL35" s="211" t="s">
        <v>1063</v>
      </c>
      <c r="EM35" s="205" t="s">
        <v>60</v>
      </c>
      <c r="EN35" s="205" t="s">
        <v>60</v>
      </c>
      <c r="EO35" s="205" t="s">
        <v>60</v>
      </c>
      <c r="EP35" s="205" t="s">
        <v>60</v>
      </c>
      <c r="EQ35" s="205" t="s">
        <v>60</v>
      </c>
      <c r="ER35" s="205" t="s">
        <v>60</v>
      </c>
      <c r="ES35" s="205" t="s">
        <v>60</v>
      </c>
      <c r="ET35" s="205" t="s">
        <v>60</v>
      </c>
      <c r="EU35" s="205" t="s">
        <v>60</v>
      </c>
      <c r="EV35" s="211" t="s">
        <v>1063</v>
      </c>
      <c r="EW35" s="205" t="s">
        <v>60</v>
      </c>
      <c r="EX35" s="205" t="s">
        <v>60</v>
      </c>
      <c r="EY35" s="205" t="s">
        <v>60</v>
      </c>
      <c r="EZ35" s="205" t="s">
        <v>60</v>
      </c>
      <c r="FA35" s="205" t="s">
        <v>60</v>
      </c>
      <c r="FB35" s="205" t="s">
        <v>60</v>
      </c>
      <c r="FC35" s="211" t="s">
        <v>1107</v>
      </c>
      <c r="FD35" s="205" t="s">
        <v>60</v>
      </c>
      <c r="FE35" s="205" t="s">
        <v>60</v>
      </c>
      <c r="FF35" s="205" t="s">
        <v>60</v>
      </c>
      <c r="FG35" s="205" t="s">
        <v>60</v>
      </c>
      <c r="FH35" s="205" t="s">
        <v>60</v>
      </c>
      <c r="FI35" s="205" t="s">
        <v>60</v>
      </c>
      <c r="FJ35" s="205" t="s">
        <v>60</v>
      </c>
      <c r="FK35" s="205" t="s">
        <v>60</v>
      </c>
      <c r="FL35" s="205" t="s">
        <v>60</v>
      </c>
      <c r="FM35" s="205" t="s">
        <v>60</v>
      </c>
      <c r="FN35" s="205" t="s">
        <v>60</v>
      </c>
      <c r="FO35" s="211" t="s">
        <v>1063</v>
      </c>
      <c r="FP35" s="211" t="s">
        <v>1063</v>
      </c>
      <c r="FQ35" s="205" t="s">
        <v>60</v>
      </c>
      <c r="FR35" s="205" t="s">
        <v>60</v>
      </c>
      <c r="FS35" s="205" t="s">
        <v>60</v>
      </c>
      <c r="FT35" s="211" t="s">
        <v>1063</v>
      </c>
      <c r="FU35" s="205" t="s">
        <v>60</v>
      </c>
      <c r="FV35" s="211" t="s">
        <v>1063</v>
      </c>
      <c r="FW35" s="205" t="s">
        <v>60</v>
      </c>
      <c r="FX35" s="205" t="s">
        <v>60</v>
      </c>
      <c r="FY35" s="205" t="s">
        <v>60</v>
      </c>
      <c r="FZ35" s="205" t="s">
        <v>60</v>
      </c>
      <c r="GA35" s="205" t="s">
        <v>60</v>
      </c>
      <c r="GB35" s="205" t="s">
        <v>60</v>
      </c>
      <c r="GC35" s="211" t="s">
        <v>1063</v>
      </c>
      <c r="GD35" s="211" t="s">
        <v>1063</v>
      </c>
      <c r="GE35" s="205" t="s">
        <v>60</v>
      </c>
      <c r="GF35" s="205" t="s">
        <v>60</v>
      </c>
      <c r="GG35" s="205" t="s">
        <v>60</v>
      </c>
      <c r="GH35" s="205" t="s">
        <v>60</v>
      </c>
      <c r="GI35" s="205" t="s">
        <v>60</v>
      </c>
      <c r="GJ35" s="205" t="s">
        <v>60</v>
      </c>
      <c r="GK35" s="205" t="s">
        <v>60</v>
      </c>
      <c r="GL35" s="205" t="s">
        <v>60</v>
      </c>
      <c r="GM35" s="205" t="s">
        <v>60</v>
      </c>
      <c r="GN35" s="205" t="s">
        <v>60</v>
      </c>
      <c r="GO35" s="205" t="s">
        <v>60</v>
      </c>
      <c r="GP35" s="205" t="s">
        <v>60</v>
      </c>
      <c r="GQ35" s="211" t="s">
        <v>1063</v>
      </c>
      <c r="GR35" s="205" t="s">
        <v>60</v>
      </c>
      <c r="GS35" s="205" t="s">
        <v>60</v>
      </c>
      <c r="GT35" s="205" t="s">
        <v>60</v>
      </c>
      <c r="GU35" s="205" t="s">
        <v>60</v>
      </c>
      <c r="GV35" s="205" t="s">
        <v>60</v>
      </c>
      <c r="GW35" s="205" t="s">
        <v>60</v>
      </c>
      <c r="GX35" s="205" t="s">
        <v>60</v>
      </c>
      <c r="GY35" s="205" t="s">
        <v>60</v>
      </c>
      <c r="GZ35" s="205" t="s">
        <v>60</v>
      </c>
      <c r="HA35" s="205" t="s">
        <v>60</v>
      </c>
      <c r="HB35" s="205" t="s">
        <v>60</v>
      </c>
      <c r="HC35" s="205" t="s">
        <v>60</v>
      </c>
      <c r="HD35" s="205" t="s">
        <v>60</v>
      </c>
      <c r="HE35" s="205" t="s">
        <v>60</v>
      </c>
      <c r="HF35" s="205" t="s">
        <v>60</v>
      </c>
      <c r="HG35" s="205" t="s">
        <v>60</v>
      </c>
      <c r="HH35" s="205" t="s">
        <v>60</v>
      </c>
      <c r="HI35" s="205" t="s">
        <v>60</v>
      </c>
      <c r="HJ35" s="205" t="s">
        <v>60</v>
      </c>
      <c r="HK35" s="205" t="s">
        <v>60</v>
      </c>
      <c r="HL35" s="205" t="s">
        <v>60</v>
      </c>
      <c r="HM35" s="205" t="s">
        <v>60</v>
      </c>
      <c r="HN35" s="205" t="s">
        <v>60</v>
      </c>
      <c r="HO35" s="205" t="s">
        <v>60</v>
      </c>
      <c r="HP35" s="205" t="s">
        <v>60</v>
      </c>
      <c r="HQ35" s="205" t="s">
        <v>60</v>
      </c>
      <c r="HR35" s="205" t="s">
        <v>60</v>
      </c>
      <c r="HS35" s="205" t="s">
        <v>60</v>
      </c>
      <c r="HT35" s="205" t="s">
        <v>60</v>
      </c>
      <c r="HU35" s="205" t="s">
        <v>60</v>
      </c>
      <c r="HV35" s="205" t="s">
        <v>60</v>
      </c>
      <c r="HW35" s="205" t="s">
        <v>60</v>
      </c>
      <c r="HX35" s="205" t="s">
        <v>60</v>
      </c>
      <c r="HY35" s="205" t="s">
        <v>60</v>
      </c>
      <c r="HZ35" s="205" t="s">
        <v>60</v>
      </c>
      <c r="IA35" s="205" t="s">
        <v>60</v>
      </c>
      <c r="IB35" s="205" t="s">
        <v>60</v>
      </c>
      <c r="IC35" s="205" t="s">
        <v>60</v>
      </c>
      <c r="ID35" s="205" t="s">
        <v>60</v>
      </c>
      <c r="IE35" s="205" t="s">
        <v>60</v>
      </c>
      <c r="IF35" s="205" t="s">
        <v>60</v>
      </c>
      <c r="IG35" s="205" t="s">
        <v>60</v>
      </c>
      <c r="IH35" s="205" t="s">
        <v>60</v>
      </c>
      <c r="II35" s="205" t="s">
        <v>60</v>
      </c>
      <c r="IJ35" s="205" t="s">
        <v>60</v>
      </c>
      <c r="IK35" s="205" t="s">
        <v>60</v>
      </c>
      <c r="IL35" s="205" t="s">
        <v>60</v>
      </c>
      <c r="IM35" s="205" t="s">
        <v>60</v>
      </c>
      <c r="IN35" s="205" t="s">
        <v>60</v>
      </c>
      <c r="IO35" s="205" t="s">
        <v>60</v>
      </c>
      <c r="IP35" s="205" t="s">
        <v>60</v>
      </c>
      <c r="IQ35" s="205" t="s">
        <v>60</v>
      </c>
      <c r="IR35" s="205" t="s">
        <v>60</v>
      </c>
      <c r="IS35" s="205" t="s">
        <v>60</v>
      </c>
      <c r="IT35" s="205" t="s">
        <v>60</v>
      </c>
      <c r="IU35" s="205" t="s">
        <v>60</v>
      </c>
      <c r="IV35" s="205" t="s">
        <v>60</v>
      </c>
    </row>
    <row r="36" ht="21" customHeight="1" spans="1:256">
      <c r="A36" s="202"/>
      <c r="B36" s="202"/>
      <c r="C36" s="202"/>
      <c r="D36" s="202"/>
      <c r="E36" s="202"/>
      <c r="F36" s="202"/>
      <c r="G36" s="206"/>
      <c r="H36" s="202"/>
      <c r="I36" s="206"/>
      <c r="J36" s="202"/>
      <c r="K36" s="206"/>
      <c r="L36" s="202"/>
      <c r="M36" s="206"/>
      <c r="N36" s="202"/>
      <c r="O36" s="202"/>
      <c r="P36" s="206"/>
      <c r="Q36" s="202"/>
      <c r="R36" s="205"/>
      <c r="S36" s="206"/>
      <c r="T36" s="202"/>
      <c r="U36" s="202"/>
      <c r="V36" s="206"/>
      <c r="W36" s="206"/>
      <c r="X36" s="202"/>
      <c r="Y36" s="202"/>
      <c r="Z36" s="202"/>
      <c r="AA36" s="202"/>
      <c r="AB36" s="202"/>
      <c r="AC36" s="202"/>
      <c r="AD36" s="202"/>
      <c r="AE36" s="202"/>
      <c r="AF36" s="205"/>
      <c r="AG36" s="202"/>
      <c r="AH36" s="202"/>
      <c r="AI36" s="202"/>
      <c r="AJ36" s="202"/>
      <c r="AK36" s="202"/>
      <c r="AL36" s="202"/>
      <c r="AM36" s="202"/>
      <c r="AN36" s="202"/>
      <c r="AO36" s="202"/>
      <c r="AP36" s="206"/>
      <c r="AQ36" s="202"/>
      <c r="AR36" s="202"/>
      <c r="AS36" s="202"/>
      <c r="AT36" s="202"/>
      <c r="AU36" s="202"/>
      <c r="AV36" s="202"/>
      <c r="AW36" s="202"/>
      <c r="AX36" s="202"/>
      <c r="AY36" s="202"/>
      <c r="AZ36" s="202"/>
      <c r="BA36" s="206"/>
      <c r="BB36" s="202"/>
      <c r="BC36" s="202"/>
      <c r="BD36" s="202"/>
      <c r="BE36" s="206"/>
      <c r="BF36" s="202"/>
      <c r="BG36" s="202"/>
      <c r="BH36" s="202"/>
      <c r="BI36" s="202"/>
      <c r="BJ36" s="202"/>
      <c r="BK36" s="202"/>
      <c r="BL36" s="202"/>
      <c r="BM36" s="202"/>
      <c r="BN36" s="202"/>
      <c r="BO36" s="202"/>
      <c r="BP36" s="206"/>
      <c r="BQ36" s="202"/>
      <c r="BR36" s="202"/>
      <c r="BS36" s="202"/>
      <c r="BT36" s="202"/>
      <c r="BU36" s="206"/>
      <c r="BV36" s="202"/>
      <c r="BW36" s="202"/>
      <c r="BX36" s="202"/>
      <c r="BY36" s="206"/>
      <c r="BZ36" s="206"/>
      <c r="CA36" s="202"/>
      <c r="CB36" s="202"/>
      <c r="CC36" s="206"/>
      <c r="CD36" s="202"/>
      <c r="CE36" s="206"/>
      <c r="CF36" s="202"/>
      <c r="CG36" s="202"/>
      <c r="CH36" s="206"/>
      <c r="CI36" s="202"/>
      <c r="CJ36" s="202"/>
      <c r="CK36" s="202"/>
      <c r="CL36" s="202"/>
      <c r="CM36" s="202"/>
      <c r="CN36" s="206"/>
      <c r="CO36" s="202"/>
      <c r="CP36" s="202"/>
      <c r="CQ36" s="206"/>
      <c r="CR36" s="202"/>
      <c r="CS36" s="206"/>
      <c r="CT36" s="202"/>
      <c r="CU36" s="202"/>
      <c r="CV36" s="202"/>
      <c r="CW36" s="206"/>
      <c r="CX36" s="202"/>
      <c r="CY36" s="202"/>
      <c r="CZ36" s="205"/>
      <c r="DA36" s="206"/>
      <c r="DB36" s="205"/>
      <c r="DC36" s="202"/>
      <c r="DD36" s="202"/>
      <c r="DE36" s="202"/>
      <c r="DF36" s="202"/>
      <c r="DG36" s="202"/>
      <c r="DH36" s="206"/>
      <c r="DI36" s="206"/>
      <c r="DJ36" s="202"/>
      <c r="DK36" s="202"/>
      <c r="DL36" s="205" t="s">
        <v>60</v>
      </c>
      <c r="DM36" s="211"/>
      <c r="DN36" s="205" t="s">
        <v>60</v>
      </c>
      <c r="DO36" s="205" t="s">
        <v>60</v>
      </c>
      <c r="DP36" s="205" t="s">
        <v>60</v>
      </c>
      <c r="DQ36" s="211" t="s">
        <v>1063</v>
      </c>
      <c r="DR36" s="205" t="s">
        <v>60</v>
      </c>
      <c r="DS36" s="205" t="s">
        <v>60</v>
      </c>
      <c r="DT36" s="205" t="s">
        <v>60</v>
      </c>
      <c r="DU36" s="205" t="s">
        <v>60</v>
      </c>
      <c r="DV36" s="211" t="s">
        <v>1063</v>
      </c>
      <c r="DW36" s="211" t="s">
        <v>1063</v>
      </c>
      <c r="DX36" s="205" t="s">
        <v>60</v>
      </c>
      <c r="DY36" s="205" t="s">
        <v>60</v>
      </c>
      <c r="DZ36" s="205" t="s">
        <v>60</v>
      </c>
      <c r="EA36" s="205" t="s">
        <v>60</v>
      </c>
      <c r="EB36" s="205" t="s">
        <v>60</v>
      </c>
      <c r="EC36" s="205" t="s">
        <v>60</v>
      </c>
      <c r="ED36" s="205" t="s">
        <v>60</v>
      </c>
      <c r="EE36" s="205" t="s">
        <v>60</v>
      </c>
      <c r="EF36" s="205" t="s">
        <v>60</v>
      </c>
      <c r="EG36" s="205" t="s">
        <v>60</v>
      </c>
      <c r="EH36" s="211" t="s">
        <v>1063</v>
      </c>
      <c r="EI36" s="205" t="s">
        <v>60</v>
      </c>
      <c r="EJ36" s="205" t="s">
        <v>60</v>
      </c>
      <c r="EK36" s="205" t="s">
        <v>60</v>
      </c>
      <c r="EL36" s="211" t="s">
        <v>1063</v>
      </c>
      <c r="EM36" s="205" t="s">
        <v>60</v>
      </c>
      <c r="EN36" s="205" t="s">
        <v>60</v>
      </c>
      <c r="EO36" s="205" t="s">
        <v>60</v>
      </c>
      <c r="EP36" s="205" t="s">
        <v>60</v>
      </c>
      <c r="EQ36" s="205" t="s">
        <v>60</v>
      </c>
      <c r="ER36" s="205" t="s">
        <v>60</v>
      </c>
      <c r="ES36" s="205" t="s">
        <v>60</v>
      </c>
      <c r="ET36" s="205" t="s">
        <v>60</v>
      </c>
      <c r="EU36" s="205" t="s">
        <v>60</v>
      </c>
      <c r="EV36" s="211" t="s">
        <v>1063</v>
      </c>
      <c r="EW36" s="205" t="s">
        <v>60</v>
      </c>
      <c r="EX36" s="205" t="s">
        <v>60</v>
      </c>
      <c r="EY36" s="205" t="s">
        <v>60</v>
      </c>
      <c r="EZ36" s="205" t="s">
        <v>60</v>
      </c>
      <c r="FA36" s="205" t="s">
        <v>60</v>
      </c>
      <c r="FB36" s="205" t="s">
        <v>60</v>
      </c>
      <c r="FC36" s="205" t="s">
        <v>60</v>
      </c>
      <c r="FD36" s="205" t="s">
        <v>60</v>
      </c>
      <c r="FE36" s="205" t="s">
        <v>60</v>
      </c>
      <c r="FF36" s="205" t="s">
        <v>60</v>
      </c>
      <c r="FG36" s="205" t="s">
        <v>60</v>
      </c>
      <c r="FH36" s="205" t="s">
        <v>60</v>
      </c>
      <c r="FI36" s="205" t="s">
        <v>60</v>
      </c>
      <c r="FJ36" s="205" t="s">
        <v>60</v>
      </c>
      <c r="FK36" s="205" t="s">
        <v>60</v>
      </c>
      <c r="FL36" s="205" t="s">
        <v>60</v>
      </c>
      <c r="FM36" s="205" t="s">
        <v>60</v>
      </c>
      <c r="FN36" s="205" t="s">
        <v>60</v>
      </c>
      <c r="FO36" s="211" t="s">
        <v>1063</v>
      </c>
      <c r="FP36" s="211" t="s">
        <v>1063</v>
      </c>
      <c r="FQ36" s="205" t="s">
        <v>60</v>
      </c>
      <c r="FR36" s="205" t="s">
        <v>60</v>
      </c>
      <c r="FS36" s="205" t="s">
        <v>60</v>
      </c>
      <c r="FT36" s="211" t="s">
        <v>1063</v>
      </c>
      <c r="FU36" s="205" t="s">
        <v>60</v>
      </c>
      <c r="FV36" s="211" t="s">
        <v>1063</v>
      </c>
      <c r="FW36" s="205" t="s">
        <v>60</v>
      </c>
      <c r="FX36" s="205" t="s">
        <v>60</v>
      </c>
      <c r="FY36" s="205" t="s">
        <v>60</v>
      </c>
      <c r="FZ36" s="205" t="s">
        <v>60</v>
      </c>
      <c r="GA36" s="205" t="s">
        <v>60</v>
      </c>
      <c r="GB36" s="205" t="s">
        <v>60</v>
      </c>
      <c r="GC36" s="211" t="s">
        <v>1063</v>
      </c>
      <c r="GD36" s="211" t="s">
        <v>1063</v>
      </c>
      <c r="GE36" s="205" t="s">
        <v>60</v>
      </c>
      <c r="GF36" s="205" t="s">
        <v>60</v>
      </c>
      <c r="GG36" s="205" t="s">
        <v>60</v>
      </c>
      <c r="GH36" s="205" t="s">
        <v>60</v>
      </c>
      <c r="GI36" s="205" t="s">
        <v>60</v>
      </c>
      <c r="GJ36" s="205" t="s">
        <v>60</v>
      </c>
      <c r="GK36" s="205" t="s">
        <v>60</v>
      </c>
      <c r="GL36" s="205" t="s">
        <v>60</v>
      </c>
      <c r="GM36" s="205" t="s">
        <v>60</v>
      </c>
      <c r="GN36" s="205" t="s">
        <v>60</v>
      </c>
      <c r="GO36" s="205" t="s">
        <v>60</v>
      </c>
      <c r="GP36" s="205" t="s">
        <v>60</v>
      </c>
      <c r="GQ36" s="211" t="s">
        <v>1063</v>
      </c>
      <c r="GR36" s="205" t="s">
        <v>60</v>
      </c>
      <c r="GS36" s="205" t="s">
        <v>60</v>
      </c>
      <c r="GT36" s="205" t="s">
        <v>60</v>
      </c>
      <c r="GU36" s="205" t="s">
        <v>60</v>
      </c>
      <c r="GV36" s="205" t="s">
        <v>60</v>
      </c>
      <c r="GW36" s="205" t="s">
        <v>60</v>
      </c>
      <c r="GX36" s="205" t="s">
        <v>60</v>
      </c>
      <c r="GY36" s="205" t="s">
        <v>60</v>
      </c>
      <c r="GZ36" s="205" t="s">
        <v>60</v>
      </c>
      <c r="HA36" s="205" t="s">
        <v>60</v>
      </c>
      <c r="HB36" s="205" t="s">
        <v>60</v>
      </c>
      <c r="HC36" s="205" t="s">
        <v>60</v>
      </c>
      <c r="HD36" s="205" t="s">
        <v>60</v>
      </c>
      <c r="HE36" s="205" t="s">
        <v>60</v>
      </c>
      <c r="HF36" s="205" t="s">
        <v>60</v>
      </c>
      <c r="HG36" s="205" t="s">
        <v>60</v>
      </c>
      <c r="HH36" s="205" t="s">
        <v>60</v>
      </c>
      <c r="HI36" s="205" t="s">
        <v>60</v>
      </c>
      <c r="HJ36" s="205" t="s">
        <v>60</v>
      </c>
      <c r="HK36" s="205" t="s">
        <v>60</v>
      </c>
      <c r="HL36" s="205" t="s">
        <v>60</v>
      </c>
      <c r="HM36" s="205" t="s">
        <v>60</v>
      </c>
      <c r="HN36" s="205" t="s">
        <v>60</v>
      </c>
      <c r="HO36" s="205" t="s">
        <v>60</v>
      </c>
      <c r="HP36" s="205" t="s">
        <v>60</v>
      </c>
      <c r="HQ36" s="205" t="s">
        <v>60</v>
      </c>
      <c r="HR36" s="205" t="s">
        <v>60</v>
      </c>
      <c r="HS36" s="205" t="s">
        <v>60</v>
      </c>
      <c r="HT36" s="205" t="s">
        <v>60</v>
      </c>
      <c r="HU36" s="205" t="s">
        <v>60</v>
      </c>
      <c r="HV36" s="205" t="s">
        <v>60</v>
      </c>
      <c r="HW36" s="205" t="s">
        <v>60</v>
      </c>
      <c r="HX36" s="205" t="s">
        <v>60</v>
      </c>
      <c r="HY36" s="205" t="s">
        <v>60</v>
      </c>
      <c r="HZ36" s="205" t="s">
        <v>60</v>
      </c>
      <c r="IA36" s="205" t="s">
        <v>60</v>
      </c>
      <c r="IB36" s="205" t="s">
        <v>60</v>
      </c>
      <c r="IC36" s="205" t="s">
        <v>60</v>
      </c>
      <c r="ID36" s="205" t="s">
        <v>60</v>
      </c>
      <c r="IE36" s="205" t="s">
        <v>60</v>
      </c>
      <c r="IF36" s="205" t="s">
        <v>60</v>
      </c>
      <c r="IG36" s="205" t="s">
        <v>60</v>
      </c>
      <c r="IH36" s="205" t="s">
        <v>60</v>
      </c>
      <c r="II36" s="205" t="s">
        <v>60</v>
      </c>
      <c r="IJ36" s="205" t="s">
        <v>60</v>
      </c>
      <c r="IK36" s="205" t="s">
        <v>60</v>
      </c>
      <c r="IL36" s="205" t="s">
        <v>60</v>
      </c>
      <c r="IM36" s="205" t="s">
        <v>60</v>
      </c>
      <c r="IN36" s="205" t="s">
        <v>60</v>
      </c>
      <c r="IO36" s="205" t="s">
        <v>60</v>
      </c>
      <c r="IP36" s="205" t="s">
        <v>60</v>
      </c>
      <c r="IQ36" s="205" t="s">
        <v>60</v>
      </c>
      <c r="IR36" s="205" t="s">
        <v>60</v>
      </c>
      <c r="IS36" s="205" t="s">
        <v>60</v>
      </c>
      <c r="IT36" s="205" t="s">
        <v>60</v>
      </c>
      <c r="IU36" s="205" t="s">
        <v>60</v>
      </c>
      <c r="IV36" s="205" t="s">
        <v>60</v>
      </c>
    </row>
    <row r="37" ht="21" customHeight="1" spans="1:256">
      <c r="A37" s="206" t="s">
        <v>1108</v>
      </c>
      <c r="B37" s="206" t="s">
        <v>60</v>
      </c>
      <c r="C37" s="205" t="s">
        <v>60</v>
      </c>
      <c r="D37" s="205" t="s">
        <v>60</v>
      </c>
      <c r="E37" s="205" t="s">
        <v>60</v>
      </c>
      <c r="F37" s="205" t="s">
        <v>60</v>
      </c>
      <c r="G37" s="205" t="s">
        <v>60</v>
      </c>
      <c r="H37" s="205" t="s">
        <v>60</v>
      </c>
      <c r="I37" s="205" t="s">
        <v>60</v>
      </c>
      <c r="J37" s="205" t="s">
        <v>60</v>
      </c>
      <c r="K37" s="205" t="s">
        <v>60</v>
      </c>
      <c r="L37" s="206" t="s">
        <v>1063</v>
      </c>
      <c r="M37" s="205" t="s">
        <v>60</v>
      </c>
      <c r="N37" s="205" t="s">
        <v>60</v>
      </c>
      <c r="O37" s="205" t="s">
        <v>60</v>
      </c>
      <c r="P37" s="206" t="s">
        <v>1063</v>
      </c>
      <c r="Q37" s="205" t="s">
        <v>60</v>
      </c>
      <c r="R37" s="205" t="s">
        <v>60</v>
      </c>
      <c r="S37" s="206" t="s">
        <v>1063</v>
      </c>
      <c r="T37" s="205" t="s">
        <v>60</v>
      </c>
      <c r="U37" s="205" t="s">
        <v>60</v>
      </c>
      <c r="V37" s="205" t="s">
        <v>60</v>
      </c>
      <c r="W37" s="205" t="s">
        <v>60</v>
      </c>
      <c r="X37" s="205" t="s">
        <v>60</v>
      </c>
      <c r="Y37" s="205" t="s">
        <v>60</v>
      </c>
      <c r="Z37" s="205" t="s">
        <v>60</v>
      </c>
      <c r="AA37" s="205" t="s">
        <v>60</v>
      </c>
      <c r="AB37" s="205" t="s">
        <v>60</v>
      </c>
      <c r="AC37" s="205" t="s">
        <v>60</v>
      </c>
      <c r="AD37" s="205" t="s">
        <v>60</v>
      </c>
      <c r="AE37" s="205" t="s">
        <v>60</v>
      </c>
      <c r="AF37" s="205" t="s">
        <v>60</v>
      </c>
      <c r="AG37" s="205" t="s">
        <v>60</v>
      </c>
      <c r="AH37" s="205" t="s">
        <v>60</v>
      </c>
      <c r="AI37" s="205" t="s">
        <v>60</v>
      </c>
      <c r="AJ37" s="205" t="s">
        <v>60</v>
      </c>
      <c r="AK37" s="205" t="s">
        <v>60</v>
      </c>
      <c r="AL37" s="205" t="s">
        <v>60</v>
      </c>
      <c r="AM37" s="205" t="s">
        <v>60</v>
      </c>
      <c r="AN37" s="205" t="s">
        <v>60</v>
      </c>
      <c r="AO37" s="205" t="s">
        <v>60</v>
      </c>
      <c r="AP37" s="205" t="s">
        <v>60</v>
      </c>
      <c r="AQ37" s="205" t="s">
        <v>60</v>
      </c>
      <c r="AR37" s="205" t="s">
        <v>60</v>
      </c>
      <c r="AS37" s="205" t="s">
        <v>60</v>
      </c>
      <c r="AT37" s="205" t="s">
        <v>60</v>
      </c>
      <c r="AU37" s="205" t="s">
        <v>60</v>
      </c>
      <c r="AV37" s="205" t="s">
        <v>60</v>
      </c>
      <c r="AW37" s="206" t="s">
        <v>1063</v>
      </c>
      <c r="AX37" s="206" t="s">
        <v>1063</v>
      </c>
      <c r="AY37" s="205" t="s">
        <v>60</v>
      </c>
      <c r="AZ37" s="205" t="s">
        <v>60</v>
      </c>
      <c r="BA37" s="205" t="s">
        <v>60</v>
      </c>
      <c r="BB37" s="205" t="s">
        <v>60</v>
      </c>
      <c r="BC37" s="205" t="s">
        <v>60</v>
      </c>
      <c r="BD37" s="205" t="s">
        <v>60</v>
      </c>
      <c r="BE37" s="206" t="s">
        <v>1063</v>
      </c>
      <c r="BF37" s="205" t="s">
        <v>60</v>
      </c>
      <c r="BG37" s="205" t="s">
        <v>60</v>
      </c>
      <c r="BH37" s="205" t="s">
        <v>60</v>
      </c>
      <c r="BI37" s="205" t="s">
        <v>60</v>
      </c>
      <c r="BJ37" s="205" t="s">
        <v>60</v>
      </c>
      <c r="BK37" s="205" t="s">
        <v>60</v>
      </c>
      <c r="BL37" s="205" t="s">
        <v>60</v>
      </c>
      <c r="BM37" s="206" t="s">
        <v>1063</v>
      </c>
      <c r="BN37" s="202"/>
      <c r="BO37" s="206" t="s">
        <v>1063</v>
      </c>
      <c r="BP37" s="205" t="s">
        <v>60</v>
      </c>
      <c r="BQ37" s="205" t="s">
        <v>60</v>
      </c>
      <c r="BR37" s="205" t="s">
        <v>60</v>
      </c>
      <c r="BS37" s="205" t="s">
        <v>60</v>
      </c>
      <c r="BT37" s="205" t="s">
        <v>60</v>
      </c>
      <c r="BU37" s="206" t="s">
        <v>1063</v>
      </c>
      <c r="BV37" s="205" t="s">
        <v>60</v>
      </c>
      <c r="BW37" s="205" t="s">
        <v>60</v>
      </c>
      <c r="BX37" s="205" t="s">
        <v>60</v>
      </c>
      <c r="BY37" s="205" t="s">
        <v>60</v>
      </c>
      <c r="BZ37" s="205" t="s">
        <v>60</v>
      </c>
      <c r="CA37" s="205" t="s">
        <v>60</v>
      </c>
      <c r="CB37" s="205" t="s">
        <v>60</v>
      </c>
      <c r="CC37" s="205" t="s">
        <v>60</v>
      </c>
      <c r="CD37" s="205" t="s">
        <v>60</v>
      </c>
      <c r="CE37" s="205" t="s">
        <v>60</v>
      </c>
      <c r="CF37" s="205" t="s">
        <v>60</v>
      </c>
      <c r="CG37" s="205" t="s">
        <v>60</v>
      </c>
      <c r="CH37" s="205" t="s">
        <v>60</v>
      </c>
      <c r="CI37" s="205" t="s">
        <v>60</v>
      </c>
      <c r="CJ37" s="205" t="s">
        <v>60</v>
      </c>
      <c r="CK37" s="205" t="s">
        <v>60</v>
      </c>
      <c r="CL37" s="205" t="s">
        <v>60</v>
      </c>
      <c r="CM37" s="205" t="s">
        <v>60</v>
      </c>
      <c r="CN37" s="206" t="s">
        <v>1063</v>
      </c>
      <c r="CO37" s="205" t="s">
        <v>60</v>
      </c>
      <c r="CP37" s="205" t="s">
        <v>60</v>
      </c>
      <c r="CQ37" s="205" t="s">
        <v>60</v>
      </c>
      <c r="CR37" s="205" t="s">
        <v>60</v>
      </c>
      <c r="CS37" s="205" t="s">
        <v>60</v>
      </c>
      <c r="CT37" s="205" t="s">
        <v>60</v>
      </c>
      <c r="CU37" s="205" t="s">
        <v>60</v>
      </c>
      <c r="CV37" s="205" t="s">
        <v>60</v>
      </c>
      <c r="CW37" s="206" t="s">
        <v>1063</v>
      </c>
      <c r="CX37" s="206" t="s">
        <v>1063</v>
      </c>
      <c r="CY37" s="205" t="s">
        <v>60</v>
      </c>
      <c r="CZ37" s="205" t="s">
        <v>60</v>
      </c>
      <c r="DA37" s="205" t="s">
        <v>60</v>
      </c>
      <c r="DB37" s="205" t="s">
        <v>1064</v>
      </c>
      <c r="DC37" s="205" t="s">
        <v>60</v>
      </c>
      <c r="DD37" s="205" t="s">
        <v>60</v>
      </c>
      <c r="DE37" s="205" t="s">
        <v>60</v>
      </c>
      <c r="DF37" s="205" t="s">
        <v>60</v>
      </c>
      <c r="DG37" s="205" t="s">
        <v>60</v>
      </c>
      <c r="DH37" s="206" t="s">
        <v>1063</v>
      </c>
      <c r="DI37" s="205" t="s">
        <v>60</v>
      </c>
      <c r="DJ37" s="205" t="s">
        <v>60</v>
      </c>
      <c r="DK37" s="205" t="s">
        <v>60</v>
      </c>
      <c r="DL37" s="211" t="s">
        <v>1063</v>
      </c>
      <c r="DM37" s="205" t="s">
        <v>60</v>
      </c>
      <c r="DN37" s="205" t="s">
        <v>60</v>
      </c>
      <c r="DO37" s="205" t="s">
        <v>60</v>
      </c>
      <c r="DP37" s="205" t="s">
        <v>60</v>
      </c>
      <c r="DQ37" s="205" t="s">
        <v>60</v>
      </c>
      <c r="DR37" s="205" t="s">
        <v>60</v>
      </c>
      <c r="DS37" s="211" t="s">
        <v>1063</v>
      </c>
      <c r="DT37" s="205" t="s">
        <v>60</v>
      </c>
      <c r="DU37" s="211" t="s">
        <v>1063</v>
      </c>
      <c r="DV37" s="211" t="s">
        <v>1063</v>
      </c>
      <c r="DW37" s="205" t="s">
        <v>60</v>
      </c>
      <c r="DX37" s="211" t="s">
        <v>1063</v>
      </c>
      <c r="DY37" s="205" t="s">
        <v>60</v>
      </c>
      <c r="DZ37" s="205" t="s">
        <v>60</v>
      </c>
      <c r="EA37" s="205" t="s">
        <v>60</v>
      </c>
      <c r="EB37" s="205" t="s">
        <v>60</v>
      </c>
      <c r="EC37" s="205" t="s">
        <v>60</v>
      </c>
      <c r="ED37" s="205" t="s">
        <v>60</v>
      </c>
      <c r="EE37" s="205" t="s">
        <v>60</v>
      </c>
      <c r="EF37" s="205" t="s">
        <v>60</v>
      </c>
      <c r="EG37" s="205" t="s">
        <v>60</v>
      </c>
      <c r="EH37" s="205" t="s">
        <v>60</v>
      </c>
      <c r="EI37" s="205" t="s">
        <v>60</v>
      </c>
      <c r="EJ37" s="205" t="s">
        <v>60</v>
      </c>
      <c r="EK37" s="205" t="s">
        <v>60</v>
      </c>
      <c r="EL37" s="205" t="s">
        <v>60</v>
      </c>
      <c r="EM37" s="205" t="s">
        <v>60</v>
      </c>
      <c r="EN37" s="205" t="s">
        <v>60</v>
      </c>
      <c r="EO37" s="211" t="s">
        <v>1063</v>
      </c>
      <c r="EP37" s="205" t="s">
        <v>60</v>
      </c>
      <c r="EQ37" s="205" t="s">
        <v>60</v>
      </c>
      <c r="ER37" s="205" t="s">
        <v>60</v>
      </c>
      <c r="ES37" s="211" t="s">
        <v>1063</v>
      </c>
      <c r="ET37" s="211" t="s">
        <v>1063</v>
      </c>
      <c r="EU37" s="205" t="s">
        <v>60</v>
      </c>
      <c r="EV37" s="211" t="s">
        <v>1063</v>
      </c>
      <c r="EW37" s="205" t="s">
        <v>60</v>
      </c>
      <c r="EX37" s="205" t="s">
        <v>60</v>
      </c>
      <c r="EY37" s="205" t="s">
        <v>60</v>
      </c>
      <c r="EZ37" s="205" t="s">
        <v>60</v>
      </c>
      <c r="FA37" s="205" t="s">
        <v>60</v>
      </c>
      <c r="FB37" s="205" t="s">
        <v>60</v>
      </c>
      <c r="FC37" s="205" t="s">
        <v>60</v>
      </c>
      <c r="FD37" s="205" t="s">
        <v>60</v>
      </c>
      <c r="FE37" s="205" t="s">
        <v>60</v>
      </c>
      <c r="FF37" s="205" t="s">
        <v>60</v>
      </c>
      <c r="FG37" s="211" t="s">
        <v>1063</v>
      </c>
      <c r="FH37" s="205" t="s">
        <v>60</v>
      </c>
      <c r="FI37" s="205" t="s">
        <v>60</v>
      </c>
      <c r="FJ37" s="205" t="s">
        <v>60</v>
      </c>
      <c r="FK37" s="211" t="s">
        <v>1063</v>
      </c>
      <c r="FL37" s="205" t="s">
        <v>60</v>
      </c>
      <c r="FM37" s="205" t="s">
        <v>60</v>
      </c>
      <c r="FN37" s="205" t="s">
        <v>60</v>
      </c>
      <c r="FO37" s="205" t="s">
        <v>60</v>
      </c>
      <c r="FP37" s="205" t="s">
        <v>60</v>
      </c>
      <c r="FQ37" s="205" t="s">
        <v>60</v>
      </c>
      <c r="FR37" s="205" t="s">
        <v>60</v>
      </c>
      <c r="FS37" s="205" t="s">
        <v>60</v>
      </c>
      <c r="FT37" s="205" t="s">
        <v>60</v>
      </c>
      <c r="FU37" s="205" t="s">
        <v>60</v>
      </c>
      <c r="FV37" s="205" t="s">
        <v>60</v>
      </c>
      <c r="FW37" s="205" t="s">
        <v>60</v>
      </c>
      <c r="FX37" s="205" t="s">
        <v>60</v>
      </c>
      <c r="FY37" s="205" t="s">
        <v>60</v>
      </c>
      <c r="FZ37" s="205" t="s">
        <v>60</v>
      </c>
      <c r="GA37" s="205" t="s">
        <v>60</v>
      </c>
      <c r="GB37" s="205" t="s">
        <v>60</v>
      </c>
      <c r="GC37" s="205" t="s">
        <v>60</v>
      </c>
      <c r="GD37" s="211" t="s">
        <v>1063</v>
      </c>
      <c r="GE37" s="205" t="s">
        <v>60</v>
      </c>
      <c r="GF37" s="205" t="s">
        <v>60</v>
      </c>
      <c r="GG37" s="205" t="s">
        <v>60</v>
      </c>
      <c r="GH37" s="205" t="s">
        <v>60</v>
      </c>
      <c r="GI37" s="211" t="s">
        <v>1063</v>
      </c>
      <c r="GJ37" s="211" t="s">
        <v>1063</v>
      </c>
      <c r="GK37" s="211" t="s">
        <v>1063</v>
      </c>
      <c r="GL37" s="205" t="s">
        <v>60</v>
      </c>
      <c r="GM37" s="205" t="s">
        <v>60</v>
      </c>
      <c r="GN37" s="205" t="s">
        <v>60</v>
      </c>
      <c r="GO37" s="205" t="s">
        <v>60</v>
      </c>
      <c r="GP37" s="205" t="s">
        <v>60</v>
      </c>
      <c r="GQ37" s="205" t="s">
        <v>60</v>
      </c>
      <c r="GR37" s="205" t="s">
        <v>60</v>
      </c>
      <c r="GS37" s="205" t="s">
        <v>60</v>
      </c>
      <c r="GT37" s="211" t="s">
        <v>1063</v>
      </c>
      <c r="GU37" s="205" t="s">
        <v>60</v>
      </c>
      <c r="GV37" s="205" t="s">
        <v>60</v>
      </c>
      <c r="GW37" s="205" t="s">
        <v>60</v>
      </c>
      <c r="GX37" s="205" t="s">
        <v>60</v>
      </c>
      <c r="GY37" s="205" t="s">
        <v>60</v>
      </c>
      <c r="GZ37" s="205" t="s">
        <v>60</v>
      </c>
      <c r="HA37" s="205" t="s">
        <v>60</v>
      </c>
      <c r="HB37" s="205" t="s">
        <v>60</v>
      </c>
      <c r="HC37" s="205" t="s">
        <v>60</v>
      </c>
      <c r="HD37" s="205" t="s">
        <v>60</v>
      </c>
      <c r="HE37" s="205" t="s">
        <v>60</v>
      </c>
      <c r="HF37" s="205" t="s">
        <v>60</v>
      </c>
      <c r="HG37" s="205" t="s">
        <v>60</v>
      </c>
      <c r="HH37" s="205" t="s">
        <v>60</v>
      </c>
      <c r="HI37" s="205" t="s">
        <v>60</v>
      </c>
      <c r="HJ37" s="205" t="s">
        <v>60</v>
      </c>
      <c r="HK37" s="205" t="s">
        <v>60</v>
      </c>
      <c r="HL37" s="205" t="s">
        <v>60</v>
      </c>
      <c r="HM37" s="205" t="s">
        <v>60</v>
      </c>
      <c r="HN37" s="205" t="s">
        <v>60</v>
      </c>
      <c r="HO37" s="205" t="s">
        <v>60</v>
      </c>
      <c r="HP37" s="205" t="s">
        <v>60</v>
      </c>
      <c r="HQ37" s="205" t="s">
        <v>60</v>
      </c>
      <c r="HR37" s="205" t="s">
        <v>60</v>
      </c>
      <c r="HS37" s="205" t="s">
        <v>60</v>
      </c>
      <c r="HT37" s="205" t="s">
        <v>60</v>
      </c>
      <c r="HU37" s="205" t="s">
        <v>60</v>
      </c>
      <c r="HV37" s="205" t="s">
        <v>60</v>
      </c>
      <c r="HW37" s="205" t="s">
        <v>60</v>
      </c>
      <c r="HX37" s="205" t="s">
        <v>60</v>
      </c>
      <c r="HY37" s="205" t="s">
        <v>60</v>
      </c>
      <c r="HZ37" s="205" t="s">
        <v>60</v>
      </c>
      <c r="IA37" s="205" t="s">
        <v>60</v>
      </c>
      <c r="IB37" s="205" t="s">
        <v>60</v>
      </c>
      <c r="IC37" s="205" t="s">
        <v>60</v>
      </c>
      <c r="ID37" s="205" t="s">
        <v>60</v>
      </c>
      <c r="IE37" s="205" t="s">
        <v>60</v>
      </c>
      <c r="IF37" s="205" t="s">
        <v>60</v>
      </c>
      <c r="IG37" s="205" t="s">
        <v>60</v>
      </c>
      <c r="IH37" s="205" t="s">
        <v>60</v>
      </c>
      <c r="II37" s="205" t="s">
        <v>60</v>
      </c>
      <c r="IJ37" s="205" t="s">
        <v>60</v>
      </c>
      <c r="IK37" s="205" t="s">
        <v>60</v>
      </c>
      <c r="IL37" s="205" t="s">
        <v>60</v>
      </c>
      <c r="IM37" s="205" t="s">
        <v>60</v>
      </c>
      <c r="IN37" s="205" t="s">
        <v>60</v>
      </c>
      <c r="IO37" s="205" t="s">
        <v>60</v>
      </c>
      <c r="IP37" s="205" t="s">
        <v>60</v>
      </c>
      <c r="IQ37" s="205" t="s">
        <v>60</v>
      </c>
      <c r="IR37" s="205" t="s">
        <v>60</v>
      </c>
      <c r="IS37" s="205" t="s">
        <v>60</v>
      </c>
      <c r="IT37" s="205" t="s">
        <v>60</v>
      </c>
      <c r="IU37" s="205" t="s">
        <v>60</v>
      </c>
      <c r="IV37" s="205" t="s">
        <v>60</v>
      </c>
    </row>
    <row r="38" ht="21" customHeight="1" spans="1:256">
      <c r="A38" s="206" t="s">
        <v>58</v>
      </c>
      <c r="B38" s="206" t="s">
        <v>1063</v>
      </c>
      <c r="C38" s="205" t="s">
        <v>60</v>
      </c>
      <c r="D38" s="205" t="s">
        <v>60</v>
      </c>
      <c r="E38" s="205" t="s">
        <v>60</v>
      </c>
      <c r="F38" s="206" t="s">
        <v>1063</v>
      </c>
      <c r="G38" s="206" t="s">
        <v>1063</v>
      </c>
      <c r="H38" s="205" t="s">
        <v>60</v>
      </c>
      <c r="I38" s="205" t="s">
        <v>60</v>
      </c>
      <c r="J38" s="205" t="s">
        <v>60</v>
      </c>
      <c r="K38" s="205" t="s">
        <v>60</v>
      </c>
      <c r="L38" s="206" t="s">
        <v>1063</v>
      </c>
      <c r="M38" s="205" t="s">
        <v>60</v>
      </c>
      <c r="N38" s="205" t="s">
        <v>60</v>
      </c>
      <c r="O38" s="205" t="s">
        <v>60</v>
      </c>
      <c r="P38" s="205" t="s">
        <v>60</v>
      </c>
      <c r="Q38" s="205" t="s">
        <v>60</v>
      </c>
      <c r="R38" s="205" t="s">
        <v>60</v>
      </c>
      <c r="S38" s="205" t="s">
        <v>60</v>
      </c>
      <c r="T38" s="206" t="s">
        <v>1063</v>
      </c>
      <c r="U38" s="205" t="s">
        <v>60</v>
      </c>
      <c r="V38" s="205" t="s">
        <v>60</v>
      </c>
      <c r="W38" s="205" t="s">
        <v>60</v>
      </c>
      <c r="X38" s="205" t="s">
        <v>60</v>
      </c>
      <c r="Y38" s="205" t="s">
        <v>60</v>
      </c>
      <c r="Z38" s="205" t="s">
        <v>60</v>
      </c>
      <c r="AA38" s="205" t="s">
        <v>60</v>
      </c>
      <c r="AB38" s="205" t="s">
        <v>60</v>
      </c>
      <c r="AC38" s="205" t="s">
        <v>60</v>
      </c>
      <c r="AD38" s="205" t="s">
        <v>60</v>
      </c>
      <c r="AE38" s="205" t="s">
        <v>60</v>
      </c>
      <c r="AF38" s="205" t="s">
        <v>1064</v>
      </c>
      <c r="AG38" s="205" t="s">
        <v>60</v>
      </c>
      <c r="AH38" s="205" t="s">
        <v>60</v>
      </c>
      <c r="AI38" s="205" t="s">
        <v>60</v>
      </c>
      <c r="AJ38" s="205" t="s">
        <v>60</v>
      </c>
      <c r="AK38" s="205" t="s">
        <v>60</v>
      </c>
      <c r="AL38" s="205" t="s">
        <v>60</v>
      </c>
      <c r="AM38" s="205" t="s">
        <v>60</v>
      </c>
      <c r="AN38" s="205" t="s">
        <v>60</v>
      </c>
      <c r="AO38" s="205" t="s">
        <v>60</v>
      </c>
      <c r="AP38" s="205" t="s">
        <v>60</v>
      </c>
      <c r="AQ38" s="205" t="s">
        <v>60</v>
      </c>
      <c r="AR38" s="205" t="s">
        <v>60</v>
      </c>
      <c r="AS38" s="205" t="s">
        <v>60</v>
      </c>
      <c r="AT38" s="205" t="s">
        <v>60</v>
      </c>
      <c r="AU38" s="205" t="s">
        <v>60</v>
      </c>
      <c r="AV38" s="205" t="s">
        <v>60</v>
      </c>
      <c r="AW38" s="205" t="s">
        <v>60</v>
      </c>
      <c r="AX38" s="205" t="s">
        <v>60</v>
      </c>
      <c r="AY38" s="205" t="s">
        <v>60</v>
      </c>
      <c r="AZ38" s="205" t="s">
        <v>60</v>
      </c>
      <c r="BA38" s="205" t="s">
        <v>60</v>
      </c>
      <c r="BB38" s="205" t="s">
        <v>60</v>
      </c>
      <c r="BC38" s="206" t="s">
        <v>1063</v>
      </c>
      <c r="BD38" s="205" t="s">
        <v>60</v>
      </c>
      <c r="BE38" s="205" t="s">
        <v>60</v>
      </c>
      <c r="BF38" s="205" t="s">
        <v>60</v>
      </c>
      <c r="BG38" s="205" t="s">
        <v>60</v>
      </c>
      <c r="BH38" s="206" t="s">
        <v>1063</v>
      </c>
      <c r="BI38" s="205" t="s">
        <v>60</v>
      </c>
      <c r="BJ38" s="205" t="s">
        <v>60</v>
      </c>
      <c r="BK38" s="205" t="s">
        <v>60</v>
      </c>
      <c r="BL38" s="205" t="s">
        <v>60</v>
      </c>
      <c r="BM38" s="205" t="s">
        <v>60</v>
      </c>
      <c r="BN38" s="205" t="s">
        <v>60</v>
      </c>
      <c r="BO38" s="206" t="s">
        <v>1063</v>
      </c>
      <c r="BP38" s="205" t="s">
        <v>60</v>
      </c>
      <c r="BQ38" s="205" t="s">
        <v>60</v>
      </c>
      <c r="BR38" s="205" t="s">
        <v>60</v>
      </c>
      <c r="BS38" s="205" t="s">
        <v>60</v>
      </c>
      <c r="BT38" s="206" t="s">
        <v>1063</v>
      </c>
      <c r="BU38" s="205" t="s">
        <v>60</v>
      </c>
      <c r="BV38" s="205" t="s">
        <v>60</v>
      </c>
      <c r="BW38" s="205" t="s">
        <v>60</v>
      </c>
      <c r="BX38" s="205" t="s">
        <v>60</v>
      </c>
      <c r="BY38" s="205" t="s">
        <v>60</v>
      </c>
      <c r="BZ38" s="205" t="s">
        <v>60</v>
      </c>
      <c r="CA38" s="205" t="s">
        <v>60</v>
      </c>
      <c r="CB38" s="205" t="s">
        <v>60</v>
      </c>
      <c r="CC38" s="205" t="s">
        <v>60</v>
      </c>
      <c r="CD38" s="205" t="s">
        <v>60</v>
      </c>
      <c r="CE38" s="205" t="s">
        <v>60</v>
      </c>
      <c r="CF38" s="205" t="s">
        <v>60</v>
      </c>
      <c r="CG38" s="205" t="s">
        <v>60</v>
      </c>
      <c r="CH38" s="205" t="s">
        <v>60</v>
      </c>
      <c r="CI38" s="205" t="s">
        <v>60</v>
      </c>
      <c r="CJ38" s="205" t="s">
        <v>60</v>
      </c>
      <c r="CK38" s="206" t="s">
        <v>1063</v>
      </c>
      <c r="CL38" s="206" t="s">
        <v>1063</v>
      </c>
      <c r="CM38" s="206" t="s">
        <v>1063</v>
      </c>
      <c r="CN38" s="205" t="s">
        <v>60</v>
      </c>
      <c r="CO38" s="205" t="s">
        <v>60</v>
      </c>
      <c r="CP38" s="205" t="s">
        <v>60</v>
      </c>
      <c r="CQ38" s="205" t="s">
        <v>60</v>
      </c>
      <c r="CR38" s="205" t="s">
        <v>60</v>
      </c>
      <c r="CS38" s="205" t="s">
        <v>60</v>
      </c>
      <c r="CT38" s="205" t="s">
        <v>60</v>
      </c>
      <c r="CU38" s="205" t="s">
        <v>60</v>
      </c>
      <c r="CV38" s="205" t="s">
        <v>60</v>
      </c>
      <c r="CW38" s="205" t="s">
        <v>60</v>
      </c>
      <c r="CX38" s="205" t="s">
        <v>60</v>
      </c>
      <c r="CY38" s="205" t="s">
        <v>60</v>
      </c>
      <c r="CZ38" s="205" t="s">
        <v>60</v>
      </c>
      <c r="DA38" s="205" t="s">
        <v>60</v>
      </c>
      <c r="DB38" s="205" t="s">
        <v>60</v>
      </c>
      <c r="DC38" s="205" t="s">
        <v>60</v>
      </c>
      <c r="DD38" s="205" t="s">
        <v>60</v>
      </c>
      <c r="DE38" s="205" t="s">
        <v>60</v>
      </c>
      <c r="DF38" s="206" t="s">
        <v>1063</v>
      </c>
      <c r="DG38" s="205" t="s">
        <v>60</v>
      </c>
      <c r="DH38" s="206" t="s">
        <v>1063</v>
      </c>
      <c r="DI38" s="206" t="s">
        <v>1063</v>
      </c>
      <c r="DJ38" s="205" t="s">
        <v>60</v>
      </c>
      <c r="DK38" s="205" t="s">
        <v>60</v>
      </c>
      <c r="DL38" s="205" t="s">
        <v>60</v>
      </c>
      <c r="DM38" s="205" t="s">
        <v>60</v>
      </c>
      <c r="DN38" s="205" t="s">
        <v>60</v>
      </c>
      <c r="DO38" s="205" t="s">
        <v>60</v>
      </c>
      <c r="DP38" s="205" t="s">
        <v>60</v>
      </c>
      <c r="DQ38" s="205" t="s">
        <v>60</v>
      </c>
      <c r="DR38" s="211" t="s">
        <v>1063</v>
      </c>
      <c r="DS38" s="205" t="s">
        <v>60</v>
      </c>
      <c r="DT38" s="205" t="s">
        <v>60</v>
      </c>
      <c r="DU38" s="205" t="s">
        <v>60</v>
      </c>
      <c r="DV38" s="205" t="s">
        <v>60</v>
      </c>
      <c r="DW38" s="205" t="s">
        <v>60</v>
      </c>
      <c r="DX38" s="205" t="s">
        <v>60</v>
      </c>
      <c r="DY38" s="205" t="s">
        <v>60</v>
      </c>
      <c r="DZ38" s="205" t="s">
        <v>60</v>
      </c>
      <c r="EA38" s="205" t="s">
        <v>60</v>
      </c>
      <c r="EB38" s="211" t="s">
        <v>1063</v>
      </c>
      <c r="EC38" s="211" t="s">
        <v>1063</v>
      </c>
      <c r="ED38" s="205" t="s">
        <v>60</v>
      </c>
      <c r="EE38" s="205" t="s">
        <v>60</v>
      </c>
      <c r="EF38" s="205" t="s">
        <v>60</v>
      </c>
      <c r="EG38" s="205" t="s">
        <v>60</v>
      </c>
      <c r="EH38" s="205" t="s">
        <v>60</v>
      </c>
      <c r="EI38" s="205" t="s">
        <v>60</v>
      </c>
      <c r="EJ38" s="211" t="s">
        <v>1063</v>
      </c>
      <c r="EK38" s="205" t="s">
        <v>60</v>
      </c>
      <c r="EL38" s="205" t="s">
        <v>60</v>
      </c>
      <c r="EM38" s="205" t="s">
        <v>60</v>
      </c>
      <c r="EN38" s="205" t="s">
        <v>60</v>
      </c>
      <c r="EO38" s="205" t="s">
        <v>60</v>
      </c>
      <c r="EP38" s="205" t="s">
        <v>60</v>
      </c>
      <c r="EQ38" s="205" t="s">
        <v>60</v>
      </c>
      <c r="ER38" s="205" t="s">
        <v>60</v>
      </c>
      <c r="ES38" s="205" t="s">
        <v>60</v>
      </c>
      <c r="ET38" s="205" t="s">
        <v>60</v>
      </c>
      <c r="EU38" s="205" t="s">
        <v>60</v>
      </c>
      <c r="EV38" s="205" t="s">
        <v>60</v>
      </c>
      <c r="EW38" s="211" t="s">
        <v>1063</v>
      </c>
      <c r="EX38" s="205" t="s">
        <v>60</v>
      </c>
      <c r="EY38" s="205" t="s">
        <v>60</v>
      </c>
      <c r="EZ38" s="205" t="s">
        <v>60</v>
      </c>
      <c r="FA38" s="211" t="s">
        <v>1063</v>
      </c>
      <c r="FB38" s="205" t="s">
        <v>60</v>
      </c>
      <c r="FC38" s="205" t="s">
        <v>60</v>
      </c>
      <c r="FD38" s="205" t="s">
        <v>60</v>
      </c>
      <c r="FE38" s="205" t="s">
        <v>60</v>
      </c>
      <c r="FF38" s="205" t="s">
        <v>60</v>
      </c>
      <c r="FG38" s="205" t="s">
        <v>60</v>
      </c>
      <c r="FH38" s="205" t="s">
        <v>60</v>
      </c>
      <c r="FI38" s="205" t="s">
        <v>60</v>
      </c>
      <c r="FJ38" s="205" t="s">
        <v>60</v>
      </c>
      <c r="FK38" s="205" t="s">
        <v>60</v>
      </c>
      <c r="FL38" s="205" t="s">
        <v>60</v>
      </c>
      <c r="FM38" s="205" t="s">
        <v>60</v>
      </c>
      <c r="FN38" s="205" t="s">
        <v>60</v>
      </c>
      <c r="FO38" s="211" t="s">
        <v>1063</v>
      </c>
      <c r="FP38" s="205" t="s">
        <v>60</v>
      </c>
      <c r="FQ38" s="205" t="s">
        <v>60</v>
      </c>
      <c r="FR38" s="205" t="s">
        <v>60</v>
      </c>
      <c r="FS38" s="205" t="s">
        <v>60</v>
      </c>
      <c r="FT38" s="211" t="s">
        <v>1063</v>
      </c>
      <c r="FU38" s="211" t="s">
        <v>1063</v>
      </c>
      <c r="FV38" s="205" t="s">
        <v>60</v>
      </c>
      <c r="FW38" s="205" t="s">
        <v>60</v>
      </c>
      <c r="FX38" s="205" t="s">
        <v>60</v>
      </c>
      <c r="FY38" s="205" t="s">
        <v>60</v>
      </c>
      <c r="FZ38" s="205" t="s">
        <v>60</v>
      </c>
      <c r="GA38" s="205" t="s">
        <v>60</v>
      </c>
      <c r="GB38" s="205" t="s">
        <v>60</v>
      </c>
      <c r="GC38" s="205" t="s">
        <v>60</v>
      </c>
      <c r="GD38" s="205" t="s">
        <v>60</v>
      </c>
      <c r="GE38" s="205" t="s">
        <v>60</v>
      </c>
      <c r="GF38" s="205" t="s">
        <v>60</v>
      </c>
      <c r="GG38" s="205" t="s">
        <v>60</v>
      </c>
      <c r="GH38" s="205" t="s">
        <v>60</v>
      </c>
      <c r="GI38" s="205" t="s">
        <v>60</v>
      </c>
      <c r="GJ38" s="205" t="s">
        <v>60</v>
      </c>
      <c r="GK38" s="205" t="s">
        <v>60</v>
      </c>
      <c r="GL38" s="205" t="s">
        <v>60</v>
      </c>
      <c r="GM38" s="211" t="s">
        <v>1063</v>
      </c>
      <c r="GN38" s="205" t="s">
        <v>60</v>
      </c>
      <c r="GO38" s="205" t="s">
        <v>60</v>
      </c>
      <c r="GP38" s="205" t="s">
        <v>60</v>
      </c>
      <c r="GQ38" s="205" t="s">
        <v>60</v>
      </c>
      <c r="GR38" s="205" t="s">
        <v>60</v>
      </c>
      <c r="GS38" s="205" t="s">
        <v>60</v>
      </c>
      <c r="GT38" s="205" t="s">
        <v>60</v>
      </c>
      <c r="GU38" s="211" t="s">
        <v>1063</v>
      </c>
      <c r="GV38" s="205" t="s">
        <v>60</v>
      </c>
      <c r="GW38" s="205" t="s">
        <v>60</v>
      </c>
      <c r="GX38" s="205" t="s">
        <v>60</v>
      </c>
      <c r="GY38" s="205" t="s">
        <v>60</v>
      </c>
      <c r="GZ38" s="205" t="s">
        <v>60</v>
      </c>
      <c r="HA38" s="205" t="s">
        <v>60</v>
      </c>
      <c r="HB38" s="205" t="s">
        <v>60</v>
      </c>
      <c r="HC38" s="205" t="s">
        <v>60</v>
      </c>
      <c r="HD38" s="205" t="s">
        <v>60</v>
      </c>
      <c r="HE38" s="205" t="s">
        <v>60</v>
      </c>
      <c r="HF38" s="205" t="s">
        <v>60</v>
      </c>
      <c r="HG38" s="205" t="s">
        <v>60</v>
      </c>
      <c r="HH38" s="205" t="s">
        <v>60</v>
      </c>
      <c r="HI38" s="205" t="s">
        <v>60</v>
      </c>
      <c r="HJ38" s="205" t="s">
        <v>60</v>
      </c>
      <c r="HK38" s="205" t="s">
        <v>60</v>
      </c>
      <c r="HL38" s="205" t="s">
        <v>60</v>
      </c>
      <c r="HM38" s="205" t="s">
        <v>60</v>
      </c>
      <c r="HN38" s="205" t="s">
        <v>60</v>
      </c>
      <c r="HO38" s="205" t="s">
        <v>60</v>
      </c>
      <c r="HP38" s="205" t="s">
        <v>60</v>
      </c>
      <c r="HQ38" s="205" t="s">
        <v>60</v>
      </c>
      <c r="HR38" s="205" t="s">
        <v>60</v>
      </c>
      <c r="HS38" s="205" t="s">
        <v>60</v>
      </c>
      <c r="HT38" s="205" t="s">
        <v>60</v>
      </c>
      <c r="HU38" s="205" t="s">
        <v>60</v>
      </c>
      <c r="HV38" s="205" t="s">
        <v>60</v>
      </c>
      <c r="HW38" s="205" t="s">
        <v>60</v>
      </c>
      <c r="HX38" s="205" t="s">
        <v>60</v>
      </c>
      <c r="HY38" s="205" t="s">
        <v>60</v>
      </c>
      <c r="HZ38" s="205" t="s">
        <v>60</v>
      </c>
      <c r="IA38" s="205" t="s">
        <v>60</v>
      </c>
      <c r="IB38" s="205" t="s">
        <v>60</v>
      </c>
      <c r="IC38" s="205" t="s">
        <v>60</v>
      </c>
      <c r="ID38" s="205" t="s">
        <v>60</v>
      </c>
      <c r="IE38" s="205" t="s">
        <v>60</v>
      </c>
      <c r="IF38" s="205" t="s">
        <v>60</v>
      </c>
      <c r="IG38" s="205" t="s">
        <v>60</v>
      </c>
      <c r="IH38" s="205" t="s">
        <v>60</v>
      </c>
      <c r="II38" s="205" t="s">
        <v>60</v>
      </c>
      <c r="IJ38" s="205" t="s">
        <v>60</v>
      </c>
      <c r="IK38" s="205" t="s">
        <v>60</v>
      </c>
      <c r="IL38" s="205" t="s">
        <v>60</v>
      </c>
      <c r="IM38" s="205" t="s">
        <v>60</v>
      </c>
      <c r="IN38" s="205" t="s">
        <v>60</v>
      </c>
      <c r="IO38" s="205" t="s">
        <v>60</v>
      </c>
      <c r="IP38" s="205" t="s">
        <v>60</v>
      </c>
      <c r="IQ38" s="205" t="s">
        <v>60</v>
      </c>
      <c r="IR38" s="205" t="s">
        <v>60</v>
      </c>
      <c r="IS38" s="205" t="s">
        <v>60</v>
      </c>
      <c r="IT38" s="205" t="s">
        <v>60</v>
      </c>
      <c r="IU38" s="205" t="s">
        <v>60</v>
      </c>
      <c r="IV38" s="205" t="s">
        <v>60</v>
      </c>
    </row>
    <row r="39" ht="21" customHeight="1" spans="1:256">
      <c r="A39" s="206" t="s">
        <v>62</v>
      </c>
      <c r="B39" s="206" t="s">
        <v>1063</v>
      </c>
      <c r="C39" s="205" t="s">
        <v>60</v>
      </c>
      <c r="D39" s="205" t="s">
        <v>60</v>
      </c>
      <c r="E39" s="205" t="s">
        <v>60</v>
      </c>
      <c r="F39" s="206" t="s">
        <v>1063</v>
      </c>
      <c r="G39" s="205" t="s">
        <v>60</v>
      </c>
      <c r="H39" s="205" t="s">
        <v>60</v>
      </c>
      <c r="I39" s="206" t="s">
        <v>1063</v>
      </c>
      <c r="J39" s="206" t="s">
        <v>1063</v>
      </c>
      <c r="K39" s="206" t="s">
        <v>1063</v>
      </c>
      <c r="L39" s="205" t="s">
        <v>1064</v>
      </c>
      <c r="M39" s="205" t="s">
        <v>60</v>
      </c>
      <c r="N39" s="205" t="s">
        <v>60</v>
      </c>
      <c r="O39" s="205" t="s">
        <v>60</v>
      </c>
      <c r="P39" s="206" t="s">
        <v>1063</v>
      </c>
      <c r="Q39" s="205" t="s">
        <v>60</v>
      </c>
      <c r="R39" s="205" t="s">
        <v>60</v>
      </c>
      <c r="S39" s="206" t="s">
        <v>1063</v>
      </c>
      <c r="T39" s="205" t="s">
        <v>60</v>
      </c>
      <c r="U39" s="205" t="s">
        <v>60</v>
      </c>
      <c r="V39" s="205" t="s">
        <v>60</v>
      </c>
      <c r="W39" s="206" t="s">
        <v>1063</v>
      </c>
      <c r="X39" s="206" t="s">
        <v>1063</v>
      </c>
      <c r="Y39" s="206" t="s">
        <v>1063</v>
      </c>
      <c r="Z39" s="205" t="s">
        <v>60</v>
      </c>
      <c r="AA39" s="205" t="s">
        <v>60</v>
      </c>
      <c r="AB39" s="205" t="s">
        <v>60</v>
      </c>
      <c r="AC39" s="205" t="s">
        <v>60</v>
      </c>
      <c r="AD39" s="205" t="s">
        <v>60</v>
      </c>
      <c r="AE39" s="205" t="s">
        <v>60</v>
      </c>
      <c r="AF39" s="205" t="s">
        <v>60</v>
      </c>
      <c r="AG39" s="205" t="s">
        <v>60</v>
      </c>
      <c r="AH39" s="205" t="s">
        <v>60</v>
      </c>
      <c r="AI39" s="206" t="s">
        <v>1063</v>
      </c>
      <c r="AJ39" s="206" t="s">
        <v>1063</v>
      </c>
      <c r="AK39" s="205" t="s">
        <v>60</v>
      </c>
      <c r="AL39" s="205" t="s">
        <v>60</v>
      </c>
      <c r="AM39" s="205" t="s">
        <v>60</v>
      </c>
      <c r="AN39" s="205" t="s">
        <v>60</v>
      </c>
      <c r="AO39" s="205" t="s">
        <v>1064</v>
      </c>
      <c r="AP39" s="205" t="s">
        <v>60</v>
      </c>
      <c r="AQ39" s="205" t="s">
        <v>60</v>
      </c>
      <c r="AR39" s="205" t="s">
        <v>60</v>
      </c>
      <c r="AS39" s="205" t="s">
        <v>60</v>
      </c>
      <c r="AT39" s="205" t="s">
        <v>60</v>
      </c>
      <c r="AU39" s="205" t="s">
        <v>60</v>
      </c>
      <c r="AV39" s="205" t="s">
        <v>60</v>
      </c>
      <c r="AW39" s="205" t="s">
        <v>60</v>
      </c>
      <c r="AX39" s="205" t="s">
        <v>60</v>
      </c>
      <c r="AY39" s="206" t="s">
        <v>1063</v>
      </c>
      <c r="AZ39" s="205" t="s">
        <v>60</v>
      </c>
      <c r="BA39" s="205" t="s">
        <v>60</v>
      </c>
      <c r="BB39" s="205" t="s">
        <v>60</v>
      </c>
      <c r="BC39" s="205" t="s">
        <v>60</v>
      </c>
      <c r="BD39" s="205" t="s">
        <v>60</v>
      </c>
      <c r="BE39" s="205" t="s">
        <v>60</v>
      </c>
      <c r="BF39" s="206" t="s">
        <v>1063</v>
      </c>
      <c r="BG39" s="205" t="s">
        <v>60</v>
      </c>
      <c r="BH39" s="205" t="s">
        <v>60</v>
      </c>
      <c r="BI39" s="205" t="s">
        <v>60</v>
      </c>
      <c r="BJ39" s="205" t="s">
        <v>60</v>
      </c>
      <c r="BK39" s="205" t="s">
        <v>60</v>
      </c>
      <c r="BL39" s="205" t="s">
        <v>60</v>
      </c>
      <c r="BM39" s="206" t="s">
        <v>1063</v>
      </c>
      <c r="BN39" s="205" t="s">
        <v>60</v>
      </c>
      <c r="BO39" s="206" t="s">
        <v>1063</v>
      </c>
      <c r="BP39" s="205" t="s">
        <v>1064</v>
      </c>
      <c r="BQ39" s="205" t="s">
        <v>60</v>
      </c>
      <c r="BR39" s="205" t="s">
        <v>60</v>
      </c>
      <c r="BS39" s="205" t="s">
        <v>60</v>
      </c>
      <c r="BT39" s="206" t="s">
        <v>1063</v>
      </c>
      <c r="BU39" s="206" t="s">
        <v>1063</v>
      </c>
      <c r="BV39" s="205" t="s">
        <v>60</v>
      </c>
      <c r="BW39" s="205" t="s">
        <v>60</v>
      </c>
      <c r="BX39" s="205" t="s">
        <v>60</v>
      </c>
      <c r="BY39" s="205" t="s">
        <v>60</v>
      </c>
      <c r="BZ39" s="206" t="s">
        <v>1063</v>
      </c>
      <c r="CA39" s="205" t="s">
        <v>60</v>
      </c>
      <c r="CB39" s="205" t="s">
        <v>60</v>
      </c>
      <c r="CC39" s="206" t="s">
        <v>1063</v>
      </c>
      <c r="CD39" s="205" t="s">
        <v>60</v>
      </c>
      <c r="CE39" s="206" t="s">
        <v>1063</v>
      </c>
      <c r="CF39" s="206" t="s">
        <v>1063</v>
      </c>
      <c r="CG39" s="205" t="s">
        <v>60</v>
      </c>
      <c r="CH39" s="205" t="s">
        <v>60</v>
      </c>
      <c r="CI39" s="205" t="s">
        <v>60</v>
      </c>
      <c r="CJ39" s="205" t="s">
        <v>60</v>
      </c>
      <c r="CK39" s="205" t="s">
        <v>60</v>
      </c>
      <c r="CL39" s="205" t="s">
        <v>60</v>
      </c>
      <c r="CM39" s="206" t="s">
        <v>1063</v>
      </c>
      <c r="CN39" s="206" t="s">
        <v>1063</v>
      </c>
      <c r="CO39" s="205" t="s">
        <v>60</v>
      </c>
      <c r="CP39" s="205" t="s">
        <v>60</v>
      </c>
      <c r="CQ39" s="205" t="s">
        <v>60</v>
      </c>
      <c r="CR39" s="206" t="s">
        <v>1063</v>
      </c>
      <c r="CS39" s="206" t="s">
        <v>1063</v>
      </c>
      <c r="CT39" s="205" t="s">
        <v>60</v>
      </c>
      <c r="CU39" s="205" t="s">
        <v>60</v>
      </c>
      <c r="CV39" s="205" t="s">
        <v>60</v>
      </c>
      <c r="CW39" s="205" t="s">
        <v>1064</v>
      </c>
      <c r="CX39" s="205" t="s">
        <v>1094</v>
      </c>
      <c r="CY39" s="205" t="s">
        <v>60</v>
      </c>
      <c r="CZ39" s="205" t="s">
        <v>60</v>
      </c>
      <c r="DA39" s="205" t="s">
        <v>60</v>
      </c>
      <c r="DB39" s="206" t="s">
        <v>1063</v>
      </c>
      <c r="DC39" s="205" t="s">
        <v>60</v>
      </c>
      <c r="DD39" s="205" t="s">
        <v>60</v>
      </c>
      <c r="DE39" s="205" t="s">
        <v>60</v>
      </c>
      <c r="DF39" s="205" t="s">
        <v>60</v>
      </c>
      <c r="DG39" s="205" t="s">
        <v>60</v>
      </c>
      <c r="DH39" s="205" t="s">
        <v>1064</v>
      </c>
      <c r="DI39" s="205" t="s">
        <v>60</v>
      </c>
      <c r="DJ39" s="205" t="s">
        <v>60</v>
      </c>
      <c r="DK39" s="205" t="s">
        <v>60</v>
      </c>
      <c r="DL39" s="205" t="s">
        <v>60</v>
      </c>
      <c r="DM39" s="205" t="s">
        <v>60</v>
      </c>
      <c r="DN39" s="205" t="s">
        <v>60</v>
      </c>
      <c r="DO39" s="205" t="s">
        <v>60</v>
      </c>
      <c r="DP39" s="205" t="s">
        <v>60</v>
      </c>
      <c r="DQ39" s="205" t="s">
        <v>60</v>
      </c>
      <c r="DR39" s="211" t="s">
        <v>1063</v>
      </c>
      <c r="DS39" s="211" t="s">
        <v>1063</v>
      </c>
      <c r="DT39" s="211" t="s">
        <v>1063</v>
      </c>
      <c r="DU39" s="211" t="s">
        <v>1063</v>
      </c>
      <c r="DV39" s="211" t="s">
        <v>1063</v>
      </c>
      <c r="DW39" s="205" t="s">
        <v>60</v>
      </c>
      <c r="DX39" s="211" t="s">
        <v>1063</v>
      </c>
      <c r="DY39" s="205" t="s">
        <v>60</v>
      </c>
      <c r="DZ39" s="205" t="s">
        <v>60</v>
      </c>
      <c r="EA39" s="205" t="s">
        <v>60</v>
      </c>
      <c r="EB39" s="211" t="s">
        <v>1063</v>
      </c>
      <c r="EC39" s="211" t="s">
        <v>1063</v>
      </c>
      <c r="ED39" s="205" t="s">
        <v>60</v>
      </c>
      <c r="EE39" s="205" t="s">
        <v>60</v>
      </c>
      <c r="EF39" s="205" t="s">
        <v>60</v>
      </c>
      <c r="EG39" s="205" t="s">
        <v>60</v>
      </c>
      <c r="EH39" s="211" t="s">
        <v>1063</v>
      </c>
      <c r="EI39" s="205" t="s">
        <v>60</v>
      </c>
      <c r="EJ39" s="205" t="s">
        <v>60</v>
      </c>
      <c r="EK39" s="205" t="s">
        <v>60</v>
      </c>
      <c r="EL39" s="205" t="s">
        <v>60</v>
      </c>
      <c r="EM39" s="205" t="s">
        <v>60</v>
      </c>
      <c r="EN39" s="205" t="s">
        <v>60</v>
      </c>
      <c r="EO39" s="205" t="s">
        <v>60</v>
      </c>
      <c r="EP39" s="205" t="s">
        <v>60</v>
      </c>
      <c r="EQ39" s="205" t="s">
        <v>60</v>
      </c>
      <c r="ER39" s="205" t="s">
        <v>60</v>
      </c>
      <c r="ES39" s="205" t="s">
        <v>60</v>
      </c>
      <c r="ET39" s="205" t="s">
        <v>60</v>
      </c>
      <c r="EU39" s="211" t="s">
        <v>1063</v>
      </c>
      <c r="EV39" s="205" t="s">
        <v>60</v>
      </c>
      <c r="EW39" s="205" t="s">
        <v>60</v>
      </c>
      <c r="EX39" s="211" t="s">
        <v>1063</v>
      </c>
      <c r="EY39" s="205" t="s">
        <v>60</v>
      </c>
      <c r="EZ39" s="205" t="s">
        <v>60</v>
      </c>
      <c r="FA39" s="205" t="s">
        <v>60</v>
      </c>
      <c r="FB39" s="205" t="s">
        <v>60</v>
      </c>
      <c r="FC39" s="211" t="s">
        <v>1064</v>
      </c>
      <c r="FD39" s="211" t="s">
        <v>1063</v>
      </c>
      <c r="FE39" s="211" t="s">
        <v>1063</v>
      </c>
      <c r="FF39" s="205" t="s">
        <v>60</v>
      </c>
      <c r="FG39" s="211" t="s">
        <v>1063</v>
      </c>
      <c r="FH39" s="205" t="s">
        <v>234</v>
      </c>
      <c r="FI39" s="211" t="s">
        <v>1064</v>
      </c>
      <c r="FJ39" s="211" t="s">
        <v>1063</v>
      </c>
      <c r="FK39" s="205" t="s">
        <v>60</v>
      </c>
      <c r="FL39" s="205" t="s">
        <v>60</v>
      </c>
      <c r="FM39" s="205" t="s">
        <v>60</v>
      </c>
      <c r="FN39" s="205" t="s">
        <v>60</v>
      </c>
      <c r="FO39" s="205" t="s">
        <v>60</v>
      </c>
      <c r="FP39" s="211" t="s">
        <v>1063</v>
      </c>
      <c r="FQ39" s="211" t="s">
        <v>1063</v>
      </c>
      <c r="FR39" s="205" t="s">
        <v>60</v>
      </c>
      <c r="FS39" s="205" t="s">
        <v>60</v>
      </c>
      <c r="FT39" s="205" t="s">
        <v>60</v>
      </c>
      <c r="FU39" s="205" t="s">
        <v>60</v>
      </c>
      <c r="FV39" s="205" t="s">
        <v>60</v>
      </c>
      <c r="FW39" s="205" t="s">
        <v>60</v>
      </c>
      <c r="FX39" s="211" t="s">
        <v>1064</v>
      </c>
      <c r="FY39" s="205" t="s">
        <v>60</v>
      </c>
      <c r="FZ39" s="205" t="s">
        <v>60</v>
      </c>
      <c r="GA39" s="205" t="s">
        <v>60</v>
      </c>
      <c r="GB39" s="205" t="s">
        <v>60</v>
      </c>
      <c r="GC39" s="205" t="s">
        <v>60</v>
      </c>
      <c r="GD39" s="211" t="s">
        <v>1064</v>
      </c>
      <c r="GE39" s="205" t="s">
        <v>60</v>
      </c>
      <c r="GF39" s="205" t="s">
        <v>60</v>
      </c>
      <c r="GG39" s="205" t="s">
        <v>60</v>
      </c>
      <c r="GH39" s="205" t="s">
        <v>60</v>
      </c>
      <c r="GI39" s="205" t="s">
        <v>60</v>
      </c>
      <c r="GJ39" s="205" t="s">
        <v>60</v>
      </c>
      <c r="GK39" s="205" t="s">
        <v>60</v>
      </c>
      <c r="GL39" s="205" t="s">
        <v>60</v>
      </c>
      <c r="GM39" s="205" t="s">
        <v>60</v>
      </c>
      <c r="GN39" s="205" t="s">
        <v>60</v>
      </c>
      <c r="GO39" s="211" t="s">
        <v>1063</v>
      </c>
      <c r="GP39" s="205" t="s">
        <v>60</v>
      </c>
      <c r="GQ39" s="205" t="s">
        <v>60</v>
      </c>
      <c r="GR39" s="211" t="s">
        <v>1063</v>
      </c>
      <c r="GS39" s="205" t="s">
        <v>60</v>
      </c>
      <c r="GT39" s="211" t="s">
        <v>1063</v>
      </c>
      <c r="GU39" s="205" t="s">
        <v>60</v>
      </c>
      <c r="GV39" s="205" t="s">
        <v>60</v>
      </c>
      <c r="GW39" s="205" t="s">
        <v>60</v>
      </c>
      <c r="GX39" s="205" t="s">
        <v>60</v>
      </c>
      <c r="GY39" s="205" t="s">
        <v>60</v>
      </c>
      <c r="GZ39" s="205" t="s">
        <v>60</v>
      </c>
      <c r="HA39" s="205" t="s">
        <v>60</v>
      </c>
      <c r="HB39" s="205" t="s">
        <v>60</v>
      </c>
      <c r="HC39" s="205" t="s">
        <v>60</v>
      </c>
      <c r="HD39" s="205" t="s">
        <v>60</v>
      </c>
      <c r="HE39" s="205" t="s">
        <v>60</v>
      </c>
      <c r="HF39" s="205" t="s">
        <v>60</v>
      </c>
      <c r="HG39" s="205" t="s">
        <v>60</v>
      </c>
      <c r="HH39" s="205" t="s">
        <v>60</v>
      </c>
      <c r="HI39" s="205" t="s">
        <v>60</v>
      </c>
      <c r="HJ39" s="205" t="s">
        <v>60</v>
      </c>
      <c r="HK39" s="205" t="s">
        <v>60</v>
      </c>
      <c r="HL39" s="205" t="s">
        <v>60</v>
      </c>
      <c r="HM39" s="205" t="s">
        <v>60</v>
      </c>
      <c r="HN39" s="205" t="s">
        <v>60</v>
      </c>
      <c r="HO39" s="205" t="s">
        <v>60</v>
      </c>
      <c r="HP39" s="205" t="s">
        <v>60</v>
      </c>
      <c r="HQ39" s="205" t="s">
        <v>60</v>
      </c>
      <c r="HR39" s="205" t="s">
        <v>60</v>
      </c>
      <c r="HS39" s="205" t="s">
        <v>60</v>
      </c>
      <c r="HT39" s="205" t="s">
        <v>60</v>
      </c>
      <c r="HU39" s="205" t="s">
        <v>60</v>
      </c>
      <c r="HV39" s="205" t="s">
        <v>60</v>
      </c>
      <c r="HW39" s="205" t="s">
        <v>60</v>
      </c>
      <c r="HX39" s="205" t="s">
        <v>60</v>
      </c>
      <c r="HY39" s="205" t="s">
        <v>60</v>
      </c>
      <c r="HZ39" s="205" t="s">
        <v>60</v>
      </c>
      <c r="IA39" s="205" t="s">
        <v>60</v>
      </c>
      <c r="IB39" s="205" t="s">
        <v>60</v>
      </c>
      <c r="IC39" s="205" t="s">
        <v>60</v>
      </c>
      <c r="ID39" s="205" t="s">
        <v>60</v>
      </c>
      <c r="IE39" s="205" t="s">
        <v>60</v>
      </c>
      <c r="IF39" s="205" t="s">
        <v>60</v>
      </c>
      <c r="IG39" s="205" t="s">
        <v>60</v>
      </c>
      <c r="IH39" s="205" t="s">
        <v>60</v>
      </c>
      <c r="II39" s="205" t="s">
        <v>60</v>
      </c>
      <c r="IJ39" s="205" t="s">
        <v>60</v>
      </c>
      <c r="IK39" s="205" t="s">
        <v>60</v>
      </c>
      <c r="IL39" s="205" t="s">
        <v>60</v>
      </c>
      <c r="IM39" s="205" t="s">
        <v>60</v>
      </c>
      <c r="IN39" s="205" t="s">
        <v>60</v>
      </c>
      <c r="IO39" s="205" t="s">
        <v>60</v>
      </c>
      <c r="IP39" s="205" t="s">
        <v>60</v>
      </c>
      <c r="IQ39" s="205" t="s">
        <v>60</v>
      </c>
      <c r="IR39" s="205" t="s">
        <v>60</v>
      </c>
      <c r="IS39" s="205" t="s">
        <v>60</v>
      </c>
      <c r="IT39" s="205" t="s">
        <v>60</v>
      </c>
      <c r="IU39" s="205" t="s">
        <v>60</v>
      </c>
      <c r="IV39" s="205" t="s">
        <v>60</v>
      </c>
    </row>
    <row r="40" ht="21" customHeight="1" spans="1:256">
      <c r="A40" s="206" t="s">
        <v>66</v>
      </c>
      <c r="B40" s="206" t="s">
        <v>1063</v>
      </c>
      <c r="C40" s="205" t="s">
        <v>60</v>
      </c>
      <c r="D40" s="205" t="s">
        <v>60</v>
      </c>
      <c r="E40" s="205" t="s">
        <v>60</v>
      </c>
      <c r="F40" s="205" t="s">
        <v>60</v>
      </c>
      <c r="G40" s="206" t="s">
        <v>1063</v>
      </c>
      <c r="H40" s="206" t="s">
        <v>1063</v>
      </c>
      <c r="I40" s="205" t="s">
        <v>60</v>
      </c>
      <c r="J40" s="205" t="s">
        <v>60</v>
      </c>
      <c r="K40" s="205" t="s">
        <v>60</v>
      </c>
      <c r="L40" s="205" t="s">
        <v>60</v>
      </c>
      <c r="M40" s="205" t="s">
        <v>60</v>
      </c>
      <c r="N40" s="206" t="s">
        <v>1063</v>
      </c>
      <c r="O40" s="205" t="s">
        <v>60</v>
      </c>
      <c r="P40" s="205" t="s">
        <v>60</v>
      </c>
      <c r="Q40" s="206" t="s">
        <v>1063</v>
      </c>
      <c r="R40" s="205" t="s">
        <v>1064</v>
      </c>
      <c r="S40" s="205" t="s">
        <v>60</v>
      </c>
      <c r="T40" s="205" t="s">
        <v>60</v>
      </c>
      <c r="U40" s="205" t="s">
        <v>60</v>
      </c>
      <c r="V40" s="206" t="s">
        <v>1063</v>
      </c>
      <c r="W40" s="206" t="s">
        <v>1063</v>
      </c>
      <c r="X40" s="205" t="s">
        <v>60</v>
      </c>
      <c r="Y40" s="205" t="s">
        <v>60</v>
      </c>
      <c r="Z40" s="205" t="s">
        <v>60</v>
      </c>
      <c r="AA40" s="205" t="s">
        <v>60</v>
      </c>
      <c r="AB40" s="205" t="s">
        <v>60</v>
      </c>
      <c r="AC40" s="205" t="s">
        <v>60</v>
      </c>
      <c r="AD40" s="205" t="s">
        <v>60</v>
      </c>
      <c r="AE40" s="206" t="s">
        <v>1063</v>
      </c>
      <c r="AF40" s="206" t="s">
        <v>1063</v>
      </c>
      <c r="AG40" s="205" t="s">
        <v>60</v>
      </c>
      <c r="AH40" s="206" t="s">
        <v>1063</v>
      </c>
      <c r="AI40" s="205" t="s">
        <v>60</v>
      </c>
      <c r="AJ40" s="205" t="s">
        <v>60</v>
      </c>
      <c r="AK40" s="206" t="s">
        <v>1063</v>
      </c>
      <c r="AL40" s="205" t="s">
        <v>60</v>
      </c>
      <c r="AM40" s="205" t="s">
        <v>60</v>
      </c>
      <c r="AN40" s="205" t="s">
        <v>60</v>
      </c>
      <c r="AO40" s="205" t="s">
        <v>60</v>
      </c>
      <c r="AP40" s="205" t="s">
        <v>60</v>
      </c>
      <c r="AQ40" s="205" t="s">
        <v>60</v>
      </c>
      <c r="AR40" s="205" t="s">
        <v>60</v>
      </c>
      <c r="AS40" s="206" t="s">
        <v>1063</v>
      </c>
      <c r="AT40" s="206" t="s">
        <v>1063</v>
      </c>
      <c r="AU40" s="206" t="s">
        <v>1063</v>
      </c>
      <c r="AV40" s="205" t="s">
        <v>60</v>
      </c>
      <c r="AW40" s="205" t="s">
        <v>60</v>
      </c>
      <c r="AX40" s="206" t="s">
        <v>1063</v>
      </c>
      <c r="AY40" s="205" t="s">
        <v>60</v>
      </c>
      <c r="AZ40" s="206" t="s">
        <v>1063</v>
      </c>
      <c r="BA40" s="205" t="s">
        <v>60</v>
      </c>
      <c r="BB40" s="205" t="s">
        <v>60</v>
      </c>
      <c r="BC40" s="205" t="s">
        <v>60</v>
      </c>
      <c r="BD40" s="205" t="s">
        <v>60</v>
      </c>
      <c r="BE40" s="206" t="s">
        <v>1063</v>
      </c>
      <c r="BF40" s="205" t="s">
        <v>60</v>
      </c>
      <c r="BG40" s="206" t="s">
        <v>1063</v>
      </c>
      <c r="BH40" s="206" t="s">
        <v>1063</v>
      </c>
      <c r="BI40" s="205" t="s">
        <v>60</v>
      </c>
      <c r="BJ40" s="205" t="s">
        <v>60</v>
      </c>
      <c r="BK40" s="206" t="s">
        <v>1063</v>
      </c>
      <c r="BL40" s="206" t="s">
        <v>1063</v>
      </c>
      <c r="BM40" s="202" t="s">
        <v>60</v>
      </c>
      <c r="BN40" s="206" t="s">
        <v>1063</v>
      </c>
      <c r="BO40" s="206" t="s">
        <v>1063</v>
      </c>
      <c r="BP40" s="205" t="s">
        <v>60</v>
      </c>
      <c r="BQ40" s="205" t="s">
        <v>60</v>
      </c>
      <c r="BR40" s="205" t="s">
        <v>60</v>
      </c>
      <c r="BS40" s="205" t="s">
        <v>60</v>
      </c>
      <c r="BT40" s="205" t="s">
        <v>60</v>
      </c>
      <c r="BU40" s="205" t="s">
        <v>60</v>
      </c>
      <c r="BV40" s="205" t="s">
        <v>60</v>
      </c>
      <c r="BW40" s="205" t="s">
        <v>60</v>
      </c>
      <c r="BX40" s="205" t="s">
        <v>60</v>
      </c>
      <c r="BY40" s="206" t="s">
        <v>1063</v>
      </c>
      <c r="BZ40" s="205" t="s">
        <v>60</v>
      </c>
      <c r="CA40" s="206" t="s">
        <v>1063</v>
      </c>
      <c r="CB40" s="206" t="s">
        <v>1063</v>
      </c>
      <c r="CC40" s="205" t="s">
        <v>60</v>
      </c>
      <c r="CD40" s="206" t="s">
        <v>1063</v>
      </c>
      <c r="CE40" s="205" t="s">
        <v>60</v>
      </c>
      <c r="CF40" s="205" t="s">
        <v>60</v>
      </c>
      <c r="CG40" s="205" t="s">
        <v>60</v>
      </c>
      <c r="CH40" s="205" t="s">
        <v>60</v>
      </c>
      <c r="CI40" s="205" t="s">
        <v>60</v>
      </c>
      <c r="CJ40" s="206" t="s">
        <v>1063</v>
      </c>
      <c r="CK40" s="206" t="s">
        <v>1063</v>
      </c>
      <c r="CL40" s="205" t="s">
        <v>60</v>
      </c>
      <c r="CM40" s="205" t="s">
        <v>60</v>
      </c>
      <c r="CN40" s="205" t="s">
        <v>60</v>
      </c>
      <c r="CO40" s="205" t="s">
        <v>60</v>
      </c>
      <c r="CP40" s="205" t="s">
        <v>60</v>
      </c>
      <c r="CQ40" s="206" t="s">
        <v>1063</v>
      </c>
      <c r="CR40" s="206" t="s">
        <v>1063</v>
      </c>
      <c r="CS40" s="205" t="s">
        <v>60</v>
      </c>
      <c r="CT40" s="205" t="s">
        <v>60</v>
      </c>
      <c r="CU40" s="205" t="s">
        <v>60</v>
      </c>
      <c r="CV40" s="206" t="s">
        <v>1063</v>
      </c>
      <c r="CW40" s="205" t="s">
        <v>60</v>
      </c>
      <c r="CX40" s="205" t="s">
        <v>60</v>
      </c>
      <c r="CY40" s="206" t="s">
        <v>1063</v>
      </c>
      <c r="CZ40" s="205" t="s">
        <v>60</v>
      </c>
      <c r="DA40" s="206" t="s">
        <v>1063</v>
      </c>
      <c r="DB40" s="206" t="s">
        <v>1063</v>
      </c>
      <c r="DC40" s="205" t="s">
        <v>60</v>
      </c>
      <c r="DD40" s="206" t="s">
        <v>1063</v>
      </c>
      <c r="DE40" s="205" t="s">
        <v>60</v>
      </c>
      <c r="DF40" s="206" t="s">
        <v>1063</v>
      </c>
      <c r="DG40" s="206" t="s">
        <v>1063</v>
      </c>
      <c r="DH40" s="206" t="s">
        <v>1063</v>
      </c>
      <c r="DI40" s="205" t="s">
        <v>60</v>
      </c>
      <c r="DJ40" s="205" t="s">
        <v>60</v>
      </c>
      <c r="DK40" s="205" t="s">
        <v>60</v>
      </c>
      <c r="DL40" s="211" t="s">
        <v>1063</v>
      </c>
      <c r="DM40" s="205" t="s">
        <v>60</v>
      </c>
      <c r="DN40" s="205" t="s">
        <v>60</v>
      </c>
      <c r="DO40" s="205" t="s">
        <v>60</v>
      </c>
      <c r="DP40" s="205" t="s">
        <v>60</v>
      </c>
      <c r="DQ40" s="205" t="s">
        <v>60</v>
      </c>
      <c r="DR40" s="205" t="s">
        <v>60</v>
      </c>
      <c r="DS40" s="205" t="s">
        <v>60</v>
      </c>
      <c r="DT40" s="211" t="s">
        <v>1063</v>
      </c>
      <c r="DU40" s="205" t="s">
        <v>60</v>
      </c>
      <c r="DV40" s="205" t="s">
        <v>60</v>
      </c>
      <c r="DW40" s="205" t="s">
        <v>60</v>
      </c>
      <c r="DX40" s="211" t="s">
        <v>1063</v>
      </c>
      <c r="DY40" s="205" t="s">
        <v>60</v>
      </c>
      <c r="DZ40" s="205" t="s">
        <v>60</v>
      </c>
      <c r="EA40" s="211" t="s">
        <v>1063</v>
      </c>
      <c r="EB40" s="211" t="s">
        <v>1063</v>
      </c>
      <c r="EC40" s="205" t="s">
        <v>60</v>
      </c>
      <c r="ED40" s="205" t="s">
        <v>60</v>
      </c>
      <c r="EE40" s="205" t="s">
        <v>60</v>
      </c>
      <c r="EF40" s="205" t="s">
        <v>60</v>
      </c>
      <c r="EG40" s="205" t="s">
        <v>60</v>
      </c>
      <c r="EH40" s="205" t="s">
        <v>60</v>
      </c>
      <c r="EI40" s="205" t="s">
        <v>60</v>
      </c>
      <c r="EJ40" s="205" t="s">
        <v>60</v>
      </c>
      <c r="EK40" s="205" t="s">
        <v>60</v>
      </c>
      <c r="EL40" s="205" t="s">
        <v>60</v>
      </c>
      <c r="EM40" s="211" t="s">
        <v>1063</v>
      </c>
      <c r="EN40" s="205" t="s">
        <v>60</v>
      </c>
      <c r="EO40" s="205" t="s">
        <v>60</v>
      </c>
      <c r="EP40" s="211" t="s">
        <v>1063</v>
      </c>
      <c r="EQ40" s="211" t="s">
        <v>1063</v>
      </c>
      <c r="ER40" s="205" t="s">
        <v>60</v>
      </c>
      <c r="ES40" s="205" t="s">
        <v>60</v>
      </c>
      <c r="ET40" s="205" t="s">
        <v>60</v>
      </c>
      <c r="EU40" s="205" t="s">
        <v>60</v>
      </c>
      <c r="EV40" s="211" t="s">
        <v>1063</v>
      </c>
      <c r="EW40" s="205" t="s">
        <v>60</v>
      </c>
      <c r="EX40" s="205" t="s">
        <v>60</v>
      </c>
      <c r="EY40" s="205" t="s">
        <v>60</v>
      </c>
      <c r="EZ40" s="205" t="s">
        <v>60</v>
      </c>
      <c r="FA40" s="205" t="s">
        <v>60</v>
      </c>
      <c r="FB40" s="205" t="s">
        <v>60</v>
      </c>
      <c r="FC40" s="211" t="s">
        <v>1063</v>
      </c>
      <c r="FD40" s="205" t="s">
        <v>60</v>
      </c>
      <c r="FE40" s="205" t="s">
        <v>60</v>
      </c>
      <c r="FF40" s="205" t="s">
        <v>60</v>
      </c>
      <c r="FG40" s="205" t="s">
        <v>60</v>
      </c>
      <c r="FH40" s="211" t="s">
        <v>1063</v>
      </c>
      <c r="FI40" s="205" t="s">
        <v>60</v>
      </c>
      <c r="FJ40" s="205" t="s">
        <v>60</v>
      </c>
      <c r="FK40" s="211" t="s">
        <v>1063</v>
      </c>
      <c r="FL40" s="211" t="s">
        <v>1063</v>
      </c>
      <c r="FM40" s="205" t="s">
        <v>60</v>
      </c>
      <c r="FN40" s="205" t="s">
        <v>60</v>
      </c>
      <c r="FO40" s="205" t="s">
        <v>60</v>
      </c>
      <c r="FP40" s="211" t="s">
        <v>1063</v>
      </c>
      <c r="FQ40" s="205" t="s">
        <v>60</v>
      </c>
      <c r="FR40" s="211" t="s">
        <v>1063</v>
      </c>
      <c r="FS40" s="205" t="s">
        <v>60</v>
      </c>
      <c r="FT40" s="205" t="s">
        <v>60</v>
      </c>
      <c r="FU40" s="205" t="s">
        <v>60</v>
      </c>
      <c r="FV40" s="211" t="s">
        <v>1063</v>
      </c>
      <c r="FW40" s="211" t="s">
        <v>1063</v>
      </c>
      <c r="FX40" s="205" t="s">
        <v>60</v>
      </c>
      <c r="FY40" s="205" t="s">
        <v>60</v>
      </c>
      <c r="FZ40" s="205" t="s">
        <v>60</v>
      </c>
      <c r="GA40" s="205" t="s">
        <v>60</v>
      </c>
      <c r="GB40" s="205" t="s">
        <v>60</v>
      </c>
      <c r="GC40" s="205" t="s">
        <v>60</v>
      </c>
      <c r="GD40" s="205" t="s">
        <v>60</v>
      </c>
      <c r="GE40" s="211" t="s">
        <v>1063</v>
      </c>
      <c r="GF40" s="211" t="s">
        <v>1063</v>
      </c>
      <c r="GG40" s="211" t="s">
        <v>1063</v>
      </c>
      <c r="GH40" s="205" t="s">
        <v>60</v>
      </c>
      <c r="GI40" s="205" t="s">
        <v>60</v>
      </c>
      <c r="GJ40" s="205" t="s">
        <v>60</v>
      </c>
      <c r="GK40" s="205" t="s">
        <v>60</v>
      </c>
      <c r="GL40" s="211" t="s">
        <v>1063</v>
      </c>
      <c r="GM40" s="211" t="s">
        <v>1063</v>
      </c>
      <c r="GN40" s="205" t="s">
        <v>60</v>
      </c>
      <c r="GO40" s="205" t="s">
        <v>60</v>
      </c>
      <c r="GP40" s="205" t="s">
        <v>60</v>
      </c>
      <c r="GQ40" s="205" t="s">
        <v>60</v>
      </c>
      <c r="GR40" s="205" t="s">
        <v>60</v>
      </c>
      <c r="GS40" s="205" t="s">
        <v>60</v>
      </c>
      <c r="GT40" s="211" t="s">
        <v>1063</v>
      </c>
      <c r="GU40" s="205" t="s">
        <v>60</v>
      </c>
      <c r="GV40" s="211" t="s">
        <v>1063</v>
      </c>
      <c r="GW40" s="205" t="s">
        <v>60</v>
      </c>
      <c r="GX40" s="205" t="s">
        <v>60</v>
      </c>
      <c r="GY40" s="205" t="s">
        <v>60</v>
      </c>
      <c r="GZ40" s="205" t="s">
        <v>60</v>
      </c>
      <c r="HA40" s="205" t="s">
        <v>60</v>
      </c>
      <c r="HB40" s="205" t="s">
        <v>60</v>
      </c>
      <c r="HC40" s="205" t="s">
        <v>60</v>
      </c>
      <c r="HD40" s="205" t="s">
        <v>60</v>
      </c>
      <c r="HE40" s="205" t="s">
        <v>60</v>
      </c>
      <c r="HF40" s="205" t="s">
        <v>60</v>
      </c>
      <c r="HG40" s="205" t="s">
        <v>60</v>
      </c>
      <c r="HH40" s="205" t="s">
        <v>60</v>
      </c>
      <c r="HI40" s="205" t="s">
        <v>60</v>
      </c>
      <c r="HJ40" s="205" t="s">
        <v>60</v>
      </c>
      <c r="HK40" s="205" t="s">
        <v>60</v>
      </c>
      <c r="HL40" s="205" t="s">
        <v>60</v>
      </c>
      <c r="HM40" s="205" t="s">
        <v>60</v>
      </c>
      <c r="HN40" s="205" t="s">
        <v>60</v>
      </c>
      <c r="HO40" s="205" t="s">
        <v>60</v>
      </c>
      <c r="HP40" s="205" t="s">
        <v>60</v>
      </c>
      <c r="HQ40" s="205" t="s">
        <v>60</v>
      </c>
      <c r="HR40" s="205" t="s">
        <v>60</v>
      </c>
      <c r="HS40" s="205" t="s">
        <v>60</v>
      </c>
      <c r="HT40" s="205" t="s">
        <v>60</v>
      </c>
      <c r="HU40" s="205" t="s">
        <v>60</v>
      </c>
      <c r="HV40" s="205" t="s">
        <v>60</v>
      </c>
      <c r="HW40" s="205" t="s">
        <v>60</v>
      </c>
      <c r="HX40" s="205" t="s">
        <v>60</v>
      </c>
      <c r="HY40" s="205" t="s">
        <v>60</v>
      </c>
      <c r="HZ40" s="205" t="s">
        <v>60</v>
      </c>
      <c r="IA40" s="205" t="s">
        <v>60</v>
      </c>
      <c r="IB40" s="205" t="s">
        <v>60</v>
      </c>
      <c r="IC40" s="205" t="s">
        <v>60</v>
      </c>
      <c r="ID40" s="205" t="s">
        <v>60</v>
      </c>
      <c r="IE40" s="205" t="s">
        <v>60</v>
      </c>
      <c r="IF40" s="205" t="s">
        <v>60</v>
      </c>
      <c r="IG40" s="205" t="s">
        <v>60</v>
      </c>
      <c r="IH40" s="205" t="s">
        <v>60</v>
      </c>
      <c r="II40" s="205" t="s">
        <v>60</v>
      </c>
      <c r="IJ40" s="205" t="s">
        <v>60</v>
      </c>
      <c r="IK40" s="205" t="s">
        <v>60</v>
      </c>
      <c r="IL40" s="205" t="s">
        <v>60</v>
      </c>
      <c r="IM40" s="205" t="s">
        <v>60</v>
      </c>
      <c r="IN40" s="205" t="s">
        <v>60</v>
      </c>
      <c r="IO40" s="205" t="s">
        <v>60</v>
      </c>
      <c r="IP40" s="205" t="s">
        <v>60</v>
      </c>
      <c r="IQ40" s="205" t="s">
        <v>60</v>
      </c>
      <c r="IR40" s="205" t="s">
        <v>60</v>
      </c>
      <c r="IS40" s="205" t="s">
        <v>60</v>
      </c>
      <c r="IT40" s="205" t="s">
        <v>60</v>
      </c>
      <c r="IU40" s="205" t="s">
        <v>60</v>
      </c>
      <c r="IV40" s="205" t="s">
        <v>60</v>
      </c>
    </row>
    <row r="41" ht="21" customHeight="1" spans="1:256">
      <c r="A41" s="206" t="s">
        <v>69</v>
      </c>
      <c r="B41" s="206" t="s">
        <v>60</v>
      </c>
      <c r="C41" s="205" t="s">
        <v>60</v>
      </c>
      <c r="D41" s="205" t="s">
        <v>60</v>
      </c>
      <c r="E41" s="205" t="s">
        <v>60</v>
      </c>
      <c r="F41" s="205" t="s">
        <v>60</v>
      </c>
      <c r="G41" s="205" t="s">
        <v>60</v>
      </c>
      <c r="H41" s="205" t="s">
        <v>60</v>
      </c>
      <c r="I41" s="205" t="s">
        <v>60</v>
      </c>
      <c r="J41" s="205" t="s">
        <v>60</v>
      </c>
      <c r="K41" s="205" t="s">
        <v>60</v>
      </c>
      <c r="L41" s="205" t="s">
        <v>60</v>
      </c>
      <c r="M41" s="205" t="s">
        <v>60</v>
      </c>
      <c r="N41" s="205" t="s">
        <v>60</v>
      </c>
      <c r="O41" s="205" t="s">
        <v>60</v>
      </c>
      <c r="P41" s="205" t="s">
        <v>60</v>
      </c>
      <c r="Q41" s="205" t="s">
        <v>60</v>
      </c>
      <c r="R41" s="205" t="s">
        <v>60</v>
      </c>
      <c r="S41" s="205" t="s">
        <v>60</v>
      </c>
      <c r="T41" s="205" t="s">
        <v>60</v>
      </c>
      <c r="U41" s="205" t="s">
        <v>60</v>
      </c>
      <c r="V41" s="205" t="s">
        <v>60</v>
      </c>
      <c r="W41" s="205" t="s">
        <v>60</v>
      </c>
      <c r="X41" s="205" t="s">
        <v>60</v>
      </c>
      <c r="Y41" s="205" t="s">
        <v>60</v>
      </c>
      <c r="Z41" s="205" t="s">
        <v>60</v>
      </c>
      <c r="AA41" s="205" t="s">
        <v>60</v>
      </c>
      <c r="AB41" s="206" t="s">
        <v>1063</v>
      </c>
      <c r="AC41" s="206" t="s">
        <v>1063</v>
      </c>
      <c r="AD41" s="205" t="s">
        <v>60</v>
      </c>
      <c r="AE41" s="206" t="s">
        <v>1063</v>
      </c>
      <c r="AF41" s="205" t="s">
        <v>60</v>
      </c>
      <c r="AG41" s="205" t="s">
        <v>1109</v>
      </c>
      <c r="AH41" s="205" t="s">
        <v>60</v>
      </c>
      <c r="AI41" s="205" t="s">
        <v>60</v>
      </c>
      <c r="AJ41" s="205" t="s">
        <v>60</v>
      </c>
      <c r="AK41" s="205" t="s">
        <v>60</v>
      </c>
      <c r="AL41" s="205" t="s">
        <v>60</v>
      </c>
      <c r="AM41" s="205" t="s">
        <v>60</v>
      </c>
      <c r="AN41" s="205" t="s">
        <v>60</v>
      </c>
      <c r="AO41" s="205" t="s">
        <v>60</v>
      </c>
      <c r="AP41" s="205" t="s">
        <v>60</v>
      </c>
      <c r="AQ41" s="205" t="s">
        <v>60</v>
      </c>
      <c r="AR41" s="205" t="s">
        <v>60</v>
      </c>
      <c r="AS41" s="205" t="s">
        <v>60</v>
      </c>
      <c r="AT41" s="205" t="s">
        <v>60</v>
      </c>
      <c r="AU41" s="205" t="s">
        <v>60</v>
      </c>
      <c r="AV41" s="205" t="s">
        <v>60</v>
      </c>
      <c r="AW41" s="205" t="s">
        <v>60</v>
      </c>
      <c r="AX41" s="205" t="s">
        <v>60</v>
      </c>
      <c r="AY41" s="205" t="s">
        <v>60</v>
      </c>
      <c r="AZ41" s="205" t="s">
        <v>60</v>
      </c>
      <c r="BA41" s="205" t="s">
        <v>60</v>
      </c>
      <c r="BB41" s="205" t="s">
        <v>60</v>
      </c>
      <c r="BC41" s="205" t="s">
        <v>60</v>
      </c>
      <c r="BD41" s="205" t="s">
        <v>60</v>
      </c>
      <c r="BE41" s="205" t="s">
        <v>60</v>
      </c>
      <c r="BF41" s="205" t="s">
        <v>60</v>
      </c>
      <c r="BG41" s="205" t="s">
        <v>60</v>
      </c>
      <c r="BH41" s="205" t="s">
        <v>60</v>
      </c>
      <c r="BI41" s="205" t="s">
        <v>60</v>
      </c>
      <c r="BJ41" s="205" t="s">
        <v>60</v>
      </c>
      <c r="BK41" s="205" t="s">
        <v>1064</v>
      </c>
      <c r="BL41" s="205" t="s">
        <v>60</v>
      </c>
      <c r="BM41" s="205" t="s">
        <v>60</v>
      </c>
      <c r="BN41" s="205" t="s">
        <v>60</v>
      </c>
      <c r="BO41" s="205" t="s">
        <v>60</v>
      </c>
      <c r="BP41" s="205" t="s">
        <v>60</v>
      </c>
      <c r="BQ41" s="205" t="s">
        <v>60</v>
      </c>
      <c r="BR41" s="205" t="s">
        <v>60</v>
      </c>
      <c r="BS41" s="205" t="s">
        <v>60</v>
      </c>
      <c r="BT41" s="205" t="s">
        <v>60</v>
      </c>
      <c r="BU41" s="205" t="s">
        <v>60</v>
      </c>
      <c r="BV41" s="205" t="s">
        <v>60</v>
      </c>
      <c r="BW41" s="205" t="s">
        <v>60</v>
      </c>
      <c r="BX41" s="205" t="s">
        <v>60</v>
      </c>
      <c r="BY41" s="205" t="s">
        <v>60</v>
      </c>
      <c r="BZ41" s="205" t="s">
        <v>60</v>
      </c>
      <c r="CA41" s="205" t="s">
        <v>60</v>
      </c>
      <c r="CB41" s="205" t="s">
        <v>60</v>
      </c>
      <c r="CC41" s="205" t="s">
        <v>60</v>
      </c>
      <c r="CD41" s="205" t="s">
        <v>60</v>
      </c>
      <c r="CE41" s="205" t="s">
        <v>60</v>
      </c>
      <c r="CF41" s="205" t="s">
        <v>60</v>
      </c>
      <c r="CG41" s="205" t="s">
        <v>60</v>
      </c>
      <c r="CH41" s="205" t="s">
        <v>60</v>
      </c>
      <c r="CI41" s="205" t="s">
        <v>60</v>
      </c>
      <c r="CJ41" s="205" t="s">
        <v>60</v>
      </c>
      <c r="CK41" s="205" t="s">
        <v>60</v>
      </c>
      <c r="CL41" s="205" t="s">
        <v>60</v>
      </c>
      <c r="CM41" s="205" t="s">
        <v>60</v>
      </c>
      <c r="CN41" s="205" t="s">
        <v>60</v>
      </c>
      <c r="CO41" s="205" t="s">
        <v>60</v>
      </c>
      <c r="CP41" s="205" t="s">
        <v>60</v>
      </c>
      <c r="CQ41" s="205" t="s">
        <v>60</v>
      </c>
      <c r="CR41" s="205" t="s">
        <v>60</v>
      </c>
      <c r="CS41" s="205" t="s">
        <v>60</v>
      </c>
      <c r="CT41" s="205" t="s">
        <v>60</v>
      </c>
      <c r="CU41" s="205" t="s">
        <v>60</v>
      </c>
      <c r="CV41" s="205" t="s">
        <v>60</v>
      </c>
      <c r="CW41" s="205" t="s">
        <v>60</v>
      </c>
      <c r="CX41" s="205" t="s">
        <v>60</v>
      </c>
      <c r="CY41" s="205" t="s">
        <v>60</v>
      </c>
      <c r="CZ41" s="205" t="s">
        <v>60</v>
      </c>
      <c r="DA41" s="205" t="s">
        <v>60</v>
      </c>
      <c r="DB41" s="205" t="s">
        <v>60</v>
      </c>
      <c r="DC41" s="205" t="s">
        <v>60</v>
      </c>
      <c r="DD41" s="205" t="s">
        <v>60</v>
      </c>
      <c r="DE41" s="205" t="s">
        <v>60</v>
      </c>
      <c r="DF41" s="205" t="s">
        <v>60</v>
      </c>
      <c r="DG41" s="205" t="s">
        <v>60</v>
      </c>
      <c r="DH41" s="205" t="s">
        <v>60</v>
      </c>
      <c r="DI41" s="205" t="s">
        <v>60</v>
      </c>
      <c r="DJ41" s="205" t="s">
        <v>60</v>
      </c>
      <c r="DK41" s="205" t="s">
        <v>60</v>
      </c>
      <c r="DL41" s="205" t="s">
        <v>60</v>
      </c>
      <c r="DM41" s="205" t="s">
        <v>60</v>
      </c>
      <c r="DN41" s="205" t="s">
        <v>60</v>
      </c>
      <c r="DO41" s="205" t="s">
        <v>60</v>
      </c>
      <c r="DP41" s="205" t="s">
        <v>60</v>
      </c>
      <c r="DQ41" s="205" t="s">
        <v>60</v>
      </c>
      <c r="DR41" s="205" t="s">
        <v>60</v>
      </c>
      <c r="DS41" s="205" t="s">
        <v>60</v>
      </c>
      <c r="DT41" s="205" t="s">
        <v>60</v>
      </c>
      <c r="DU41" s="205" t="s">
        <v>60</v>
      </c>
      <c r="DV41" s="205" t="s">
        <v>60</v>
      </c>
      <c r="DW41" s="205" t="s">
        <v>60</v>
      </c>
      <c r="DX41" s="205" t="s">
        <v>60</v>
      </c>
      <c r="DY41" s="205" t="s">
        <v>60</v>
      </c>
      <c r="DZ41" s="205" t="s">
        <v>60</v>
      </c>
      <c r="EA41" s="205" t="s">
        <v>60</v>
      </c>
      <c r="EB41" s="205" t="s">
        <v>60</v>
      </c>
      <c r="EC41" s="205" t="s">
        <v>60</v>
      </c>
      <c r="ED41" s="205" t="s">
        <v>60</v>
      </c>
      <c r="EE41" s="205" t="s">
        <v>60</v>
      </c>
      <c r="EF41" s="205" t="s">
        <v>60</v>
      </c>
      <c r="EG41" s="205" t="s">
        <v>60</v>
      </c>
      <c r="EH41" s="205" t="s">
        <v>60</v>
      </c>
      <c r="EI41" s="205" t="s">
        <v>60</v>
      </c>
      <c r="EJ41" s="205" t="s">
        <v>60</v>
      </c>
      <c r="EK41" s="205" t="s">
        <v>60</v>
      </c>
      <c r="EL41" s="205" t="s">
        <v>60</v>
      </c>
      <c r="EM41" s="205" t="s">
        <v>60</v>
      </c>
      <c r="EN41" s="205" t="s">
        <v>60</v>
      </c>
      <c r="EO41" s="205" t="s">
        <v>60</v>
      </c>
      <c r="EP41" s="205" t="s">
        <v>60</v>
      </c>
      <c r="EQ41" s="205" t="s">
        <v>60</v>
      </c>
      <c r="ER41" s="205" t="s">
        <v>60</v>
      </c>
      <c r="ES41" s="205" t="s">
        <v>60</v>
      </c>
      <c r="ET41" s="205" t="s">
        <v>60</v>
      </c>
      <c r="EU41" s="205" t="s">
        <v>60</v>
      </c>
      <c r="EV41" s="205" t="s">
        <v>60</v>
      </c>
      <c r="EW41" s="205" t="s">
        <v>60</v>
      </c>
      <c r="EX41" s="205" t="s">
        <v>60</v>
      </c>
      <c r="EY41" s="205" t="s">
        <v>60</v>
      </c>
      <c r="EZ41" s="205" t="s">
        <v>60</v>
      </c>
      <c r="FA41" s="205" t="s">
        <v>60</v>
      </c>
      <c r="FB41" s="205" t="s">
        <v>60</v>
      </c>
      <c r="FC41" s="205" t="s">
        <v>60</v>
      </c>
      <c r="FD41" s="205" t="s">
        <v>60</v>
      </c>
      <c r="FE41" s="205" t="s">
        <v>60</v>
      </c>
      <c r="FF41" s="205" t="s">
        <v>60</v>
      </c>
      <c r="FG41" s="205" t="s">
        <v>60</v>
      </c>
      <c r="FH41" s="205" t="s">
        <v>60</v>
      </c>
      <c r="FI41" s="205" t="s">
        <v>60</v>
      </c>
      <c r="FJ41" s="205" t="s">
        <v>60</v>
      </c>
      <c r="FK41" s="205" t="s">
        <v>60</v>
      </c>
      <c r="FL41" s="205" t="s">
        <v>60</v>
      </c>
      <c r="FM41" s="205" t="s">
        <v>60</v>
      </c>
      <c r="FN41" s="205" t="s">
        <v>60</v>
      </c>
      <c r="FO41" s="205" t="s">
        <v>60</v>
      </c>
      <c r="FP41" s="205" t="s">
        <v>60</v>
      </c>
      <c r="FQ41" s="205" t="s">
        <v>60</v>
      </c>
      <c r="FR41" s="205" t="s">
        <v>60</v>
      </c>
      <c r="FS41" s="211" t="s">
        <v>1063</v>
      </c>
      <c r="FT41" s="205" t="s">
        <v>60</v>
      </c>
      <c r="FU41" s="205" t="s">
        <v>60</v>
      </c>
      <c r="FV41" s="205" t="s">
        <v>60</v>
      </c>
      <c r="FW41" s="205" t="s">
        <v>60</v>
      </c>
      <c r="FX41" s="205" t="s">
        <v>60</v>
      </c>
      <c r="FY41" s="205" t="s">
        <v>60</v>
      </c>
      <c r="FZ41" s="205" t="s">
        <v>60</v>
      </c>
      <c r="GA41" s="205" t="s">
        <v>60</v>
      </c>
      <c r="GB41" s="205" t="s">
        <v>60</v>
      </c>
      <c r="GC41" s="205" t="s">
        <v>60</v>
      </c>
      <c r="GD41" s="205" t="s">
        <v>60</v>
      </c>
      <c r="GE41" s="205" t="s">
        <v>60</v>
      </c>
      <c r="GF41" s="205" t="s">
        <v>60</v>
      </c>
      <c r="GG41" s="205" t="s">
        <v>60</v>
      </c>
      <c r="GH41" s="205" t="s">
        <v>60</v>
      </c>
      <c r="GI41" s="205" t="s">
        <v>60</v>
      </c>
      <c r="GJ41" s="205" t="s">
        <v>60</v>
      </c>
      <c r="GK41" s="205" t="s">
        <v>60</v>
      </c>
      <c r="GL41" s="205" t="s">
        <v>60</v>
      </c>
      <c r="GM41" s="205" t="s">
        <v>60</v>
      </c>
      <c r="GN41" s="205" t="s">
        <v>60</v>
      </c>
      <c r="GO41" s="205" t="s">
        <v>60</v>
      </c>
      <c r="GP41" s="205" t="s">
        <v>60</v>
      </c>
      <c r="GQ41" s="205" t="s">
        <v>60</v>
      </c>
      <c r="GR41" s="205" t="s">
        <v>60</v>
      </c>
      <c r="GS41" s="205" t="s">
        <v>60</v>
      </c>
      <c r="GT41" s="205" t="s">
        <v>60</v>
      </c>
      <c r="GU41" s="205" t="s">
        <v>60</v>
      </c>
      <c r="GV41" s="205" t="s">
        <v>60</v>
      </c>
      <c r="GW41" s="205" t="s">
        <v>60</v>
      </c>
      <c r="GX41" s="205" t="s">
        <v>60</v>
      </c>
      <c r="GY41" s="205" t="s">
        <v>60</v>
      </c>
      <c r="GZ41" s="205" t="s">
        <v>60</v>
      </c>
      <c r="HA41" s="205" t="s">
        <v>60</v>
      </c>
      <c r="HB41" s="205" t="s">
        <v>60</v>
      </c>
      <c r="HC41" s="205" t="s">
        <v>60</v>
      </c>
      <c r="HD41" s="205" t="s">
        <v>60</v>
      </c>
      <c r="HE41" s="205" t="s">
        <v>60</v>
      </c>
      <c r="HF41" s="205" t="s">
        <v>60</v>
      </c>
      <c r="HG41" s="205" t="s">
        <v>60</v>
      </c>
      <c r="HH41" s="205" t="s">
        <v>60</v>
      </c>
      <c r="HI41" s="205" t="s">
        <v>60</v>
      </c>
      <c r="HJ41" s="205" t="s">
        <v>60</v>
      </c>
      <c r="HK41" s="205" t="s">
        <v>60</v>
      </c>
      <c r="HL41" s="205" t="s">
        <v>60</v>
      </c>
      <c r="HM41" s="205" t="s">
        <v>60</v>
      </c>
      <c r="HN41" s="205" t="s">
        <v>60</v>
      </c>
      <c r="HO41" s="205" t="s">
        <v>60</v>
      </c>
      <c r="HP41" s="205" t="s">
        <v>60</v>
      </c>
      <c r="HQ41" s="205" t="s">
        <v>60</v>
      </c>
      <c r="HR41" s="205" t="s">
        <v>60</v>
      </c>
      <c r="HS41" s="205" t="s">
        <v>60</v>
      </c>
      <c r="HT41" s="205" t="s">
        <v>60</v>
      </c>
      <c r="HU41" s="205" t="s">
        <v>60</v>
      </c>
      <c r="HV41" s="205" t="s">
        <v>60</v>
      </c>
      <c r="HW41" s="205" t="s">
        <v>60</v>
      </c>
      <c r="HX41" s="205" t="s">
        <v>60</v>
      </c>
      <c r="HY41" s="205" t="s">
        <v>60</v>
      </c>
      <c r="HZ41" s="205" t="s">
        <v>60</v>
      </c>
      <c r="IA41" s="205" t="s">
        <v>60</v>
      </c>
      <c r="IB41" s="205" t="s">
        <v>60</v>
      </c>
      <c r="IC41" s="205" t="s">
        <v>60</v>
      </c>
      <c r="ID41" s="205" t="s">
        <v>60</v>
      </c>
      <c r="IE41" s="205" t="s">
        <v>60</v>
      </c>
      <c r="IF41" s="205" t="s">
        <v>60</v>
      </c>
      <c r="IG41" s="205" t="s">
        <v>60</v>
      </c>
      <c r="IH41" s="205" t="s">
        <v>60</v>
      </c>
      <c r="II41" s="205" t="s">
        <v>60</v>
      </c>
      <c r="IJ41" s="205" t="s">
        <v>60</v>
      </c>
      <c r="IK41" s="205" t="s">
        <v>60</v>
      </c>
      <c r="IL41" s="205" t="s">
        <v>60</v>
      </c>
      <c r="IM41" s="205" t="s">
        <v>60</v>
      </c>
      <c r="IN41" s="205" t="s">
        <v>60</v>
      </c>
      <c r="IO41" s="205" t="s">
        <v>60</v>
      </c>
      <c r="IP41" s="205" t="s">
        <v>60</v>
      </c>
      <c r="IQ41" s="205" t="s">
        <v>60</v>
      </c>
      <c r="IR41" s="205" t="s">
        <v>60</v>
      </c>
      <c r="IS41" s="205" t="s">
        <v>60</v>
      </c>
      <c r="IT41" s="205" t="s">
        <v>60</v>
      </c>
      <c r="IU41" s="205" t="s">
        <v>60</v>
      </c>
      <c r="IV41" s="205" t="s">
        <v>60</v>
      </c>
    </row>
    <row r="42" ht="21" customHeight="1" spans="1:256">
      <c r="A42" s="206" t="s">
        <v>73</v>
      </c>
      <c r="B42" s="206" t="s">
        <v>60</v>
      </c>
      <c r="C42" s="205" t="s">
        <v>60</v>
      </c>
      <c r="D42" s="205" t="s">
        <v>60</v>
      </c>
      <c r="E42" s="205" t="s">
        <v>60</v>
      </c>
      <c r="F42" s="205" t="s">
        <v>60</v>
      </c>
      <c r="G42" s="205" t="s">
        <v>60</v>
      </c>
      <c r="H42" s="205" t="s">
        <v>60</v>
      </c>
      <c r="I42" s="205" t="s">
        <v>60</v>
      </c>
      <c r="J42" s="205" t="s">
        <v>60</v>
      </c>
      <c r="K42" s="206" t="s">
        <v>1063</v>
      </c>
      <c r="L42" s="205" t="s">
        <v>60</v>
      </c>
      <c r="M42" s="205" t="s">
        <v>60</v>
      </c>
      <c r="N42" s="205" t="s">
        <v>60</v>
      </c>
      <c r="O42" s="205" t="s">
        <v>60</v>
      </c>
      <c r="P42" s="205" t="s">
        <v>60</v>
      </c>
      <c r="Q42" s="205" t="s">
        <v>60</v>
      </c>
      <c r="R42" s="205" t="s">
        <v>60</v>
      </c>
      <c r="S42" s="205" t="s">
        <v>60</v>
      </c>
      <c r="T42" s="205" t="s">
        <v>60</v>
      </c>
      <c r="U42" s="205" t="s">
        <v>60</v>
      </c>
      <c r="V42" s="205" t="s">
        <v>60</v>
      </c>
      <c r="W42" s="205" t="s">
        <v>60</v>
      </c>
      <c r="X42" s="205" t="s">
        <v>60</v>
      </c>
      <c r="Y42" s="205" t="s">
        <v>60</v>
      </c>
      <c r="Z42" s="205" t="s">
        <v>60</v>
      </c>
      <c r="AA42" s="206" t="s">
        <v>1063</v>
      </c>
      <c r="AB42" s="205" t="s">
        <v>60</v>
      </c>
      <c r="AC42" s="205" t="s">
        <v>1064</v>
      </c>
      <c r="AD42" s="205" t="s">
        <v>60</v>
      </c>
      <c r="AE42" s="205" t="s">
        <v>1064</v>
      </c>
      <c r="AF42" s="205" t="s">
        <v>60</v>
      </c>
      <c r="AG42" s="205" t="s">
        <v>1109</v>
      </c>
      <c r="AH42" s="205" t="s">
        <v>60</v>
      </c>
      <c r="AI42" s="205" t="s">
        <v>60</v>
      </c>
      <c r="AJ42" s="205" t="s">
        <v>60</v>
      </c>
      <c r="AK42" s="205" t="s">
        <v>60</v>
      </c>
      <c r="AL42" s="205" t="s">
        <v>60</v>
      </c>
      <c r="AM42" s="205" t="s">
        <v>60</v>
      </c>
      <c r="AN42" s="205" t="s">
        <v>60</v>
      </c>
      <c r="AO42" s="206" t="s">
        <v>1063</v>
      </c>
      <c r="AP42" s="205" t="s">
        <v>60</v>
      </c>
      <c r="AQ42" s="206" t="s">
        <v>1063</v>
      </c>
      <c r="AR42" s="205" t="s">
        <v>60</v>
      </c>
      <c r="AS42" s="205" t="s">
        <v>60</v>
      </c>
      <c r="AT42" s="206" t="s">
        <v>1063</v>
      </c>
      <c r="AU42" s="206" t="s">
        <v>1063</v>
      </c>
      <c r="AV42" s="206" t="s">
        <v>1063</v>
      </c>
      <c r="AW42" s="205" t="s">
        <v>60</v>
      </c>
      <c r="AX42" s="205" t="s">
        <v>60</v>
      </c>
      <c r="AY42" s="206" t="s">
        <v>1063</v>
      </c>
      <c r="AZ42" s="205" t="s">
        <v>60</v>
      </c>
      <c r="BA42" s="205" t="s">
        <v>60</v>
      </c>
      <c r="BB42" s="206" t="s">
        <v>1063</v>
      </c>
      <c r="BC42" s="205" t="s">
        <v>60</v>
      </c>
      <c r="BD42" s="206" t="s">
        <v>1063</v>
      </c>
      <c r="BE42" s="205" t="s">
        <v>60</v>
      </c>
      <c r="BF42" s="205" t="s">
        <v>60</v>
      </c>
      <c r="BG42" s="205" t="s">
        <v>60</v>
      </c>
      <c r="BH42" s="205" t="s">
        <v>60</v>
      </c>
      <c r="BI42" s="205" t="s">
        <v>60</v>
      </c>
      <c r="BJ42" s="205" t="s">
        <v>60</v>
      </c>
      <c r="BK42" s="205" t="s">
        <v>60</v>
      </c>
      <c r="BL42" s="206" t="s">
        <v>1063</v>
      </c>
      <c r="BM42" s="205" t="s">
        <v>60</v>
      </c>
      <c r="BN42" s="205" t="s">
        <v>60</v>
      </c>
      <c r="BO42" s="205" t="s">
        <v>60</v>
      </c>
      <c r="BP42" s="205" t="s">
        <v>60</v>
      </c>
      <c r="BQ42" s="206" t="s">
        <v>1063</v>
      </c>
      <c r="BR42" s="206" t="s">
        <v>1063</v>
      </c>
      <c r="BS42" s="206" t="s">
        <v>1063</v>
      </c>
      <c r="BT42" s="205" t="s">
        <v>60</v>
      </c>
      <c r="BU42" s="205" t="s">
        <v>60</v>
      </c>
      <c r="BV42" s="206" t="s">
        <v>1063</v>
      </c>
      <c r="BW42" s="205" t="s">
        <v>60</v>
      </c>
      <c r="BX42" s="206" t="s">
        <v>1063</v>
      </c>
      <c r="BY42" s="205" t="s">
        <v>60</v>
      </c>
      <c r="BZ42" s="205" t="s">
        <v>60</v>
      </c>
      <c r="CA42" s="205" t="s">
        <v>60</v>
      </c>
      <c r="CB42" s="205" t="s">
        <v>60</v>
      </c>
      <c r="CC42" s="205" t="s">
        <v>60</v>
      </c>
      <c r="CD42" s="205" t="s">
        <v>60</v>
      </c>
      <c r="CE42" s="205" t="s">
        <v>60</v>
      </c>
      <c r="CF42" s="205" t="s">
        <v>60</v>
      </c>
      <c r="CG42" s="205" t="s">
        <v>60</v>
      </c>
      <c r="CH42" s="205" t="s">
        <v>60</v>
      </c>
      <c r="CI42" s="206" t="s">
        <v>1063</v>
      </c>
      <c r="CJ42" s="206" t="s">
        <v>1063</v>
      </c>
      <c r="CK42" s="205" t="s">
        <v>60</v>
      </c>
      <c r="CL42" s="205" t="s">
        <v>60</v>
      </c>
      <c r="CM42" s="205" t="s">
        <v>60</v>
      </c>
      <c r="CN42" s="205" t="s">
        <v>60</v>
      </c>
      <c r="CO42" s="206" t="s">
        <v>1063</v>
      </c>
      <c r="CP42" s="205" t="s">
        <v>60</v>
      </c>
      <c r="CQ42" s="205" t="s">
        <v>60</v>
      </c>
      <c r="CR42" s="205" t="s">
        <v>60</v>
      </c>
      <c r="CS42" s="205" t="s">
        <v>60</v>
      </c>
      <c r="CT42" s="205" t="s">
        <v>1064</v>
      </c>
      <c r="CU42" s="206" t="s">
        <v>1063</v>
      </c>
      <c r="CV42" s="205" t="s">
        <v>60</v>
      </c>
      <c r="CW42" s="205" t="s">
        <v>60</v>
      </c>
      <c r="CX42" s="205" t="s">
        <v>60</v>
      </c>
      <c r="CY42" s="206" t="s">
        <v>1063</v>
      </c>
      <c r="CZ42" s="205" t="s">
        <v>1094</v>
      </c>
      <c r="DA42" s="205" t="s">
        <v>60</v>
      </c>
      <c r="DB42" s="205" t="s">
        <v>60</v>
      </c>
      <c r="DC42" s="205" t="s">
        <v>1064</v>
      </c>
      <c r="DD42" s="205" t="s">
        <v>60</v>
      </c>
      <c r="DE42" s="205" t="s">
        <v>60</v>
      </c>
      <c r="DF42" s="205" t="s">
        <v>60</v>
      </c>
      <c r="DG42" s="205" t="s">
        <v>60</v>
      </c>
      <c r="DH42" s="205" t="s">
        <v>60</v>
      </c>
      <c r="DI42" s="205" t="s">
        <v>60</v>
      </c>
      <c r="DJ42" s="205" t="s">
        <v>60</v>
      </c>
      <c r="DK42" s="205" t="s">
        <v>60</v>
      </c>
      <c r="DL42" s="205" t="s">
        <v>60</v>
      </c>
      <c r="DM42" s="205" t="s">
        <v>60</v>
      </c>
      <c r="DN42" s="205" t="s">
        <v>60</v>
      </c>
      <c r="DO42" s="205" t="s">
        <v>60</v>
      </c>
      <c r="DP42" s="205" t="s">
        <v>60</v>
      </c>
      <c r="DQ42" s="205" t="s">
        <v>60</v>
      </c>
      <c r="DR42" s="205" t="s">
        <v>60</v>
      </c>
      <c r="DS42" s="205" t="s">
        <v>60</v>
      </c>
      <c r="DT42" s="205" t="s">
        <v>60</v>
      </c>
      <c r="DU42" s="205" t="s">
        <v>60</v>
      </c>
      <c r="DV42" s="205" t="s">
        <v>60</v>
      </c>
      <c r="DW42" s="205" t="s">
        <v>60</v>
      </c>
      <c r="DX42" s="205" t="s">
        <v>60</v>
      </c>
      <c r="DY42" s="205" t="s">
        <v>60</v>
      </c>
      <c r="DZ42" s="205" t="s">
        <v>60</v>
      </c>
      <c r="EA42" s="205" t="s">
        <v>60</v>
      </c>
      <c r="EB42" s="205" t="s">
        <v>60</v>
      </c>
      <c r="EC42" s="205" t="s">
        <v>60</v>
      </c>
      <c r="ED42" s="205" t="s">
        <v>60</v>
      </c>
      <c r="EE42" s="205" t="s">
        <v>60</v>
      </c>
      <c r="EF42" s="205" t="s">
        <v>60</v>
      </c>
      <c r="EG42" s="205" t="s">
        <v>60</v>
      </c>
      <c r="EH42" s="205" t="s">
        <v>60</v>
      </c>
      <c r="EI42" s="211" t="s">
        <v>1063</v>
      </c>
      <c r="EJ42" s="205" t="s">
        <v>60</v>
      </c>
      <c r="EK42" s="205" t="s">
        <v>60</v>
      </c>
      <c r="EL42" s="211" t="s">
        <v>1064</v>
      </c>
      <c r="EM42" s="205" t="s">
        <v>60</v>
      </c>
      <c r="EN42" s="211" t="s">
        <v>1063</v>
      </c>
      <c r="EO42" s="205" t="s">
        <v>60</v>
      </c>
      <c r="EP42" s="205" t="s">
        <v>60</v>
      </c>
      <c r="EQ42" s="205" t="s">
        <v>60</v>
      </c>
      <c r="ER42" s="205" t="s">
        <v>60</v>
      </c>
      <c r="ES42" s="205" t="s">
        <v>60</v>
      </c>
      <c r="ET42" s="205" t="s">
        <v>60</v>
      </c>
      <c r="EU42" s="205" t="s">
        <v>60</v>
      </c>
      <c r="EV42" s="205" t="s">
        <v>60</v>
      </c>
      <c r="EW42" s="205" t="s">
        <v>60</v>
      </c>
      <c r="EX42" s="211" t="s">
        <v>1063</v>
      </c>
      <c r="EY42" s="205" t="s">
        <v>60</v>
      </c>
      <c r="EZ42" s="211" t="s">
        <v>1064</v>
      </c>
      <c r="FA42" s="205" t="s">
        <v>60</v>
      </c>
      <c r="FB42" s="211" t="s">
        <v>1063</v>
      </c>
      <c r="FC42" s="205" t="s">
        <v>60</v>
      </c>
      <c r="FD42" s="205" t="s">
        <v>60</v>
      </c>
      <c r="FE42" s="205" t="s">
        <v>60</v>
      </c>
      <c r="FF42" s="205" t="s">
        <v>60</v>
      </c>
      <c r="FG42" s="205" t="s">
        <v>60</v>
      </c>
      <c r="FH42" s="205" t="s">
        <v>234</v>
      </c>
      <c r="FI42" s="205" t="s">
        <v>60</v>
      </c>
      <c r="FJ42" s="205" t="s">
        <v>60</v>
      </c>
      <c r="FK42" s="205" t="s">
        <v>60</v>
      </c>
      <c r="FL42" s="205" t="s">
        <v>60</v>
      </c>
      <c r="FM42" s="205" t="s">
        <v>60</v>
      </c>
      <c r="FN42" s="211" t="s">
        <v>1063</v>
      </c>
      <c r="FO42" s="205" t="s">
        <v>60</v>
      </c>
      <c r="FP42" s="205" t="s">
        <v>60</v>
      </c>
      <c r="FQ42" s="205" t="s">
        <v>60</v>
      </c>
      <c r="FR42" s="205" t="s">
        <v>60</v>
      </c>
      <c r="FS42" s="211" t="s">
        <v>1063</v>
      </c>
      <c r="FT42" s="205" t="s">
        <v>60</v>
      </c>
      <c r="FU42" s="205" t="s">
        <v>60</v>
      </c>
      <c r="FV42" s="205" t="s">
        <v>60</v>
      </c>
      <c r="FW42" s="205" t="s">
        <v>60</v>
      </c>
      <c r="FX42" s="205" t="s">
        <v>60</v>
      </c>
      <c r="FY42" s="211" t="s">
        <v>1063</v>
      </c>
      <c r="FZ42" s="211" t="s">
        <v>1063</v>
      </c>
      <c r="GA42" s="211" t="s">
        <v>1094</v>
      </c>
      <c r="GB42" s="211" t="s">
        <v>1094</v>
      </c>
      <c r="GC42" s="205" t="s">
        <v>60</v>
      </c>
      <c r="GD42" s="205" t="s">
        <v>60</v>
      </c>
      <c r="GE42" s="205" t="s">
        <v>60</v>
      </c>
      <c r="GF42" s="205" t="s">
        <v>60</v>
      </c>
      <c r="GG42" s="205" t="s">
        <v>60</v>
      </c>
      <c r="GH42" s="205" t="s">
        <v>60</v>
      </c>
      <c r="GI42" s="205" t="s">
        <v>60</v>
      </c>
      <c r="GJ42" s="205" t="s">
        <v>60</v>
      </c>
      <c r="GK42" s="205" t="s">
        <v>60</v>
      </c>
      <c r="GL42" s="205" t="s">
        <v>60</v>
      </c>
      <c r="GM42" s="205" t="s">
        <v>60</v>
      </c>
      <c r="GN42" s="211" t="s">
        <v>1063</v>
      </c>
      <c r="GO42" s="205" t="s">
        <v>60</v>
      </c>
      <c r="GP42" s="211" t="s">
        <v>1063</v>
      </c>
      <c r="GQ42" s="205" t="s">
        <v>60</v>
      </c>
      <c r="GR42" s="205" t="s">
        <v>60</v>
      </c>
      <c r="GS42" s="211" t="s">
        <v>1094</v>
      </c>
      <c r="GT42" s="205" t="s">
        <v>60</v>
      </c>
      <c r="GU42" s="205" t="s">
        <v>60</v>
      </c>
      <c r="GV42" s="205" t="s">
        <v>60</v>
      </c>
      <c r="GW42" s="205" t="s">
        <v>60</v>
      </c>
      <c r="GX42" s="205" t="s">
        <v>60</v>
      </c>
      <c r="GY42" s="205" t="s">
        <v>60</v>
      </c>
      <c r="GZ42" s="205" t="s">
        <v>60</v>
      </c>
      <c r="HA42" s="205" t="s">
        <v>60</v>
      </c>
      <c r="HB42" s="205" t="s">
        <v>60</v>
      </c>
      <c r="HC42" s="205" t="s">
        <v>60</v>
      </c>
      <c r="HD42" s="205" t="s">
        <v>60</v>
      </c>
      <c r="HE42" s="205" t="s">
        <v>60</v>
      </c>
      <c r="HF42" s="205" t="s">
        <v>60</v>
      </c>
      <c r="HG42" s="205" t="s">
        <v>60</v>
      </c>
      <c r="HH42" s="205" t="s">
        <v>60</v>
      </c>
      <c r="HI42" s="205" t="s">
        <v>60</v>
      </c>
      <c r="HJ42" s="205" t="s">
        <v>60</v>
      </c>
      <c r="HK42" s="205" t="s">
        <v>60</v>
      </c>
      <c r="HL42" s="205" t="s">
        <v>60</v>
      </c>
      <c r="HM42" s="205" t="s">
        <v>60</v>
      </c>
      <c r="HN42" s="205" t="s">
        <v>60</v>
      </c>
      <c r="HO42" s="205" t="s">
        <v>60</v>
      </c>
      <c r="HP42" s="205" t="s">
        <v>60</v>
      </c>
      <c r="HQ42" s="205" t="s">
        <v>60</v>
      </c>
      <c r="HR42" s="205" t="s">
        <v>60</v>
      </c>
      <c r="HS42" s="205" t="s">
        <v>60</v>
      </c>
      <c r="HT42" s="205" t="s">
        <v>60</v>
      </c>
      <c r="HU42" s="205" t="s">
        <v>60</v>
      </c>
      <c r="HV42" s="205" t="s">
        <v>60</v>
      </c>
      <c r="HW42" s="205" t="s">
        <v>60</v>
      </c>
      <c r="HX42" s="205" t="s">
        <v>60</v>
      </c>
      <c r="HY42" s="205" t="s">
        <v>60</v>
      </c>
      <c r="HZ42" s="205" t="s">
        <v>60</v>
      </c>
      <c r="IA42" s="205" t="s">
        <v>60</v>
      </c>
      <c r="IB42" s="205" t="s">
        <v>60</v>
      </c>
      <c r="IC42" s="205" t="s">
        <v>60</v>
      </c>
      <c r="ID42" s="205" t="s">
        <v>60</v>
      </c>
      <c r="IE42" s="205" t="s">
        <v>60</v>
      </c>
      <c r="IF42" s="205" t="s">
        <v>60</v>
      </c>
      <c r="IG42" s="205" t="s">
        <v>60</v>
      </c>
      <c r="IH42" s="205" t="s">
        <v>60</v>
      </c>
      <c r="II42" s="205" t="s">
        <v>60</v>
      </c>
      <c r="IJ42" s="205" t="s">
        <v>60</v>
      </c>
      <c r="IK42" s="205" t="s">
        <v>60</v>
      </c>
      <c r="IL42" s="205" t="s">
        <v>60</v>
      </c>
      <c r="IM42" s="205" t="s">
        <v>60</v>
      </c>
      <c r="IN42" s="205" t="s">
        <v>60</v>
      </c>
      <c r="IO42" s="205" t="s">
        <v>60</v>
      </c>
      <c r="IP42" s="205" t="s">
        <v>60</v>
      </c>
      <c r="IQ42" s="205" t="s">
        <v>60</v>
      </c>
      <c r="IR42" s="205" t="s">
        <v>60</v>
      </c>
      <c r="IS42" s="205" t="s">
        <v>60</v>
      </c>
      <c r="IT42" s="205" t="s">
        <v>60</v>
      </c>
      <c r="IU42" s="205" t="s">
        <v>60</v>
      </c>
      <c r="IV42" s="205" t="s">
        <v>60</v>
      </c>
    </row>
    <row r="43" ht="21" customHeight="1" spans="1:256">
      <c r="A43" s="206" t="s">
        <v>75</v>
      </c>
      <c r="B43" s="206" t="s">
        <v>60</v>
      </c>
      <c r="C43" s="205" t="s">
        <v>60</v>
      </c>
      <c r="D43" s="205" t="s">
        <v>60</v>
      </c>
      <c r="E43" s="205" t="s">
        <v>60</v>
      </c>
      <c r="F43" s="205" t="s">
        <v>60</v>
      </c>
      <c r="G43" s="206" t="s">
        <v>1063</v>
      </c>
      <c r="H43" s="205" t="s">
        <v>60</v>
      </c>
      <c r="I43" s="205" t="s">
        <v>60</v>
      </c>
      <c r="J43" s="205" t="s">
        <v>60</v>
      </c>
      <c r="K43" s="205" t="s">
        <v>60</v>
      </c>
      <c r="L43" s="205" t="s">
        <v>60</v>
      </c>
      <c r="M43" s="205" t="s">
        <v>60</v>
      </c>
      <c r="N43" s="205" t="s">
        <v>60</v>
      </c>
      <c r="O43" s="205" t="s">
        <v>60</v>
      </c>
      <c r="P43" s="205" t="s">
        <v>60</v>
      </c>
      <c r="Q43" s="205" t="s">
        <v>60</v>
      </c>
      <c r="R43" s="205" t="s">
        <v>60</v>
      </c>
      <c r="S43" s="205" t="s">
        <v>60</v>
      </c>
      <c r="T43" s="205" t="s">
        <v>60</v>
      </c>
      <c r="U43" s="205" t="s">
        <v>60</v>
      </c>
      <c r="V43" s="205" t="s">
        <v>60</v>
      </c>
      <c r="W43" s="205" t="s">
        <v>60</v>
      </c>
      <c r="X43" s="205" t="s">
        <v>60</v>
      </c>
      <c r="Y43" s="205" t="s">
        <v>60</v>
      </c>
      <c r="Z43" s="205" t="s">
        <v>60</v>
      </c>
      <c r="AA43" s="205" t="s">
        <v>60</v>
      </c>
      <c r="AB43" s="205" t="s">
        <v>60</v>
      </c>
      <c r="AC43" s="205" t="s">
        <v>60</v>
      </c>
      <c r="AD43" s="205" t="s">
        <v>60</v>
      </c>
      <c r="AE43" s="205" t="s">
        <v>60</v>
      </c>
      <c r="AF43" s="205" t="s">
        <v>60</v>
      </c>
      <c r="AG43" s="205" t="s">
        <v>60</v>
      </c>
      <c r="AH43" s="205" t="s">
        <v>60</v>
      </c>
      <c r="AI43" s="205" t="s">
        <v>60</v>
      </c>
      <c r="AJ43" s="205" t="s">
        <v>60</v>
      </c>
      <c r="AK43" s="205" t="s">
        <v>60</v>
      </c>
      <c r="AL43" s="205" t="s">
        <v>60</v>
      </c>
      <c r="AM43" s="205" t="s">
        <v>60</v>
      </c>
      <c r="AN43" s="205" t="s">
        <v>60</v>
      </c>
      <c r="AO43" s="205" t="s">
        <v>60</v>
      </c>
      <c r="AP43" s="205" t="s">
        <v>60</v>
      </c>
      <c r="AQ43" s="205" t="s">
        <v>60</v>
      </c>
      <c r="AR43" s="206" t="s">
        <v>1063</v>
      </c>
      <c r="AS43" s="205" t="s">
        <v>60</v>
      </c>
      <c r="AT43" s="205" t="s">
        <v>60</v>
      </c>
      <c r="AU43" s="205" t="s">
        <v>60</v>
      </c>
      <c r="AV43" s="205" t="s">
        <v>60</v>
      </c>
      <c r="AW43" s="205" t="s">
        <v>60</v>
      </c>
      <c r="AX43" s="205" t="s">
        <v>60</v>
      </c>
      <c r="AY43" s="205" t="s">
        <v>60</v>
      </c>
      <c r="AZ43" s="205" t="s">
        <v>60</v>
      </c>
      <c r="BA43" s="205" t="s">
        <v>60</v>
      </c>
      <c r="BB43" s="205" t="s">
        <v>60</v>
      </c>
      <c r="BC43" s="205" t="s">
        <v>60</v>
      </c>
      <c r="BD43" s="205" t="s">
        <v>60</v>
      </c>
      <c r="BE43" s="205" t="s">
        <v>60</v>
      </c>
      <c r="BF43" s="206" t="s">
        <v>1063</v>
      </c>
      <c r="BG43" s="205" t="s">
        <v>60</v>
      </c>
      <c r="BH43" s="205" t="s">
        <v>60</v>
      </c>
      <c r="BI43" s="205" t="s">
        <v>60</v>
      </c>
      <c r="BJ43" s="205" t="s">
        <v>60</v>
      </c>
      <c r="BK43" s="205" t="s">
        <v>60</v>
      </c>
      <c r="BL43" s="205" t="s">
        <v>60</v>
      </c>
      <c r="BM43" s="205" t="s">
        <v>60</v>
      </c>
      <c r="BN43" s="205" t="s">
        <v>60</v>
      </c>
      <c r="BO43" s="205" t="s">
        <v>60</v>
      </c>
      <c r="BP43" s="205" t="s">
        <v>60</v>
      </c>
      <c r="BQ43" s="205" t="s">
        <v>60</v>
      </c>
      <c r="BR43" s="205" t="s">
        <v>60</v>
      </c>
      <c r="BS43" s="205" t="s">
        <v>60</v>
      </c>
      <c r="BT43" s="205" t="s">
        <v>60</v>
      </c>
      <c r="BU43" s="205" t="s">
        <v>60</v>
      </c>
      <c r="BV43" s="205" t="s">
        <v>60</v>
      </c>
      <c r="BW43" s="205" t="s">
        <v>60</v>
      </c>
      <c r="BX43" s="206" t="s">
        <v>1063</v>
      </c>
      <c r="BY43" s="205" t="s">
        <v>60</v>
      </c>
      <c r="BZ43" s="205" t="s">
        <v>60</v>
      </c>
      <c r="CA43" s="205" t="s">
        <v>60</v>
      </c>
      <c r="CB43" s="206" t="s">
        <v>1063</v>
      </c>
      <c r="CC43" s="205" t="s">
        <v>60</v>
      </c>
      <c r="CD43" s="205" t="s">
        <v>60</v>
      </c>
      <c r="CE43" s="205" t="s">
        <v>60</v>
      </c>
      <c r="CF43" s="205" t="s">
        <v>60</v>
      </c>
      <c r="CG43" s="205" t="s">
        <v>60</v>
      </c>
      <c r="CH43" s="205" t="s">
        <v>60</v>
      </c>
      <c r="CI43" s="205" t="s">
        <v>60</v>
      </c>
      <c r="CJ43" s="205" t="s">
        <v>60</v>
      </c>
      <c r="CK43" s="205" t="s">
        <v>60</v>
      </c>
      <c r="CL43" s="205" t="s">
        <v>60</v>
      </c>
      <c r="CM43" s="205" t="s">
        <v>60</v>
      </c>
      <c r="CN43" s="205" t="s">
        <v>60</v>
      </c>
      <c r="CO43" s="205" t="s">
        <v>60</v>
      </c>
      <c r="CP43" s="205" t="s">
        <v>60</v>
      </c>
      <c r="CQ43" s="206" t="s">
        <v>1063</v>
      </c>
      <c r="CR43" s="205" t="s">
        <v>60</v>
      </c>
      <c r="CS43" s="205" t="s">
        <v>60</v>
      </c>
      <c r="CT43" s="205" t="s">
        <v>60</v>
      </c>
      <c r="CU43" s="205" t="s">
        <v>60</v>
      </c>
      <c r="CV43" s="205" t="s">
        <v>60</v>
      </c>
      <c r="CW43" s="205" t="s">
        <v>60</v>
      </c>
      <c r="CX43" s="205" t="s">
        <v>60</v>
      </c>
      <c r="CY43" s="205" t="s">
        <v>60</v>
      </c>
      <c r="CZ43" s="205" t="s">
        <v>60</v>
      </c>
      <c r="DA43" s="205" t="s">
        <v>60</v>
      </c>
      <c r="DB43" s="205" t="s">
        <v>60</v>
      </c>
      <c r="DC43" s="205" t="s">
        <v>60</v>
      </c>
      <c r="DD43" s="205" t="s">
        <v>60</v>
      </c>
      <c r="DE43" s="205" t="s">
        <v>60</v>
      </c>
      <c r="DF43" s="205" t="s">
        <v>60</v>
      </c>
      <c r="DG43" s="205" t="s">
        <v>60</v>
      </c>
      <c r="DH43" s="205" t="s">
        <v>60</v>
      </c>
      <c r="DI43" s="205" t="s">
        <v>60</v>
      </c>
      <c r="DJ43" s="205" t="s">
        <v>60</v>
      </c>
      <c r="DK43" s="206" t="s">
        <v>1063</v>
      </c>
      <c r="DL43" s="205" t="s">
        <v>60</v>
      </c>
      <c r="DM43" s="205" t="s">
        <v>60</v>
      </c>
      <c r="DN43" s="205" t="s">
        <v>60</v>
      </c>
      <c r="DO43" s="205" t="s">
        <v>60</v>
      </c>
      <c r="DP43" s="205" t="s">
        <v>60</v>
      </c>
      <c r="DQ43" s="205" t="s">
        <v>60</v>
      </c>
      <c r="DR43" s="205" t="s">
        <v>60</v>
      </c>
      <c r="DS43" s="205" t="s">
        <v>60</v>
      </c>
      <c r="DT43" s="205" t="s">
        <v>60</v>
      </c>
      <c r="DU43" s="205" t="s">
        <v>60</v>
      </c>
      <c r="DV43" s="205" t="s">
        <v>60</v>
      </c>
      <c r="DW43" s="205" t="s">
        <v>60</v>
      </c>
      <c r="DX43" s="205" t="s">
        <v>60</v>
      </c>
      <c r="DY43" s="205" t="s">
        <v>60</v>
      </c>
      <c r="DZ43" s="205" t="s">
        <v>60</v>
      </c>
      <c r="EA43" s="205" t="s">
        <v>60</v>
      </c>
      <c r="EB43" s="205" t="s">
        <v>60</v>
      </c>
      <c r="EC43" s="205" t="s">
        <v>60</v>
      </c>
      <c r="ED43" s="211" t="s">
        <v>1063</v>
      </c>
      <c r="EE43" s="211" t="s">
        <v>1063</v>
      </c>
      <c r="EF43" s="211" t="s">
        <v>1063</v>
      </c>
      <c r="EG43" s="205" t="s">
        <v>60</v>
      </c>
      <c r="EH43" s="205" t="s">
        <v>60</v>
      </c>
      <c r="EI43" s="205" t="s">
        <v>60</v>
      </c>
      <c r="EJ43" s="211" t="s">
        <v>1063</v>
      </c>
      <c r="EK43" s="205" t="s">
        <v>60</v>
      </c>
      <c r="EL43" s="205" t="s">
        <v>60</v>
      </c>
      <c r="EM43" s="205" t="s">
        <v>60</v>
      </c>
      <c r="EN43" s="205" t="s">
        <v>60</v>
      </c>
      <c r="EO43" s="205" t="s">
        <v>60</v>
      </c>
      <c r="EP43" s="205" t="s">
        <v>60</v>
      </c>
      <c r="EQ43" s="205" t="s">
        <v>60</v>
      </c>
      <c r="ER43" s="205" t="s">
        <v>60</v>
      </c>
      <c r="ES43" s="205" t="s">
        <v>60</v>
      </c>
      <c r="ET43" s="205" t="s">
        <v>60</v>
      </c>
      <c r="EU43" s="205" t="s">
        <v>60</v>
      </c>
      <c r="EV43" s="205" t="s">
        <v>60</v>
      </c>
      <c r="EW43" s="205" t="s">
        <v>60</v>
      </c>
      <c r="EX43" s="211" t="s">
        <v>1063</v>
      </c>
      <c r="EY43" s="211" t="s">
        <v>1063</v>
      </c>
      <c r="EZ43" s="205" t="s">
        <v>60</v>
      </c>
      <c r="FA43" s="205" t="s">
        <v>60</v>
      </c>
      <c r="FB43" s="205" t="s">
        <v>60</v>
      </c>
      <c r="FC43" s="205" t="s">
        <v>60</v>
      </c>
      <c r="FD43" s="205" t="s">
        <v>60</v>
      </c>
      <c r="FE43" s="205" t="s">
        <v>60</v>
      </c>
      <c r="FF43" s="205" t="s">
        <v>60</v>
      </c>
      <c r="FG43" s="205" t="s">
        <v>60</v>
      </c>
      <c r="FH43" s="205" t="s">
        <v>234</v>
      </c>
      <c r="FI43" s="205" t="s">
        <v>60</v>
      </c>
      <c r="FJ43" s="211" t="s">
        <v>1063</v>
      </c>
      <c r="FK43" s="205" t="s">
        <v>60</v>
      </c>
      <c r="FL43" s="205" t="s">
        <v>60</v>
      </c>
      <c r="FM43" s="205" t="s">
        <v>60</v>
      </c>
      <c r="FN43" s="205" t="s">
        <v>60</v>
      </c>
      <c r="FO43" s="205" t="s">
        <v>60</v>
      </c>
      <c r="FP43" s="205" t="s">
        <v>60</v>
      </c>
      <c r="FQ43" s="205" t="s">
        <v>60</v>
      </c>
      <c r="FR43" s="205" t="s">
        <v>60</v>
      </c>
      <c r="FS43" s="211" t="s">
        <v>1063</v>
      </c>
      <c r="FT43" s="211" t="s">
        <v>1063</v>
      </c>
      <c r="FU43" s="211" t="s">
        <v>1063</v>
      </c>
      <c r="FV43" s="205" t="s">
        <v>60</v>
      </c>
      <c r="FW43" s="205" t="s">
        <v>60</v>
      </c>
      <c r="FX43" s="205" t="s">
        <v>60</v>
      </c>
      <c r="FY43" s="205" t="s">
        <v>60</v>
      </c>
      <c r="FZ43" s="205" t="s">
        <v>60</v>
      </c>
      <c r="GA43" s="205" t="s">
        <v>60</v>
      </c>
      <c r="GB43" s="205" t="s">
        <v>60</v>
      </c>
      <c r="GC43" s="205" t="s">
        <v>60</v>
      </c>
      <c r="GD43" s="205" t="s">
        <v>60</v>
      </c>
      <c r="GE43" s="205" t="s">
        <v>60</v>
      </c>
      <c r="GF43" s="205" t="s">
        <v>60</v>
      </c>
      <c r="GG43" s="205" t="s">
        <v>60</v>
      </c>
      <c r="GH43" s="205" t="s">
        <v>60</v>
      </c>
      <c r="GI43" s="205" t="s">
        <v>60</v>
      </c>
      <c r="GJ43" s="205" t="s">
        <v>60</v>
      </c>
      <c r="GK43" s="205" t="s">
        <v>60</v>
      </c>
      <c r="GL43" s="205" t="s">
        <v>60</v>
      </c>
      <c r="GM43" s="205" t="s">
        <v>60</v>
      </c>
      <c r="GN43" s="205" t="s">
        <v>60</v>
      </c>
      <c r="GO43" s="205" t="s">
        <v>60</v>
      </c>
      <c r="GP43" s="205" t="s">
        <v>60</v>
      </c>
      <c r="GQ43" s="205" t="s">
        <v>60</v>
      </c>
      <c r="GR43" s="205" t="s">
        <v>60</v>
      </c>
      <c r="GS43" s="205" t="s">
        <v>60</v>
      </c>
      <c r="GT43" s="205" t="s">
        <v>60</v>
      </c>
      <c r="GU43" s="205" t="s">
        <v>60</v>
      </c>
      <c r="GV43" s="205" t="s">
        <v>60</v>
      </c>
      <c r="GW43" s="205" t="s">
        <v>60</v>
      </c>
      <c r="GX43" s="205" t="s">
        <v>60</v>
      </c>
      <c r="GY43" s="205" t="s">
        <v>60</v>
      </c>
      <c r="GZ43" s="205" t="s">
        <v>60</v>
      </c>
      <c r="HA43" s="205" t="s">
        <v>60</v>
      </c>
      <c r="HB43" s="205" t="s">
        <v>60</v>
      </c>
      <c r="HC43" s="205" t="s">
        <v>60</v>
      </c>
      <c r="HD43" s="205" t="s">
        <v>60</v>
      </c>
      <c r="HE43" s="205" t="s">
        <v>60</v>
      </c>
      <c r="HF43" s="205" t="s">
        <v>60</v>
      </c>
      <c r="HG43" s="205" t="s">
        <v>60</v>
      </c>
      <c r="HH43" s="205" t="s">
        <v>60</v>
      </c>
      <c r="HI43" s="205" t="s">
        <v>60</v>
      </c>
      <c r="HJ43" s="205" t="s">
        <v>60</v>
      </c>
      <c r="HK43" s="205" t="s">
        <v>60</v>
      </c>
      <c r="HL43" s="205" t="s">
        <v>60</v>
      </c>
      <c r="HM43" s="205" t="s">
        <v>60</v>
      </c>
      <c r="HN43" s="205" t="s">
        <v>60</v>
      </c>
      <c r="HO43" s="205" t="s">
        <v>60</v>
      </c>
      <c r="HP43" s="205" t="s">
        <v>60</v>
      </c>
      <c r="HQ43" s="205" t="s">
        <v>60</v>
      </c>
      <c r="HR43" s="205" t="s">
        <v>60</v>
      </c>
      <c r="HS43" s="205" t="s">
        <v>60</v>
      </c>
      <c r="HT43" s="205" t="s">
        <v>60</v>
      </c>
      <c r="HU43" s="205" t="s">
        <v>60</v>
      </c>
      <c r="HV43" s="205" t="s">
        <v>60</v>
      </c>
      <c r="HW43" s="205" t="s">
        <v>60</v>
      </c>
      <c r="HX43" s="205" t="s">
        <v>60</v>
      </c>
      <c r="HY43" s="205" t="s">
        <v>60</v>
      </c>
      <c r="HZ43" s="205" t="s">
        <v>60</v>
      </c>
      <c r="IA43" s="205" t="s">
        <v>60</v>
      </c>
      <c r="IB43" s="205" t="s">
        <v>60</v>
      </c>
      <c r="IC43" s="205" t="s">
        <v>60</v>
      </c>
      <c r="ID43" s="205" t="s">
        <v>60</v>
      </c>
      <c r="IE43" s="205" t="s">
        <v>60</v>
      </c>
      <c r="IF43" s="205" t="s">
        <v>60</v>
      </c>
      <c r="IG43" s="205" t="s">
        <v>60</v>
      </c>
      <c r="IH43" s="205" t="s">
        <v>60</v>
      </c>
      <c r="II43" s="205" t="s">
        <v>60</v>
      </c>
      <c r="IJ43" s="205" t="s">
        <v>60</v>
      </c>
      <c r="IK43" s="205" t="s">
        <v>60</v>
      </c>
      <c r="IL43" s="205" t="s">
        <v>60</v>
      </c>
      <c r="IM43" s="205" t="s">
        <v>60</v>
      </c>
      <c r="IN43" s="205" t="s">
        <v>60</v>
      </c>
      <c r="IO43" s="205" t="s">
        <v>60</v>
      </c>
      <c r="IP43" s="205" t="s">
        <v>60</v>
      </c>
      <c r="IQ43" s="205" t="s">
        <v>60</v>
      </c>
      <c r="IR43" s="205" t="s">
        <v>60</v>
      </c>
      <c r="IS43" s="205" t="s">
        <v>60</v>
      </c>
      <c r="IT43" s="205" t="s">
        <v>60</v>
      </c>
      <c r="IU43" s="205" t="s">
        <v>60</v>
      </c>
      <c r="IV43" s="205" t="s">
        <v>60</v>
      </c>
    </row>
    <row r="44" ht="21" customHeight="1" spans="1:256">
      <c r="A44" s="208" t="s">
        <v>77</v>
      </c>
      <c r="B44" s="206" t="s">
        <v>60</v>
      </c>
      <c r="C44" s="205" t="s">
        <v>60</v>
      </c>
      <c r="D44" s="205" t="s">
        <v>60</v>
      </c>
      <c r="E44" s="205" t="s">
        <v>60</v>
      </c>
      <c r="F44" s="205" t="s">
        <v>60</v>
      </c>
      <c r="G44" s="205" t="s">
        <v>60</v>
      </c>
      <c r="H44" s="206" t="s">
        <v>1063</v>
      </c>
      <c r="I44" s="205" t="s">
        <v>60</v>
      </c>
      <c r="J44" s="205" t="s">
        <v>60</v>
      </c>
      <c r="K44" s="205" t="s">
        <v>60</v>
      </c>
      <c r="L44" s="205" t="s">
        <v>60</v>
      </c>
      <c r="M44" s="205" t="s">
        <v>1064</v>
      </c>
      <c r="N44" s="205" t="s">
        <v>60</v>
      </c>
      <c r="O44" s="205" t="s">
        <v>60</v>
      </c>
      <c r="P44" s="205" t="s">
        <v>1064</v>
      </c>
      <c r="Q44" s="205" t="s">
        <v>60</v>
      </c>
      <c r="R44" s="206" t="s">
        <v>1063</v>
      </c>
      <c r="S44" s="205" t="s">
        <v>60</v>
      </c>
      <c r="T44" s="205" t="s">
        <v>60</v>
      </c>
      <c r="U44" s="205" t="s">
        <v>60</v>
      </c>
      <c r="V44" s="205" t="s">
        <v>60</v>
      </c>
      <c r="W44" s="205" t="s">
        <v>60</v>
      </c>
      <c r="X44" s="205" t="s">
        <v>60</v>
      </c>
      <c r="Y44" s="205" t="s">
        <v>60</v>
      </c>
      <c r="Z44" s="205" t="s">
        <v>1064</v>
      </c>
      <c r="AA44" s="206" t="s">
        <v>1063</v>
      </c>
      <c r="AB44" s="205" t="s">
        <v>60</v>
      </c>
      <c r="AC44" s="205" t="s">
        <v>60</v>
      </c>
      <c r="AD44" s="205" t="s">
        <v>60</v>
      </c>
      <c r="AE44" s="205" t="s">
        <v>60</v>
      </c>
      <c r="AF44" s="205" t="s">
        <v>60</v>
      </c>
      <c r="AG44" s="205" t="s">
        <v>60</v>
      </c>
      <c r="AH44" s="205" t="s">
        <v>60</v>
      </c>
      <c r="AI44" s="205" t="s">
        <v>60</v>
      </c>
      <c r="AJ44" s="205" t="s">
        <v>60</v>
      </c>
      <c r="AK44" s="205" t="s">
        <v>60</v>
      </c>
      <c r="AL44" s="205" t="s">
        <v>60</v>
      </c>
      <c r="AM44" s="205" t="s">
        <v>60</v>
      </c>
      <c r="AN44" s="205" t="s">
        <v>60</v>
      </c>
      <c r="AO44" s="205" t="s">
        <v>60</v>
      </c>
      <c r="AP44" s="205" t="s">
        <v>60</v>
      </c>
      <c r="AQ44" s="205" t="s">
        <v>60</v>
      </c>
      <c r="AR44" s="205" t="s">
        <v>60</v>
      </c>
      <c r="AS44" s="205" t="s">
        <v>60</v>
      </c>
      <c r="AT44" s="205" t="s">
        <v>60</v>
      </c>
      <c r="AU44" s="205" t="s">
        <v>60</v>
      </c>
      <c r="AV44" s="205" t="s">
        <v>60</v>
      </c>
      <c r="AW44" s="205" t="s">
        <v>60</v>
      </c>
      <c r="AX44" s="205" t="s">
        <v>60</v>
      </c>
      <c r="AY44" s="205" t="s">
        <v>60</v>
      </c>
      <c r="AZ44" s="205" t="s">
        <v>60</v>
      </c>
      <c r="BA44" s="206" t="s">
        <v>1063</v>
      </c>
      <c r="BB44" s="206" t="s">
        <v>1063</v>
      </c>
      <c r="BC44" s="205" t="s">
        <v>60</v>
      </c>
      <c r="BD44" s="205" t="s">
        <v>60</v>
      </c>
      <c r="BE44" s="205" t="s">
        <v>60</v>
      </c>
      <c r="BF44" s="205" t="s">
        <v>60</v>
      </c>
      <c r="BG44" s="205" t="s">
        <v>60</v>
      </c>
      <c r="BH44" s="205" t="s">
        <v>60</v>
      </c>
      <c r="BI44" s="205" t="s">
        <v>60</v>
      </c>
      <c r="BJ44" s="205" t="s">
        <v>60</v>
      </c>
      <c r="BK44" s="205" t="s">
        <v>60</v>
      </c>
      <c r="BL44" s="205" t="s">
        <v>60</v>
      </c>
      <c r="BM44" s="205" t="s">
        <v>60</v>
      </c>
      <c r="BN44" s="205" t="s">
        <v>60</v>
      </c>
      <c r="BO44" s="205" t="s">
        <v>60</v>
      </c>
      <c r="BP44" s="205" t="s">
        <v>60</v>
      </c>
      <c r="BQ44" s="202"/>
      <c r="BR44" s="205" t="s">
        <v>1064</v>
      </c>
      <c r="BS44" s="205" t="s">
        <v>60</v>
      </c>
      <c r="BT44" s="205" t="s">
        <v>60</v>
      </c>
      <c r="BU44" s="205" t="s">
        <v>60</v>
      </c>
      <c r="BV44" s="205" t="s">
        <v>60</v>
      </c>
      <c r="BW44" s="205" t="s">
        <v>60</v>
      </c>
      <c r="BX44" s="206" t="s">
        <v>1063</v>
      </c>
      <c r="BY44" s="205" t="s">
        <v>60</v>
      </c>
      <c r="BZ44" s="205" t="s">
        <v>60</v>
      </c>
      <c r="CA44" s="205" t="s">
        <v>60</v>
      </c>
      <c r="CB44" s="205" t="s">
        <v>60</v>
      </c>
      <c r="CC44" s="205" t="s">
        <v>60</v>
      </c>
      <c r="CD44" s="206" t="s">
        <v>1063</v>
      </c>
      <c r="CE44" s="205" t="s">
        <v>60</v>
      </c>
      <c r="CF44" s="205" t="s">
        <v>60</v>
      </c>
      <c r="CG44" s="205" t="s">
        <v>60</v>
      </c>
      <c r="CH44" s="205" t="s">
        <v>60</v>
      </c>
      <c r="CI44" s="205" t="s">
        <v>60</v>
      </c>
      <c r="CJ44" s="205" t="s">
        <v>60</v>
      </c>
      <c r="CK44" s="205" t="s">
        <v>60</v>
      </c>
      <c r="CL44" s="205" t="s">
        <v>60</v>
      </c>
      <c r="CM44" s="205" t="s">
        <v>60</v>
      </c>
      <c r="CN44" s="205" t="s">
        <v>60</v>
      </c>
      <c r="CO44" s="205" t="s">
        <v>60</v>
      </c>
      <c r="CP44" s="205" t="s">
        <v>60</v>
      </c>
      <c r="CQ44" s="205" t="s">
        <v>60</v>
      </c>
      <c r="CR44" s="205" t="s">
        <v>60</v>
      </c>
      <c r="CS44" s="205" t="s">
        <v>60</v>
      </c>
      <c r="CT44" s="205" t="s">
        <v>60</v>
      </c>
      <c r="CU44" s="206" t="s">
        <v>1063</v>
      </c>
      <c r="CV44" s="205" t="s">
        <v>60</v>
      </c>
      <c r="CW44" s="205" t="s">
        <v>60</v>
      </c>
      <c r="CX44" s="205" t="s">
        <v>60</v>
      </c>
      <c r="CY44" s="205" t="s">
        <v>60</v>
      </c>
      <c r="CZ44" s="205" t="s">
        <v>60</v>
      </c>
      <c r="DA44" s="205" t="s">
        <v>60</v>
      </c>
      <c r="DB44" s="205" t="s">
        <v>60</v>
      </c>
      <c r="DC44" s="205" t="s">
        <v>60</v>
      </c>
      <c r="DD44" s="206" t="s">
        <v>1063</v>
      </c>
      <c r="DE44" s="205" t="s">
        <v>60</v>
      </c>
      <c r="DF44" s="205" t="s">
        <v>60</v>
      </c>
      <c r="DG44" s="205" t="s">
        <v>60</v>
      </c>
      <c r="DH44" s="205" t="s">
        <v>60</v>
      </c>
      <c r="DI44" s="205" t="s">
        <v>60</v>
      </c>
      <c r="DJ44" s="205" t="s">
        <v>60</v>
      </c>
      <c r="DK44" s="206" t="s">
        <v>1063</v>
      </c>
      <c r="DL44" s="205" t="s">
        <v>60</v>
      </c>
      <c r="DM44" s="205" t="s">
        <v>60</v>
      </c>
      <c r="DN44" s="205" t="s">
        <v>60</v>
      </c>
      <c r="DO44" s="205" t="s">
        <v>60</v>
      </c>
      <c r="DP44" s="205" t="s">
        <v>60</v>
      </c>
      <c r="DQ44" s="205" t="s">
        <v>60</v>
      </c>
      <c r="DR44" s="205" t="s">
        <v>60</v>
      </c>
      <c r="DS44" s="205" t="s">
        <v>60</v>
      </c>
      <c r="DT44" s="205" t="s">
        <v>60</v>
      </c>
      <c r="DU44" s="205" t="s">
        <v>60</v>
      </c>
      <c r="DV44" s="205" t="s">
        <v>60</v>
      </c>
      <c r="DW44" s="205" t="s">
        <v>60</v>
      </c>
      <c r="DX44" s="205" t="s">
        <v>60</v>
      </c>
      <c r="DY44" s="205" t="s">
        <v>60</v>
      </c>
      <c r="DZ44" s="205" t="s">
        <v>60</v>
      </c>
      <c r="EA44" s="205" t="s">
        <v>60</v>
      </c>
      <c r="EB44" s="205" t="s">
        <v>60</v>
      </c>
      <c r="EC44" s="205" t="s">
        <v>60</v>
      </c>
      <c r="ED44" s="205" t="s">
        <v>60</v>
      </c>
      <c r="EE44" s="205" t="s">
        <v>60</v>
      </c>
      <c r="EF44" s="205" t="s">
        <v>60</v>
      </c>
      <c r="EG44" s="205" t="s">
        <v>60</v>
      </c>
      <c r="EH44" s="205" t="s">
        <v>60</v>
      </c>
      <c r="EI44" s="205" t="s">
        <v>60</v>
      </c>
      <c r="EJ44" s="205" t="s">
        <v>60</v>
      </c>
      <c r="EK44" s="205" t="s">
        <v>60</v>
      </c>
      <c r="EL44" s="205" t="s">
        <v>60</v>
      </c>
      <c r="EM44" s="205" t="s">
        <v>60</v>
      </c>
      <c r="EN44" s="205" t="s">
        <v>60</v>
      </c>
      <c r="EO44" s="205" t="s">
        <v>60</v>
      </c>
      <c r="EP44" s="205" t="s">
        <v>60</v>
      </c>
      <c r="EQ44" s="205" t="s">
        <v>60</v>
      </c>
      <c r="ER44" s="205" t="s">
        <v>60</v>
      </c>
      <c r="ES44" s="205" t="s">
        <v>60</v>
      </c>
      <c r="ET44" s="205" t="s">
        <v>60</v>
      </c>
      <c r="EU44" s="211" t="s">
        <v>1063</v>
      </c>
      <c r="EV44" s="205" t="s">
        <v>60</v>
      </c>
      <c r="EW44" s="205" t="s">
        <v>60</v>
      </c>
      <c r="EX44" s="205" t="s">
        <v>60</v>
      </c>
      <c r="EY44" s="205" t="s">
        <v>60</v>
      </c>
      <c r="EZ44" s="205" t="s">
        <v>60</v>
      </c>
      <c r="FA44" s="205" t="s">
        <v>60</v>
      </c>
      <c r="FB44" s="205" t="s">
        <v>60</v>
      </c>
      <c r="FC44" s="205" t="s">
        <v>60</v>
      </c>
      <c r="FD44" s="205" t="s">
        <v>60</v>
      </c>
      <c r="FE44" s="205" t="s">
        <v>60</v>
      </c>
      <c r="FF44" s="211" t="s">
        <v>1063</v>
      </c>
      <c r="FG44" s="205" t="s">
        <v>60</v>
      </c>
      <c r="FH44" s="205" t="s">
        <v>60</v>
      </c>
      <c r="FI44" s="205" t="s">
        <v>60</v>
      </c>
      <c r="FJ44" s="211" t="s">
        <v>1063</v>
      </c>
      <c r="FK44" s="205" t="s">
        <v>60</v>
      </c>
      <c r="FL44" s="205" t="s">
        <v>60</v>
      </c>
      <c r="FM44" s="205" t="s">
        <v>60</v>
      </c>
      <c r="FN44" s="211" t="s">
        <v>1063</v>
      </c>
      <c r="FO44" s="205" t="s">
        <v>60</v>
      </c>
      <c r="FP44" s="205" t="s">
        <v>60</v>
      </c>
      <c r="FQ44" s="205" t="s">
        <v>60</v>
      </c>
      <c r="FR44" s="211" t="s">
        <v>1063</v>
      </c>
      <c r="FS44" s="205" t="s">
        <v>60</v>
      </c>
      <c r="FT44" s="205" t="s">
        <v>60</v>
      </c>
      <c r="FU44" s="205" t="s">
        <v>60</v>
      </c>
      <c r="FV44" s="205" t="s">
        <v>60</v>
      </c>
      <c r="FW44" s="205" t="s">
        <v>60</v>
      </c>
      <c r="FX44" s="205" t="s">
        <v>60</v>
      </c>
      <c r="FY44" s="205" t="s">
        <v>60</v>
      </c>
      <c r="FZ44" s="211" t="s">
        <v>1063</v>
      </c>
      <c r="GA44" s="205" t="s">
        <v>60</v>
      </c>
      <c r="GB44" s="205" t="s">
        <v>60</v>
      </c>
      <c r="GC44" s="211" t="s">
        <v>1063</v>
      </c>
      <c r="GD44" s="205" t="s">
        <v>60</v>
      </c>
      <c r="GE44" s="205" t="s">
        <v>60</v>
      </c>
      <c r="GF44" s="205" t="s">
        <v>60</v>
      </c>
      <c r="GG44" s="205" t="s">
        <v>60</v>
      </c>
      <c r="GH44" s="205" t="s">
        <v>60</v>
      </c>
      <c r="GI44" s="205" t="s">
        <v>60</v>
      </c>
      <c r="GJ44" s="205" t="s">
        <v>60</v>
      </c>
      <c r="GK44" s="205" t="s">
        <v>60</v>
      </c>
      <c r="GL44" s="205" t="s">
        <v>60</v>
      </c>
      <c r="GM44" s="205" t="s">
        <v>60</v>
      </c>
      <c r="GN44" s="205" t="s">
        <v>60</v>
      </c>
      <c r="GO44" s="205" t="s">
        <v>60</v>
      </c>
      <c r="GP44" s="205" t="s">
        <v>60</v>
      </c>
      <c r="GQ44" s="211" t="s">
        <v>1063</v>
      </c>
      <c r="GR44" s="205" t="s">
        <v>60</v>
      </c>
      <c r="GS44" s="205" t="s">
        <v>60</v>
      </c>
      <c r="GT44" s="205" t="s">
        <v>60</v>
      </c>
      <c r="GU44" s="205" t="s">
        <v>60</v>
      </c>
      <c r="GV44" s="205" t="s">
        <v>60</v>
      </c>
      <c r="GW44" s="205" t="s">
        <v>60</v>
      </c>
      <c r="GX44" s="205" t="s">
        <v>60</v>
      </c>
      <c r="GY44" s="205" t="s">
        <v>60</v>
      </c>
      <c r="GZ44" s="205" t="s">
        <v>60</v>
      </c>
      <c r="HA44" s="205" t="s">
        <v>60</v>
      </c>
      <c r="HB44" s="205" t="s">
        <v>60</v>
      </c>
      <c r="HC44" s="205" t="s">
        <v>60</v>
      </c>
      <c r="HD44" s="205" t="s">
        <v>60</v>
      </c>
      <c r="HE44" s="205" t="s">
        <v>60</v>
      </c>
      <c r="HF44" s="205" t="s">
        <v>60</v>
      </c>
      <c r="HG44" s="205" t="s">
        <v>60</v>
      </c>
      <c r="HH44" s="205" t="s">
        <v>60</v>
      </c>
      <c r="HI44" s="205" t="s">
        <v>60</v>
      </c>
      <c r="HJ44" s="205" t="s">
        <v>60</v>
      </c>
      <c r="HK44" s="205" t="s">
        <v>60</v>
      </c>
      <c r="HL44" s="205" t="s">
        <v>60</v>
      </c>
      <c r="HM44" s="205" t="s">
        <v>60</v>
      </c>
      <c r="HN44" s="205" t="s">
        <v>60</v>
      </c>
      <c r="HO44" s="205" t="s">
        <v>60</v>
      </c>
      <c r="HP44" s="205" t="s">
        <v>60</v>
      </c>
      <c r="HQ44" s="205" t="s">
        <v>60</v>
      </c>
      <c r="HR44" s="205" t="s">
        <v>60</v>
      </c>
      <c r="HS44" s="205" t="s">
        <v>60</v>
      </c>
      <c r="HT44" s="205" t="s">
        <v>60</v>
      </c>
      <c r="HU44" s="205" t="s">
        <v>60</v>
      </c>
      <c r="HV44" s="205" t="s">
        <v>60</v>
      </c>
      <c r="HW44" s="205" t="s">
        <v>60</v>
      </c>
      <c r="HX44" s="205" t="s">
        <v>60</v>
      </c>
      <c r="HY44" s="205" t="s">
        <v>60</v>
      </c>
      <c r="HZ44" s="205" t="s">
        <v>60</v>
      </c>
      <c r="IA44" s="205" t="s">
        <v>60</v>
      </c>
      <c r="IB44" s="205" t="s">
        <v>60</v>
      </c>
      <c r="IC44" s="205" t="s">
        <v>60</v>
      </c>
      <c r="ID44" s="205" t="s">
        <v>60</v>
      </c>
      <c r="IE44" s="205" t="s">
        <v>60</v>
      </c>
      <c r="IF44" s="205" t="s">
        <v>60</v>
      </c>
      <c r="IG44" s="205" t="s">
        <v>60</v>
      </c>
      <c r="IH44" s="205" t="s">
        <v>60</v>
      </c>
      <c r="II44" s="205" t="s">
        <v>60</v>
      </c>
      <c r="IJ44" s="205" t="s">
        <v>60</v>
      </c>
      <c r="IK44" s="205" t="s">
        <v>60</v>
      </c>
      <c r="IL44" s="205" t="s">
        <v>60</v>
      </c>
      <c r="IM44" s="205" t="s">
        <v>60</v>
      </c>
      <c r="IN44" s="205" t="s">
        <v>60</v>
      </c>
      <c r="IO44" s="205" t="s">
        <v>60</v>
      </c>
      <c r="IP44" s="205" t="s">
        <v>60</v>
      </c>
      <c r="IQ44" s="205" t="s">
        <v>60</v>
      </c>
      <c r="IR44" s="205" t="s">
        <v>60</v>
      </c>
      <c r="IS44" s="205" t="s">
        <v>60</v>
      </c>
      <c r="IT44" s="205" t="s">
        <v>60</v>
      </c>
      <c r="IU44" s="205" t="s">
        <v>60</v>
      </c>
      <c r="IV44" s="205" t="s">
        <v>60</v>
      </c>
    </row>
    <row r="45" ht="21" customHeight="1" spans="1:256">
      <c r="A45" s="208" t="s">
        <v>79</v>
      </c>
      <c r="B45" s="206" t="s">
        <v>60</v>
      </c>
      <c r="C45" s="205" t="s">
        <v>60</v>
      </c>
      <c r="D45" s="205" t="s">
        <v>60</v>
      </c>
      <c r="E45" s="205" t="s">
        <v>60</v>
      </c>
      <c r="F45" s="205" t="s">
        <v>60</v>
      </c>
      <c r="G45" s="205" t="s">
        <v>60</v>
      </c>
      <c r="H45" s="205" t="s">
        <v>60</v>
      </c>
      <c r="I45" s="205" t="s">
        <v>60</v>
      </c>
      <c r="J45" s="206" t="s">
        <v>1063</v>
      </c>
      <c r="K45" s="205" t="s">
        <v>1064</v>
      </c>
      <c r="L45" s="205" t="s">
        <v>60</v>
      </c>
      <c r="M45" s="205" t="s">
        <v>60</v>
      </c>
      <c r="N45" s="205" t="s">
        <v>60</v>
      </c>
      <c r="O45" s="205" t="s">
        <v>60</v>
      </c>
      <c r="P45" s="205" t="s">
        <v>60</v>
      </c>
      <c r="Q45" s="205" t="s">
        <v>60</v>
      </c>
      <c r="R45" s="206" t="s">
        <v>1063</v>
      </c>
      <c r="S45" s="205" t="s">
        <v>60</v>
      </c>
      <c r="T45" s="205" t="s">
        <v>60</v>
      </c>
      <c r="U45" s="205" t="s">
        <v>60</v>
      </c>
      <c r="V45" s="205" t="s">
        <v>60</v>
      </c>
      <c r="W45" s="205" t="s">
        <v>60</v>
      </c>
      <c r="X45" s="205" t="s">
        <v>60</v>
      </c>
      <c r="Y45" s="205" t="s">
        <v>60</v>
      </c>
      <c r="Z45" s="205" t="s">
        <v>60</v>
      </c>
      <c r="AA45" s="205" t="s">
        <v>60</v>
      </c>
      <c r="AB45" s="205" t="s">
        <v>60</v>
      </c>
      <c r="AC45" s="205" t="s">
        <v>60</v>
      </c>
      <c r="AD45" s="205" t="s">
        <v>60</v>
      </c>
      <c r="AE45" s="205" t="s">
        <v>60</v>
      </c>
      <c r="AF45" s="205" t="s">
        <v>60</v>
      </c>
      <c r="AG45" s="205" t="s">
        <v>60</v>
      </c>
      <c r="AH45" s="205" t="s">
        <v>60</v>
      </c>
      <c r="AI45" s="205" t="s">
        <v>60</v>
      </c>
      <c r="AJ45" s="205" t="s">
        <v>60</v>
      </c>
      <c r="AK45" s="206" t="s">
        <v>1063</v>
      </c>
      <c r="AL45" s="205" t="s">
        <v>60</v>
      </c>
      <c r="AM45" s="205" t="s">
        <v>60</v>
      </c>
      <c r="AN45" s="205" t="s">
        <v>60</v>
      </c>
      <c r="AO45" s="205" t="s">
        <v>60</v>
      </c>
      <c r="AP45" s="205" t="s">
        <v>60</v>
      </c>
      <c r="AQ45" s="205" t="s">
        <v>60</v>
      </c>
      <c r="AR45" s="205" t="s">
        <v>60</v>
      </c>
      <c r="AS45" s="206" t="s">
        <v>1063</v>
      </c>
      <c r="AT45" s="206" t="s">
        <v>1063</v>
      </c>
      <c r="AU45" s="206" t="s">
        <v>1063</v>
      </c>
      <c r="AV45" s="206" t="s">
        <v>1063</v>
      </c>
      <c r="AW45" s="205" t="s">
        <v>60</v>
      </c>
      <c r="AX45" s="205" t="s">
        <v>60</v>
      </c>
      <c r="AY45" s="205" t="s">
        <v>60</v>
      </c>
      <c r="AZ45" s="205" t="s">
        <v>60</v>
      </c>
      <c r="BA45" s="206" t="s">
        <v>1063</v>
      </c>
      <c r="BB45" s="202"/>
      <c r="BC45" s="205" t="s">
        <v>60</v>
      </c>
      <c r="BD45" s="205" t="s">
        <v>60</v>
      </c>
      <c r="BE45" s="205" t="s">
        <v>60</v>
      </c>
      <c r="BF45" s="205" t="s">
        <v>60</v>
      </c>
      <c r="BG45" s="205" t="s">
        <v>60</v>
      </c>
      <c r="BH45" s="205" t="s">
        <v>60</v>
      </c>
      <c r="BI45" s="205" t="s">
        <v>60</v>
      </c>
      <c r="BJ45" s="206" t="s">
        <v>1063</v>
      </c>
      <c r="BK45" s="206" t="s">
        <v>1063</v>
      </c>
      <c r="BL45" s="205" t="s">
        <v>60</v>
      </c>
      <c r="BM45" s="205" t="s">
        <v>60</v>
      </c>
      <c r="BN45" s="205" t="s">
        <v>60</v>
      </c>
      <c r="BO45" s="205" t="s">
        <v>60</v>
      </c>
      <c r="BP45" s="205" t="s">
        <v>60</v>
      </c>
      <c r="BQ45" s="205" t="s">
        <v>60</v>
      </c>
      <c r="BR45" s="205" t="s">
        <v>60</v>
      </c>
      <c r="BS45" s="205" t="s">
        <v>60</v>
      </c>
      <c r="BT45" s="205" t="s">
        <v>60</v>
      </c>
      <c r="BU45" s="205" t="s">
        <v>60</v>
      </c>
      <c r="BV45" s="205" t="s">
        <v>60</v>
      </c>
      <c r="BW45" s="206" t="s">
        <v>1063</v>
      </c>
      <c r="BX45" s="205" t="s">
        <v>60</v>
      </c>
      <c r="BY45" s="206" t="s">
        <v>1063</v>
      </c>
      <c r="BZ45" s="205" t="s">
        <v>60</v>
      </c>
      <c r="CA45" s="205" t="s">
        <v>60</v>
      </c>
      <c r="CB45" s="205" t="s">
        <v>60</v>
      </c>
      <c r="CC45" s="205" t="s">
        <v>60</v>
      </c>
      <c r="CD45" s="206" t="s">
        <v>1063</v>
      </c>
      <c r="CE45" s="205" t="s">
        <v>60</v>
      </c>
      <c r="CF45" s="205" t="s">
        <v>60</v>
      </c>
      <c r="CG45" s="205" t="s">
        <v>60</v>
      </c>
      <c r="CH45" s="205" t="s">
        <v>60</v>
      </c>
      <c r="CI45" s="206" t="s">
        <v>1063</v>
      </c>
      <c r="CJ45" s="206" t="s">
        <v>1063</v>
      </c>
      <c r="CK45" s="205" t="s">
        <v>60</v>
      </c>
      <c r="CL45" s="205" t="s">
        <v>60</v>
      </c>
      <c r="CM45" s="205" t="s">
        <v>60</v>
      </c>
      <c r="CN45" s="205" t="s">
        <v>60</v>
      </c>
      <c r="CO45" s="206" t="s">
        <v>1063</v>
      </c>
      <c r="CP45" s="205" t="s">
        <v>60</v>
      </c>
      <c r="CQ45" s="205" t="s">
        <v>60</v>
      </c>
      <c r="CR45" s="205" t="s">
        <v>60</v>
      </c>
      <c r="CS45" s="205" t="s">
        <v>60</v>
      </c>
      <c r="CT45" s="206" t="s">
        <v>1063</v>
      </c>
      <c r="CU45" s="206" t="s">
        <v>1063</v>
      </c>
      <c r="CV45" s="205" t="s">
        <v>60</v>
      </c>
      <c r="CW45" s="205" t="s">
        <v>60</v>
      </c>
      <c r="CX45" s="205" t="s">
        <v>60</v>
      </c>
      <c r="CY45" s="205" t="s">
        <v>60</v>
      </c>
      <c r="CZ45" s="205" t="s">
        <v>60</v>
      </c>
      <c r="DA45" s="205" t="s">
        <v>60</v>
      </c>
      <c r="DB45" s="205" t="s">
        <v>60</v>
      </c>
      <c r="DC45" s="205" t="s">
        <v>60</v>
      </c>
      <c r="DD45" s="205" t="s">
        <v>60</v>
      </c>
      <c r="DE45" s="205" t="s">
        <v>60</v>
      </c>
      <c r="DF45" s="205" t="s">
        <v>60</v>
      </c>
      <c r="DG45" s="205" t="s">
        <v>60</v>
      </c>
      <c r="DH45" s="205" t="s">
        <v>60</v>
      </c>
      <c r="DI45" s="205" t="s">
        <v>60</v>
      </c>
      <c r="DJ45" s="205" t="s">
        <v>60</v>
      </c>
      <c r="DK45" s="205" t="s">
        <v>60</v>
      </c>
      <c r="DL45" s="205" t="s">
        <v>60</v>
      </c>
      <c r="DM45" s="205" t="s">
        <v>60</v>
      </c>
      <c r="DN45" s="205" t="s">
        <v>60</v>
      </c>
      <c r="DO45" s="205" t="s">
        <v>60</v>
      </c>
      <c r="DP45" s="205" t="s">
        <v>60</v>
      </c>
      <c r="DQ45" s="205" t="s">
        <v>60</v>
      </c>
      <c r="DR45" s="205" t="s">
        <v>60</v>
      </c>
      <c r="DS45" s="205" t="s">
        <v>60</v>
      </c>
      <c r="DT45" s="205" t="s">
        <v>60</v>
      </c>
      <c r="DU45" s="205" t="s">
        <v>60</v>
      </c>
      <c r="DV45" s="205" t="s">
        <v>60</v>
      </c>
      <c r="DW45" s="205" t="s">
        <v>60</v>
      </c>
      <c r="DX45" s="205" t="s">
        <v>60</v>
      </c>
      <c r="DY45" s="205" t="s">
        <v>60</v>
      </c>
      <c r="DZ45" s="205" t="s">
        <v>60</v>
      </c>
      <c r="EA45" s="205" t="s">
        <v>60</v>
      </c>
      <c r="EB45" s="205" t="s">
        <v>60</v>
      </c>
      <c r="EC45" s="205" t="s">
        <v>60</v>
      </c>
      <c r="ED45" s="205" t="s">
        <v>60</v>
      </c>
      <c r="EE45" s="205" t="s">
        <v>60</v>
      </c>
      <c r="EF45" s="205" t="s">
        <v>60</v>
      </c>
      <c r="EG45" s="211" t="s">
        <v>1063</v>
      </c>
      <c r="EH45" s="205" t="s">
        <v>60</v>
      </c>
      <c r="EI45" s="205" t="s">
        <v>60</v>
      </c>
      <c r="EJ45" s="205" t="s">
        <v>60</v>
      </c>
      <c r="EK45" s="205" t="s">
        <v>60</v>
      </c>
      <c r="EL45" s="205" t="s">
        <v>60</v>
      </c>
      <c r="EM45" s="205" t="s">
        <v>60</v>
      </c>
      <c r="EN45" s="205" t="s">
        <v>60</v>
      </c>
      <c r="EO45" s="205" t="s">
        <v>60</v>
      </c>
      <c r="EP45" s="205" t="s">
        <v>60</v>
      </c>
      <c r="EQ45" s="211" t="s">
        <v>1063</v>
      </c>
      <c r="ER45" s="205" t="s">
        <v>60</v>
      </c>
      <c r="ES45" s="205" t="s">
        <v>60</v>
      </c>
      <c r="ET45" s="205" t="s">
        <v>60</v>
      </c>
      <c r="EU45" s="211" t="s">
        <v>1063</v>
      </c>
      <c r="EV45" s="205" t="s">
        <v>60</v>
      </c>
      <c r="EW45" s="205" t="s">
        <v>60</v>
      </c>
      <c r="EX45" s="205" t="s">
        <v>60</v>
      </c>
      <c r="EY45" s="205" t="s">
        <v>60</v>
      </c>
      <c r="EZ45" s="205" t="s">
        <v>60</v>
      </c>
      <c r="FA45" s="205" t="s">
        <v>60</v>
      </c>
      <c r="FB45" s="205" t="s">
        <v>60</v>
      </c>
      <c r="FC45" s="205" t="s">
        <v>60</v>
      </c>
      <c r="FD45" s="205" t="s">
        <v>60</v>
      </c>
      <c r="FE45" s="205" t="s">
        <v>60</v>
      </c>
      <c r="FF45" s="205" t="s">
        <v>60</v>
      </c>
      <c r="FG45" s="205" t="s">
        <v>60</v>
      </c>
      <c r="FH45" s="205" t="s">
        <v>234</v>
      </c>
      <c r="FI45" s="205" t="s">
        <v>60</v>
      </c>
      <c r="FJ45" s="205" t="s">
        <v>60</v>
      </c>
      <c r="FK45" s="205" t="s">
        <v>60</v>
      </c>
      <c r="FL45" s="205" t="s">
        <v>60</v>
      </c>
      <c r="FM45" s="205" t="s">
        <v>60</v>
      </c>
      <c r="FN45" s="211" t="s">
        <v>1063</v>
      </c>
      <c r="FO45" s="205" t="s">
        <v>60</v>
      </c>
      <c r="FP45" s="205" t="s">
        <v>60</v>
      </c>
      <c r="FQ45" s="205" t="s">
        <v>60</v>
      </c>
      <c r="FR45" s="205" t="s">
        <v>60</v>
      </c>
      <c r="FS45" s="205" t="s">
        <v>60</v>
      </c>
      <c r="FT45" s="205" t="s">
        <v>60</v>
      </c>
      <c r="FU45" s="205" t="s">
        <v>60</v>
      </c>
      <c r="FV45" s="211" t="s">
        <v>1063</v>
      </c>
      <c r="FW45" s="205" t="s">
        <v>60</v>
      </c>
      <c r="FX45" s="205" t="s">
        <v>60</v>
      </c>
      <c r="FY45" s="211" t="s">
        <v>1063</v>
      </c>
      <c r="FZ45" s="211" t="s">
        <v>1063</v>
      </c>
      <c r="GA45" s="205" t="s">
        <v>60</v>
      </c>
      <c r="GB45" s="205" t="s">
        <v>60</v>
      </c>
      <c r="GC45" s="211" t="s">
        <v>1063</v>
      </c>
      <c r="GD45" s="205" t="s">
        <v>60</v>
      </c>
      <c r="GE45" s="205" t="s">
        <v>60</v>
      </c>
      <c r="GF45" s="205" t="s">
        <v>60</v>
      </c>
      <c r="GG45" s="205" t="s">
        <v>60</v>
      </c>
      <c r="GH45" s="205" t="s">
        <v>60</v>
      </c>
      <c r="GI45" s="205" t="s">
        <v>60</v>
      </c>
      <c r="GJ45" s="205" t="s">
        <v>60</v>
      </c>
      <c r="GK45" s="205" t="s">
        <v>60</v>
      </c>
      <c r="GL45" s="205" t="s">
        <v>60</v>
      </c>
      <c r="GM45" s="205" t="s">
        <v>60</v>
      </c>
      <c r="GN45" s="205" t="s">
        <v>60</v>
      </c>
      <c r="GO45" s="205" t="s">
        <v>60</v>
      </c>
      <c r="GP45" s="205" t="s">
        <v>60</v>
      </c>
      <c r="GQ45" s="205" t="s">
        <v>60</v>
      </c>
      <c r="GR45" s="205" t="s">
        <v>60</v>
      </c>
      <c r="GS45" s="205" t="s">
        <v>60</v>
      </c>
      <c r="GT45" s="205" t="s">
        <v>60</v>
      </c>
      <c r="GU45" s="205" t="s">
        <v>60</v>
      </c>
      <c r="GV45" s="205" t="s">
        <v>60</v>
      </c>
      <c r="GW45" s="205" t="s">
        <v>60</v>
      </c>
      <c r="GX45" s="205" t="s">
        <v>60</v>
      </c>
      <c r="GY45" s="205" t="s">
        <v>60</v>
      </c>
      <c r="GZ45" s="205" t="s">
        <v>60</v>
      </c>
      <c r="HA45" s="205" t="s">
        <v>60</v>
      </c>
      <c r="HB45" s="205" t="s">
        <v>60</v>
      </c>
      <c r="HC45" s="205" t="s">
        <v>60</v>
      </c>
      <c r="HD45" s="205" t="s">
        <v>60</v>
      </c>
      <c r="HE45" s="205" t="s">
        <v>60</v>
      </c>
      <c r="HF45" s="205" t="s">
        <v>60</v>
      </c>
      <c r="HG45" s="205" t="s">
        <v>60</v>
      </c>
      <c r="HH45" s="205" t="s">
        <v>60</v>
      </c>
      <c r="HI45" s="205" t="s">
        <v>60</v>
      </c>
      <c r="HJ45" s="205" t="s">
        <v>60</v>
      </c>
      <c r="HK45" s="205" t="s">
        <v>60</v>
      </c>
      <c r="HL45" s="205" t="s">
        <v>60</v>
      </c>
      <c r="HM45" s="205" t="s">
        <v>60</v>
      </c>
      <c r="HN45" s="205" t="s">
        <v>60</v>
      </c>
      <c r="HO45" s="205" t="s">
        <v>60</v>
      </c>
      <c r="HP45" s="205" t="s">
        <v>60</v>
      </c>
      <c r="HQ45" s="205" t="s">
        <v>60</v>
      </c>
      <c r="HR45" s="205" t="s">
        <v>60</v>
      </c>
      <c r="HS45" s="205" t="s">
        <v>60</v>
      </c>
      <c r="HT45" s="205" t="s">
        <v>60</v>
      </c>
      <c r="HU45" s="205" t="s">
        <v>60</v>
      </c>
      <c r="HV45" s="205" t="s">
        <v>60</v>
      </c>
      <c r="HW45" s="205" t="s">
        <v>60</v>
      </c>
      <c r="HX45" s="205" t="s">
        <v>60</v>
      </c>
      <c r="HY45" s="205" t="s">
        <v>60</v>
      </c>
      <c r="HZ45" s="205" t="s">
        <v>60</v>
      </c>
      <c r="IA45" s="205" t="s">
        <v>60</v>
      </c>
      <c r="IB45" s="205" t="s">
        <v>60</v>
      </c>
      <c r="IC45" s="205" t="s">
        <v>60</v>
      </c>
      <c r="ID45" s="205" t="s">
        <v>60</v>
      </c>
      <c r="IE45" s="205" t="s">
        <v>60</v>
      </c>
      <c r="IF45" s="205" t="s">
        <v>60</v>
      </c>
      <c r="IG45" s="205" t="s">
        <v>60</v>
      </c>
      <c r="IH45" s="205" t="s">
        <v>60</v>
      </c>
      <c r="II45" s="205" t="s">
        <v>60</v>
      </c>
      <c r="IJ45" s="205" t="s">
        <v>60</v>
      </c>
      <c r="IK45" s="205" t="s">
        <v>60</v>
      </c>
      <c r="IL45" s="205" t="s">
        <v>60</v>
      </c>
      <c r="IM45" s="205" t="s">
        <v>60</v>
      </c>
      <c r="IN45" s="205" t="s">
        <v>60</v>
      </c>
      <c r="IO45" s="205" t="s">
        <v>60</v>
      </c>
      <c r="IP45" s="205" t="s">
        <v>60</v>
      </c>
      <c r="IQ45" s="205" t="s">
        <v>60</v>
      </c>
      <c r="IR45" s="205" t="s">
        <v>60</v>
      </c>
      <c r="IS45" s="205" t="s">
        <v>60</v>
      </c>
      <c r="IT45" s="205" t="s">
        <v>60</v>
      </c>
      <c r="IU45" s="205" t="s">
        <v>60</v>
      </c>
      <c r="IV45" s="205" t="s">
        <v>60</v>
      </c>
    </row>
    <row r="46" ht="21" customHeight="1" spans="1:256">
      <c r="A46" s="206" t="s">
        <v>81</v>
      </c>
      <c r="B46" s="206" t="s">
        <v>60</v>
      </c>
      <c r="C46" s="205" t="s">
        <v>60</v>
      </c>
      <c r="D46" s="205" t="s">
        <v>60</v>
      </c>
      <c r="E46" s="205" t="s">
        <v>60</v>
      </c>
      <c r="F46" s="205" t="s">
        <v>60</v>
      </c>
      <c r="G46" s="205" t="s">
        <v>60</v>
      </c>
      <c r="H46" s="205" t="s">
        <v>60</v>
      </c>
      <c r="I46" s="205" t="s">
        <v>60</v>
      </c>
      <c r="J46" s="205" t="s">
        <v>60</v>
      </c>
      <c r="K46" s="205" t="s">
        <v>60</v>
      </c>
      <c r="L46" s="205" t="s">
        <v>60</v>
      </c>
      <c r="M46" s="205" t="s">
        <v>60</v>
      </c>
      <c r="N46" s="205" t="s">
        <v>60</v>
      </c>
      <c r="O46" s="205" t="s">
        <v>60</v>
      </c>
      <c r="P46" s="205" t="s">
        <v>1064</v>
      </c>
      <c r="Q46" s="205" t="s">
        <v>60</v>
      </c>
      <c r="R46" s="205" t="s">
        <v>60</v>
      </c>
      <c r="S46" s="205" t="s">
        <v>60</v>
      </c>
      <c r="T46" s="205" t="s">
        <v>60</v>
      </c>
      <c r="U46" s="205" t="s">
        <v>60</v>
      </c>
      <c r="V46" s="205" t="s">
        <v>60</v>
      </c>
      <c r="W46" s="205" t="s">
        <v>60</v>
      </c>
      <c r="X46" s="205" t="s">
        <v>60</v>
      </c>
      <c r="Y46" s="205" t="s">
        <v>60</v>
      </c>
      <c r="Z46" s="205" t="s">
        <v>60</v>
      </c>
      <c r="AA46" s="205" t="s">
        <v>60</v>
      </c>
      <c r="AB46" s="205" t="s">
        <v>60</v>
      </c>
      <c r="AC46" s="205" t="s">
        <v>60</v>
      </c>
      <c r="AD46" s="205" t="s">
        <v>60</v>
      </c>
      <c r="AE46" s="205" t="s">
        <v>60</v>
      </c>
      <c r="AF46" s="205" t="s">
        <v>60</v>
      </c>
      <c r="AG46" s="205" t="s">
        <v>60</v>
      </c>
      <c r="AH46" s="205" t="s">
        <v>60</v>
      </c>
      <c r="AI46" s="205" t="s">
        <v>60</v>
      </c>
      <c r="AJ46" s="205" t="s">
        <v>60</v>
      </c>
      <c r="AK46" s="205" t="s">
        <v>60</v>
      </c>
      <c r="AL46" s="205" t="s">
        <v>60</v>
      </c>
      <c r="AM46" s="206" t="s">
        <v>1063</v>
      </c>
      <c r="AN46" s="206" t="s">
        <v>1063</v>
      </c>
      <c r="AO46" s="205" t="s">
        <v>60</v>
      </c>
      <c r="AP46" s="205" t="s">
        <v>60</v>
      </c>
      <c r="AQ46" s="205" t="s">
        <v>60</v>
      </c>
      <c r="AR46" s="205" t="s">
        <v>60</v>
      </c>
      <c r="AS46" s="205" t="s">
        <v>60</v>
      </c>
      <c r="AT46" s="205" t="s">
        <v>60</v>
      </c>
      <c r="AU46" s="205" t="s">
        <v>60</v>
      </c>
      <c r="AV46" s="205" t="s">
        <v>60</v>
      </c>
      <c r="AW46" s="205" t="s">
        <v>60</v>
      </c>
      <c r="AX46" s="205" t="s">
        <v>60</v>
      </c>
      <c r="AY46" s="205" t="s">
        <v>60</v>
      </c>
      <c r="AZ46" s="205" t="s">
        <v>60</v>
      </c>
      <c r="BA46" s="205" t="s">
        <v>60</v>
      </c>
      <c r="BB46" s="205" t="s">
        <v>60</v>
      </c>
      <c r="BC46" s="205" t="s">
        <v>60</v>
      </c>
      <c r="BD46" s="205" t="s">
        <v>60</v>
      </c>
      <c r="BE46" s="205" t="s">
        <v>60</v>
      </c>
      <c r="BF46" s="205" t="s">
        <v>60</v>
      </c>
      <c r="BG46" s="205" t="s">
        <v>60</v>
      </c>
      <c r="BH46" s="205" t="s">
        <v>60</v>
      </c>
      <c r="BI46" s="205" t="s">
        <v>60</v>
      </c>
      <c r="BJ46" s="205" t="s">
        <v>60</v>
      </c>
      <c r="BK46" s="205" t="s">
        <v>60</v>
      </c>
      <c r="BL46" s="205" t="s">
        <v>60</v>
      </c>
      <c r="BM46" s="205" t="s">
        <v>60</v>
      </c>
      <c r="BN46" s="205" t="s">
        <v>60</v>
      </c>
      <c r="BO46" s="205" t="s">
        <v>60</v>
      </c>
      <c r="BP46" s="205" t="s">
        <v>60</v>
      </c>
      <c r="BQ46" s="205" t="s">
        <v>60</v>
      </c>
      <c r="BR46" s="205" t="s">
        <v>60</v>
      </c>
      <c r="BS46" s="205" t="s">
        <v>60</v>
      </c>
      <c r="BT46" s="205" t="s">
        <v>60</v>
      </c>
      <c r="BU46" s="205" t="s">
        <v>60</v>
      </c>
      <c r="BV46" s="205" t="s">
        <v>60</v>
      </c>
      <c r="BW46" s="205" t="s">
        <v>60</v>
      </c>
      <c r="BX46" s="205" t="s">
        <v>60</v>
      </c>
      <c r="BY46" s="205" t="s">
        <v>60</v>
      </c>
      <c r="BZ46" s="206" t="s">
        <v>1063</v>
      </c>
      <c r="CA46" s="205" t="s">
        <v>60</v>
      </c>
      <c r="CB46" s="205" t="s">
        <v>60</v>
      </c>
      <c r="CC46" s="206" t="s">
        <v>1063</v>
      </c>
      <c r="CD46" s="205" t="s">
        <v>60</v>
      </c>
      <c r="CE46" s="206" t="s">
        <v>1063</v>
      </c>
      <c r="CF46" s="205" t="s">
        <v>60</v>
      </c>
      <c r="CG46" s="205" t="s">
        <v>60</v>
      </c>
      <c r="CH46" s="205" t="s">
        <v>60</v>
      </c>
      <c r="CI46" s="205" t="s">
        <v>60</v>
      </c>
      <c r="CJ46" s="205" t="s">
        <v>60</v>
      </c>
      <c r="CK46" s="205" t="s">
        <v>60</v>
      </c>
      <c r="CL46" s="205" t="s">
        <v>60</v>
      </c>
      <c r="CM46" s="205" t="s">
        <v>60</v>
      </c>
      <c r="CN46" s="205" t="s">
        <v>60</v>
      </c>
      <c r="CO46" s="205" t="s">
        <v>60</v>
      </c>
      <c r="CP46" s="205" t="s">
        <v>60</v>
      </c>
      <c r="CQ46" s="205" t="s">
        <v>60</v>
      </c>
      <c r="CR46" s="205" t="s">
        <v>60</v>
      </c>
      <c r="CS46" s="205" t="s">
        <v>60</v>
      </c>
      <c r="CT46" s="205" t="s">
        <v>60</v>
      </c>
      <c r="CU46" s="205" t="s">
        <v>60</v>
      </c>
      <c r="CV46" s="205" t="s">
        <v>60</v>
      </c>
      <c r="CW46" s="205" t="s">
        <v>60</v>
      </c>
      <c r="CX46" s="205" t="s">
        <v>60</v>
      </c>
      <c r="CY46" s="205" t="s">
        <v>60</v>
      </c>
      <c r="CZ46" s="205" t="s">
        <v>60</v>
      </c>
      <c r="DA46" s="205" t="s">
        <v>60</v>
      </c>
      <c r="DB46" s="205" t="s">
        <v>60</v>
      </c>
      <c r="DC46" s="205" t="s">
        <v>60</v>
      </c>
      <c r="DD46" s="206" t="s">
        <v>1063</v>
      </c>
      <c r="DE46" s="206" t="s">
        <v>1063</v>
      </c>
      <c r="DF46" s="205" t="s">
        <v>60</v>
      </c>
      <c r="DG46" s="205" t="s">
        <v>60</v>
      </c>
      <c r="DH46" s="205" t="s">
        <v>60</v>
      </c>
      <c r="DI46" s="205" t="s">
        <v>60</v>
      </c>
      <c r="DJ46" s="205" t="s">
        <v>60</v>
      </c>
      <c r="DK46" s="205" t="s">
        <v>60</v>
      </c>
      <c r="DL46" s="205" t="s">
        <v>60</v>
      </c>
      <c r="DM46" s="205" t="s">
        <v>60</v>
      </c>
      <c r="DN46" s="205" t="s">
        <v>60</v>
      </c>
      <c r="DO46" s="205" t="s">
        <v>60</v>
      </c>
      <c r="DP46" s="205" t="s">
        <v>60</v>
      </c>
      <c r="DQ46" s="205" t="s">
        <v>60</v>
      </c>
      <c r="DR46" s="205" t="s">
        <v>60</v>
      </c>
      <c r="DS46" s="211" t="s">
        <v>1063</v>
      </c>
      <c r="DT46" s="205" t="s">
        <v>60</v>
      </c>
      <c r="DU46" s="211" t="s">
        <v>1063</v>
      </c>
      <c r="DV46" s="205" t="s">
        <v>60</v>
      </c>
      <c r="DW46" s="205" t="s">
        <v>60</v>
      </c>
      <c r="DX46" s="205" t="s">
        <v>60</v>
      </c>
      <c r="DY46" s="205" t="s">
        <v>60</v>
      </c>
      <c r="DZ46" s="205" t="s">
        <v>60</v>
      </c>
      <c r="EA46" s="205" t="s">
        <v>60</v>
      </c>
      <c r="EB46" s="205" t="s">
        <v>60</v>
      </c>
      <c r="EC46" s="205" t="s">
        <v>60</v>
      </c>
      <c r="ED46" s="205" t="s">
        <v>60</v>
      </c>
      <c r="EE46" s="205" t="s">
        <v>60</v>
      </c>
      <c r="EF46" s="205" t="s">
        <v>60</v>
      </c>
      <c r="EG46" s="205" t="s">
        <v>60</v>
      </c>
      <c r="EH46" s="205" t="s">
        <v>60</v>
      </c>
      <c r="EI46" s="205" t="s">
        <v>60</v>
      </c>
      <c r="EJ46" s="205" t="s">
        <v>60</v>
      </c>
      <c r="EK46" s="205" t="s">
        <v>60</v>
      </c>
      <c r="EL46" s="205" t="s">
        <v>60</v>
      </c>
      <c r="EM46" s="205" t="s">
        <v>60</v>
      </c>
      <c r="EN46" s="205" t="s">
        <v>60</v>
      </c>
      <c r="EO46" s="205" t="s">
        <v>60</v>
      </c>
      <c r="EP46" s="205" t="s">
        <v>60</v>
      </c>
      <c r="EQ46" s="205" t="s">
        <v>60</v>
      </c>
      <c r="ER46" s="205" t="s">
        <v>60</v>
      </c>
      <c r="ES46" s="205" t="s">
        <v>60</v>
      </c>
      <c r="ET46" s="205" t="s">
        <v>60</v>
      </c>
      <c r="EU46" s="205" t="s">
        <v>60</v>
      </c>
      <c r="EV46" s="205" t="s">
        <v>60</v>
      </c>
      <c r="EW46" s="205" t="s">
        <v>60</v>
      </c>
      <c r="EX46" s="205" t="s">
        <v>60</v>
      </c>
      <c r="EY46" s="205" t="s">
        <v>60</v>
      </c>
      <c r="EZ46" s="205" t="s">
        <v>60</v>
      </c>
      <c r="FA46" s="205" t="s">
        <v>60</v>
      </c>
      <c r="FB46" s="205" t="s">
        <v>60</v>
      </c>
      <c r="FC46" s="205" t="s">
        <v>60</v>
      </c>
      <c r="FD46" s="211" t="s">
        <v>1063</v>
      </c>
      <c r="FE46" s="211" t="s">
        <v>1063</v>
      </c>
      <c r="FF46" s="205" t="s">
        <v>60</v>
      </c>
      <c r="FG46" s="205" t="s">
        <v>60</v>
      </c>
      <c r="FH46" s="211" t="s">
        <v>1063</v>
      </c>
      <c r="FI46" s="211" t="s">
        <v>1063</v>
      </c>
      <c r="FJ46" s="211" t="s">
        <v>1063</v>
      </c>
      <c r="FK46" s="205" t="s">
        <v>60</v>
      </c>
      <c r="FL46" s="205" t="s">
        <v>60</v>
      </c>
      <c r="FM46" s="205" t="s">
        <v>60</v>
      </c>
      <c r="FN46" s="205" t="s">
        <v>60</v>
      </c>
      <c r="FO46" s="205" t="s">
        <v>60</v>
      </c>
      <c r="FP46" s="205" t="s">
        <v>60</v>
      </c>
      <c r="FQ46" s="205" t="s">
        <v>60</v>
      </c>
      <c r="FR46" s="205" t="s">
        <v>60</v>
      </c>
      <c r="FS46" s="205" t="s">
        <v>60</v>
      </c>
      <c r="FT46" s="205" t="s">
        <v>60</v>
      </c>
      <c r="FU46" s="205" t="s">
        <v>60</v>
      </c>
      <c r="FV46" s="205" t="s">
        <v>60</v>
      </c>
      <c r="FW46" s="205" t="s">
        <v>60</v>
      </c>
      <c r="FX46" s="205" t="s">
        <v>60</v>
      </c>
      <c r="FY46" s="205" t="s">
        <v>60</v>
      </c>
      <c r="FZ46" s="205" t="s">
        <v>60</v>
      </c>
      <c r="GA46" s="205" t="s">
        <v>60</v>
      </c>
      <c r="GB46" s="205" t="s">
        <v>60</v>
      </c>
      <c r="GC46" s="205" t="s">
        <v>60</v>
      </c>
      <c r="GD46" s="205" t="s">
        <v>60</v>
      </c>
      <c r="GE46" s="205" t="s">
        <v>60</v>
      </c>
      <c r="GF46" s="205" t="s">
        <v>60</v>
      </c>
      <c r="GG46" s="205" t="s">
        <v>60</v>
      </c>
      <c r="GH46" s="205" t="s">
        <v>60</v>
      </c>
      <c r="GI46" s="205" t="s">
        <v>60</v>
      </c>
      <c r="GJ46" s="205" t="s">
        <v>60</v>
      </c>
      <c r="GK46" s="205" t="s">
        <v>60</v>
      </c>
      <c r="GL46" s="205" t="s">
        <v>60</v>
      </c>
      <c r="GM46" s="205" t="s">
        <v>60</v>
      </c>
      <c r="GN46" s="211" t="s">
        <v>1063</v>
      </c>
      <c r="GO46" s="211" t="s">
        <v>1063</v>
      </c>
      <c r="GP46" s="205" t="s">
        <v>60</v>
      </c>
      <c r="GQ46" s="205" t="s">
        <v>60</v>
      </c>
      <c r="GR46" s="205" t="s">
        <v>60</v>
      </c>
      <c r="GS46" s="205" t="s">
        <v>60</v>
      </c>
      <c r="GT46" s="205" t="s">
        <v>60</v>
      </c>
      <c r="GU46" s="205" t="s">
        <v>60</v>
      </c>
      <c r="GV46" s="205" t="s">
        <v>60</v>
      </c>
      <c r="GW46" s="205" t="s">
        <v>60</v>
      </c>
      <c r="GX46" s="205" t="s">
        <v>60</v>
      </c>
      <c r="GY46" s="205" t="s">
        <v>60</v>
      </c>
      <c r="GZ46" s="205" t="s">
        <v>60</v>
      </c>
      <c r="HA46" s="205" t="s">
        <v>60</v>
      </c>
      <c r="HB46" s="205" t="s">
        <v>60</v>
      </c>
      <c r="HC46" s="205" t="s">
        <v>60</v>
      </c>
      <c r="HD46" s="205" t="s">
        <v>60</v>
      </c>
      <c r="HE46" s="205" t="s">
        <v>60</v>
      </c>
      <c r="HF46" s="205" t="s">
        <v>60</v>
      </c>
      <c r="HG46" s="205" t="s">
        <v>60</v>
      </c>
      <c r="HH46" s="205" t="s">
        <v>60</v>
      </c>
      <c r="HI46" s="205" t="s">
        <v>60</v>
      </c>
      <c r="HJ46" s="205" t="s">
        <v>60</v>
      </c>
      <c r="HK46" s="205" t="s">
        <v>60</v>
      </c>
      <c r="HL46" s="205" t="s">
        <v>60</v>
      </c>
      <c r="HM46" s="205" t="s">
        <v>60</v>
      </c>
      <c r="HN46" s="205" t="s">
        <v>60</v>
      </c>
      <c r="HO46" s="205" t="s">
        <v>60</v>
      </c>
      <c r="HP46" s="205" t="s">
        <v>60</v>
      </c>
      <c r="HQ46" s="205" t="s">
        <v>60</v>
      </c>
      <c r="HR46" s="205" t="s">
        <v>60</v>
      </c>
      <c r="HS46" s="205" t="s">
        <v>60</v>
      </c>
      <c r="HT46" s="205" t="s">
        <v>60</v>
      </c>
      <c r="HU46" s="205" t="s">
        <v>60</v>
      </c>
      <c r="HV46" s="205" t="s">
        <v>60</v>
      </c>
      <c r="HW46" s="205" t="s">
        <v>60</v>
      </c>
      <c r="HX46" s="205" t="s">
        <v>60</v>
      </c>
      <c r="HY46" s="205" t="s">
        <v>60</v>
      </c>
      <c r="HZ46" s="205" t="s">
        <v>60</v>
      </c>
      <c r="IA46" s="205" t="s">
        <v>60</v>
      </c>
      <c r="IB46" s="205" t="s">
        <v>60</v>
      </c>
      <c r="IC46" s="205" t="s">
        <v>60</v>
      </c>
      <c r="ID46" s="205" t="s">
        <v>60</v>
      </c>
      <c r="IE46" s="205" t="s">
        <v>60</v>
      </c>
      <c r="IF46" s="205" t="s">
        <v>60</v>
      </c>
      <c r="IG46" s="205" t="s">
        <v>60</v>
      </c>
      <c r="IH46" s="205" t="s">
        <v>60</v>
      </c>
      <c r="II46" s="205" t="s">
        <v>60</v>
      </c>
      <c r="IJ46" s="205" t="s">
        <v>60</v>
      </c>
      <c r="IK46" s="205" t="s">
        <v>60</v>
      </c>
      <c r="IL46" s="205" t="s">
        <v>60</v>
      </c>
      <c r="IM46" s="205" t="s">
        <v>60</v>
      </c>
      <c r="IN46" s="205" t="s">
        <v>60</v>
      </c>
      <c r="IO46" s="205" t="s">
        <v>60</v>
      </c>
      <c r="IP46" s="205" t="s">
        <v>60</v>
      </c>
      <c r="IQ46" s="205" t="s">
        <v>60</v>
      </c>
      <c r="IR46" s="205" t="s">
        <v>60</v>
      </c>
      <c r="IS46" s="205" t="s">
        <v>60</v>
      </c>
      <c r="IT46" s="205" t="s">
        <v>60</v>
      </c>
      <c r="IU46" s="205" t="s">
        <v>60</v>
      </c>
      <c r="IV46" s="205" t="s">
        <v>60</v>
      </c>
    </row>
    <row r="47" ht="21" customHeight="1" spans="1:256">
      <c r="A47" s="208" t="s">
        <v>83</v>
      </c>
      <c r="B47" s="206" t="s">
        <v>60</v>
      </c>
      <c r="C47" s="205" t="s">
        <v>60</v>
      </c>
      <c r="D47" s="205" t="s">
        <v>60</v>
      </c>
      <c r="E47" s="205" t="s">
        <v>60</v>
      </c>
      <c r="F47" s="205" t="s">
        <v>60</v>
      </c>
      <c r="G47" s="205" t="s">
        <v>60</v>
      </c>
      <c r="H47" s="205" t="s">
        <v>60</v>
      </c>
      <c r="I47" s="205" t="s">
        <v>60</v>
      </c>
      <c r="J47" s="205" t="s">
        <v>60</v>
      </c>
      <c r="K47" s="205" t="s">
        <v>60</v>
      </c>
      <c r="L47" s="205" t="s">
        <v>60</v>
      </c>
      <c r="M47" s="205" t="s">
        <v>60</v>
      </c>
      <c r="N47" s="205" t="s">
        <v>60</v>
      </c>
      <c r="O47" s="205" t="s">
        <v>60</v>
      </c>
      <c r="P47" s="205" t="s">
        <v>60</v>
      </c>
      <c r="Q47" s="205" t="s">
        <v>60</v>
      </c>
      <c r="R47" s="205" t="s">
        <v>60</v>
      </c>
      <c r="S47" s="205" t="s">
        <v>60</v>
      </c>
      <c r="T47" s="205" t="s">
        <v>60</v>
      </c>
      <c r="U47" s="205" t="s">
        <v>60</v>
      </c>
      <c r="V47" s="205" t="s">
        <v>60</v>
      </c>
      <c r="W47" s="205" t="s">
        <v>60</v>
      </c>
      <c r="X47" s="205" t="s">
        <v>60</v>
      </c>
      <c r="Y47" s="205" t="s">
        <v>60</v>
      </c>
      <c r="Z47" s="205" t="s">
        <v>60</v>
      </c>
      <c r="AA47" s="205" t="s">
        <v>60</v>
      </c>
      <c r="AB47" s="206" t="s">
        <v>1063</v>
      </c>
      <c r="AC47" s="206" t="s">
        <v>1063</v>
      </c>
      <c r="AD47" s="205" t="s">
        <v>60</v>
      </c>
      <c r="AE47" s="205" t="s">
        <v>60</v>
      </c>
      <c r="AF47" s="205" t="s">
        <v>60</v>
      </c>
      <c r="AG47" s="205" t="s">
        <v>60</v>
      </c>
      <c r="AH47" s="205" t="s">
        <v>60</v>
      </c>
      <c r="AI47" s="205" t="s">
        <v>60</v>
      </c>
      <c r="AJ47" s="205" t="s">
        <v>60</v>
      </c>
      <c r="AK47" s="205" t="s">
        <v>60</v>
      </c>
      <c r="AL47" s="205" t="s">
        <v>60</v>
      </c>
      <c r="AM47" s="205" t="s">
        <v>60</v>
      </c>
      <c r="AN47" s="205" t="s">
        <v>60</v>
      </c>
      <c r="AO47" s="205" t="s">
        <v>60</v>
      </c>
      <c r="AP47" s="205" t="s">
        <v>60</v>
      </c>
      <c r="AQ47" s="205" t="s">
        <v>60</v>
      </c>
      <c r="AR47" s="205" t="s">
        <v>60</v>
      </c>
      <c r="AS47" s="205" t="s">
        <v>60</v>
      </c>
      <c r="AT47" s="205" t="s">
        <v>60</v>
      </c>
      <c r="AU47" s="205" t="s">
        <v>60</v>
      </c>
      <c r="AV47" s="205" t="s">
        <v>60</v>
      </c>
      <c r="AW47" s="205" t="s">
        <v>60</v>
      </c>
      <c r="AX47" s="205" t="s">
        <v>60</v>
      </c>
      <c r="AY47" s="206" t="s">
        <v>1063</v>
      </c>
      <c r="AZ47" s="205" t="s">
        <v>60</v>
      </c>
      <c r="BA47" s="205" t="s">
        <v>60</v>
      </c>
      <c r="BB47" s="206" t="s">
        <v>1063</v>
      </c>
      <c r="BC47" s="205" t="s">
        <v>60</v>
      </c>
      <c r="BD47" s="206" t="s">
        <v>1063</v>
      </c>
      <c r="BE47" s="205" t="s">
        <v>60</v>
      </c>
      <c r="BF47" s="205" t="s">
        <v>60</v>
      </c>
      <c r="BG47" s="205" t="s">
        <v>60</v>
      </c>
      <c r="BH47" s="205" t="s">
        <v>60</v>
      </c>
      <c r="BI47" s="205" t="s">
        <v>60</v>
      </c>
      <c r="BJ47" s="205" t="s">
        <v>60</v>
      </c>
      <c r="BK47" s="205" t="s">
        <v>60</v>
      </c>
      <c r="BL47" s="205" t="s">
        <v>60</v>
      </c>
      <c r="BM47" s="205" t="s">
        <v>60</v>
      </c>
      <c r="BN47" s="205" t="s">
        <v>60</v>
      </c>
      <c r="BO47" s="205" t="s">
        <v>60</v>
      </c>
      <c r="BP47" s="205" t="s">
        <v>60</v>
      </c>
      <c r="BQ47" s="206" t="s">
        <v>1063</v>
      </c>
      <c r="BR47" s="205" t="s">
        <v>60</v>
      </c>
      <c r="BS47" s="206" t="s">
        <v>1063</v>
      </c>
      <c r="BT47" s="205" t="s">
        <v>60</v>
      </c>
      <c r="BU47" s="205" t="s">
        <v>60</v>
      </c>
      <c r="BV47" s="206" t="s">
        <v>1063</v>
      </c>
      <c r="BW47" s="205" t="s">
        <v>60</v>
      </c>
      <c r="BX47" s="205" t="s">
        <v>60</v>
      </c>
      <c r="BY47" s="205" t="s">
        <v>60</v>
      </c>
      <c r="BZ47" s="205" t="s">
        <v>60</v>
      </c>
      <c r="CA47" s="205" t="s">
        <v>60</v>
      </c>
      <c r="CB47" s="205" t="s">
        <v>60</v>
      </c>
      <c r="CC47" s="205" t="s">
        <v>60</v>
      </c>
      <c r="CD47" s="205" t="s">
        <v>60</v>
      </c>
      <c r="CE47" s="205" t="s">
        <v>60</v>
      </c>
      <c r="CF47" s="205" t="s">
        <v>60</v>
      </c>
      <c r="CG47" s="205" t="s">
        <v>60</v>
      </c>
      <c r="CH47" s="205" t="s">
        <v>60</v>
      </c>
      <c r="CI47" s="206" t="s">
        <v>1063</v>
      </c>
      <c r="CJ47" s="205" t="s">
        <v>60</v>
      </c>
      <c r="CK47" s="205" t="s">
        <v>60</v>
      </c>
      <c r="CL47" s="205" t="s">
        <v>60</v>
      </c>
      <c r="CM47" s="205" t="s">
        <v>60</v>
      </c>
      <c r="CN47" s="205" t="s">
        <v>60</v>
      </c>
      <c r="CO47" s="205" t="s">
        <v>60</v>
      </c>
      <c r="CP47" s="205" t="s">
        <v>60</v>
      </c>
      <c r="CQ47" s="205" t="s">
        <v>60</v>
      </c>
      <c r="CR47" s="205" t="s">
        <v>60</v>
      </c>
      <c r="CS47" s="205" t="s">
        <v>60</v>
      </c>
      <c r="CT47" s="205" t="s">
        <v>60</v>
      </c>
      <c r="CU47" s="205" t="s">
        <v>60</v>
      </c>
      <c r="CV47" s="205" t="s">
        <v>60</v>
      </c>
      <c r="CW47" s="205" t="s">
        <v>60</v>
      </c>
      <c r="CX47" s="205" t="s">
        <v>60</v>
      </c>
      <c r="CY47" s="205" t="s">
        <v>60</v>
      </c>
      <c r="CZ47" s="205" t="s">
        <v>60</v>
      </c>
      <c r="DA47" s="205" t="s">
        <v>60</v>
      </c>
      <c r="DB47" s="205" t="s">
        <v>60</v>
      </c>
      <c r="DC47" s="205" t="s">
        <v>60</v>
      </c>
      <c r="DD47" s="205" t="s">
        <v>60</v>
      </c>
      <c r="DE47" s="205" t="s">
        <v>60</v>
      </c>
      <c r="DF47" s="206" t="s">
        <v>1063</v>
      </c>
      <c r="DG47" s="205" t="s">
        <v>60</v>
      </c>
      <c r="DH47" s="205" t="s">
        <v>60</v>
      </c>
      <c r="DI47" s="205" t="s">
        <v>60</v>
      </c>
      <c r="DJ47" s="205" t="s">
        <v>60</v>
      </c>
      <c r="DK47" s="205" t="s">
        <v>60</v>
      </c>
      <c r="DL47" s="205" t="s">
        <v>60</v>
      </c>
      <c r="DM47" s="205" t="s">
        <v>60</v>
      </c>
      <c r="DN47" s="205" t="s">
        <v>60</v>
      </c>
      <c r="DO47" s="205" t="s">
        <v>60</v>
      </c>
      <c r="DP47" s="205" t="s">
        <v>60</v>
      </c>
      <c r="DQ47" s="205" t="s">
        <v>60</v>
      </c>
      <c r="DR47" s="205" t="s">
        <v>60</v>
      </c>
      <c r="DS47" s="205" t="s">
        <v>60</v>
      </c>
      <c r="DT47" s="205" t="s">
        <v>60</v>
      </c>
      <c r="DU47" s="205" t="s">
        <v>60</v>
      </c>
      <c r="DV47" s="205" t="s">
        <v>60</v>
      </c>
      <c r="DW47" s="205" t="s">
        <v>60</v>
      </c>
      <c r="DX47" s="205" t="s">
        <v>60</v>
      </c>
      <c r="DY47" s="205" t="s">
        <v>60</v>
      </c>
      <c r="DZ47" s="205" t="s">
        <v>60</v>
      </c>
      <c r="EA47" s="205" t="s">
        <v>60</v>
      </c>
      <c r="EB47" s="205" t="s">
        <v>60</v>
      </c>
      <c r="EC47" s="205" t="s">
        <v>60</v>
      </c>
      <c r="ED47" s="205" t="s">
        <v>60</v>
      </c>
      <c r="EE47" s="205" t="s">
        <v>60</v>
      </c>
      <c r="EF47" s="205" t="s">
        <v>60</v>
      </c>
      <c r="EG47" s="205" t="s">
        <v>60</v>
      </c>
      <c r="EH47" s="205" t="s">
        <v>60</v>
      </c>
      <c r="EI47" s="205" t="s">
        <v>60</v>
      </c>
      <c r="EJ47" s="205" t="s">
        <v>60</v>
      </c>
      <c r="EK47" s="205" t="s">
        <v>60</v>
      </c>
      <c r="EL47" s="211" t="s">
        <v>1063</v>
      </c>
      <c r="EM47" s="205" t="s">
        <v>60</v>
      </c>
      <c r="EN47" s="205" t="s">
        <v>60</v>
      </c>
      <c r="EO47" s="205" t="s">
        <v>60</v>
      </c>
      <c r="EP47" s="205" t="s">
        <v>60</v>
      </c>
      <c r="EQ47" s="205" t="s">
        <v>60</v>
      </c>
      <c r="ER47" s="205" t="s">
        <v>60</v>
      </c>
      <c r="ES47" s="205" t="s">
        <v>60</v>
      </c>
      <c r="ET47" s="205" t="s">
        <v>60</v>
      </c>
      <c r="EU47" s="205" t="s">
        <v>60</v>
      </c>
      <c r="EV47" s="205" t="s">
        <v>60</v>
      </c>
      <c r="EW47" s="205" t="s">
        <v>60</v>
      </c>
      <c r="EX47" s="205" t="s">
        <v>60</v>
      </c>
      <c r="EY47" s="205" t="s">
        <v>60</v>
      </c>
      <c r="EZ47" s="205" t="s">
        <v>60</v>
      </c>
      <c r="FA47" s="205" t="s">
        <v>60</v>
      </c>
      <c r="FB47" s="205" t="s">
        <v>60</v>
      </c>
      <c r="FC47" s="205" t="s">
        <v>60</v>
      </c>
      <c r="FD47" s="205" t="s">
        <v>60</v>
      </c>
      <c r="FE47" s="205" t="s">
        <v>60</v>
      </c>
      <c r="FF47" s="205" t="s">
        <v>60</v>
      </c>
      <c r="FG47" s="205" t="s">
        <v>60</v>
      </c>
      <c r="FH47" s="205" t="s">
        <v>234</v>
      </c>
      <c r="FI47" s="205" t="s">
        <v>60</v>
      </c>
      <c r="FJ47" s="205" t="s">
        <v>60</v>
      </c>
      <c r="FK47" s="205" t="s">
        <v>60</v>
      </c>
      <c r="FL47" s="205" t="s">
        <v>60</v>
      </c>
      <c r="FM47" s="205" t="s">
        <v>60</v>
      </c>
      <c r="FN47" s="211" t="s">
        <v>1063</v>
      </c>
      <c r="FO47" s="205" t="s">
        <v>60</v>
      </c>
      <c r="FP47" s="205" t="s">
        <v>60</v>
      </c>
      <c r="FQ47" s="205" t="s">
        <v>60</v>
      </c>
      <c r="FR47" s="205" t="s">
        <v>60</v>
      </c>
      <c r="FS47" s="205" t="s">
        <v>60</v>
      </c>
      <c r="FT47" s="205" t="s">
        <v>60</v>
      </c>
      <c r="FU47" s="205" t="s">
        <v>60</v>
      </c>
      <c r="FV47" s="205" t="s">
        <v>60</v>
      </c>
      <c r="FW47" s="205" t="s">
        <v>60</v>
      </c>
      <c r="FX47" s="205" t="s">
        <v>60</v>
      </c>
      <c r="FY47" s="205" t="s">
        <v>60</v>
      </c>
      <c r="FZ47" s="205" t="s">
        <v>60</v>
      </c>
      <c r="GA47" s="205" t="s">
        <v>60</v>
      </c>
      <c r="GB47" s="205" t="s">
        <v>60</v>
      </c>
      <c r="GC47" s="205" t="s">
        <v>60</v>
      </c>
      <c r="GD47" s="205" t="s">
        <v>60</v>
      </c>
      <c r="GE47" s="205" t="s">
        <v>60</v>
      </c>
      <c r="GF47" s="205" t="s">
        <v>60</v>
      </c>
      <c r="GG47" s="205" t="s">
        <v>60</v>
      </c>
      <c r="GH47" s="205" t="s">
        <v>60</v>
      </c>
      <c r="GI47" s="205" t="s">
        <v>60</v>
      </c>
      <c r="GJ47" s="205" t="s">
        <v>60</v>
      </c>
      <c r="GK47" s="205" t="s">
        <v>60</v>
      </c>
      <c r="GL47" s="205" t="s">
        <v>60</v>
      </c>
      <c r="GM47" s="205" t="s">
        <v>60</v>
      </c>
      <c r="GN47" s="205" t="s">
        <v>60</v>
      </c>
      <c r="GO47" s="205" t="s">
        <v>60</v>
      </c>
      <c r="GP47" s="211" t="s">
        <v>1063</v>
      </c>
      <c r="GQ47" s="205" t="s">
        <v>60</v>
      </c>
      <c r="GR47" s="205" t="s">
        <v>60</v>
      </c>
      <c r="GS47" s="205" t="s">
        <v>60</v>
      </c>
      <c r="GT47" s="205" t="s">
        <v>60</v>
      </c>
      <c r="GU47" s="205" t="s">
        <v>60</v>
      </c>
      <c r="GV47" s="205" t="s">
        <v>60</v>
      </c>
      <c r="GW47" s="205" t="s">
        <v>60</v>
      </c>
      <c r="GX47" s="205" t="s">
        <v>60</v>
      </c>
      <c r="GY47" s="205" t="s">
        <v>60</v>
      </c>
      <c r="GZ47" s="205" t="s">
        <v>60</v>
      </c>
      <c r="HA47" s="205" t="s">
        <v>60</v>
      </c>
      <c r="HB47" s="205" t="s">
        <v>60</v>
      </c>
      <c r="HC47" s="205" t="s">
        <v>60</v>
      </c>
      <c r="HD47" s="205" t="s">
        <v>60</v>
      </c>
      <c r="HE47" s="205" t="s">
        <v>60</v>
      </c>
      <c r="HF47" s="205" t="s">
        <v>60</v>
      </c>
      <c r="HG47" s="205" t="s">
        <v>60</v>
      </c>
      <c r="HH47" s="205" t="s">
        <v>60</v>
      </c>
      <c r="HI47" s="205" t="s">
        <v>60</v>
      </c>
      <c r="HJ47" s="205" t="s">
        <v>60</v>
      </c>
      <c r="HK47" s="205" t="s">
        <v>60</v>
      </c>
      <c r="HL47" s="205" t="s">
        <v>60</v>
      </c>
      <c r="HM47" s="205" t="s">
        <v>60</v>
      </c>
      <c r="HN47" s="205" t="s">
        <v>60</v>
      </c>
      <c r="HO47" s="205" t="s">
        <v>60</v>
      </c>
      <c r="HP47" s="205" t="s">
        <v>60</v>
      </c>
      <c r="HQ47" s="205" t="s">
        <v>60</v>
      </c>
      <c r="HR47" s="205" t="s">
        <v>60</v>
      </c>
      <c r="HS47" s="205" t="s">
        <v>60</v>
      </c>
      <c r="HT47" s="205" t="s">
        <v>60</v>
      </c>
      <c r="HU47" s="205" t="s">
        <v>60</v>
      </c>
      <c r="HV47" s="205" t="s">
        <v>60</v>
      </c>
      <c r="HW47" s="205" t="s">
        <v>60</v>
      </c>
      <c r="HX47" s="205" t="s">
        <v>60</v>
      </c>
      <c r="HY47" s="205" t="s">
        <v>60</v>
      </c>
      <c r="HZ47" s="205" t="s">
        <v>60</v>
      </c>
      <c r="IA47" s="205" t="s">
        <v>60</v>
      </c>
      <c r="IB47" s="205" t="s">
        <v>60</v>
      </c>
      <c r="IC47" s="205" t="s">
        <v>60</v>
      </c>
      <c r="ID47" s="205" t="s">
        <v>60</v>
      </c>
      <c r="IE47" s="205" t="s">
        <v>60</v>
      </c>
      <c r="IF47" s="205" t="s">
        <v>60</v>
      </c>
      <c r="IG47" s="205" t="s">
        <v>60</v>
      </c>
      <c r="IH47" s="205" t="s">
        <v>60</v>
      </c>
      <c r="II47" s="205" t="s">
        <v>60</v>
      </c>
      <c r="IJ47" s="205" t="s">
        <v>60</v>
      </c>
      <c r="IK47" s="205" t="s">
        <v>60</v>
      </c>
      <c r="IL47" s="205" t="s">
        <v>60</v>
      </c>
      <c r="IM47" s="205" t="s">
        <v>60</v>
      </c>
      <c r="IN47" s="205" t="s">
        <v>60</v>
      </c>
      <c r="IO47" s="205" t="s">
        <v>60</v>
      </c>
      <c r="IP47" s="205" t="s">
        <v>60</v>
      </c>
      <c r="IQ47" s="205" t="s">
        <v>60</v>
      </c>
      <c r="IR47" s="205" t="s">
        <v>60</v>
      </c>
      <c r="IS47" s="205" t="s">
        <v>60</v>
      </c>
      <c r="IT47" s="205" t="s">
        <v>60</v>
      </c>
      <c r="IU47" s="205" t="s">
        <v>60</v>
      </c>
      <c r="IV47" s="205" t="s">
        <v>60</v>
      </c>
    </row>
    <row r="48" ht="21" customHeight="1" spans="1:256">
      <c r="A48" s="206" t="s">
        <v>85</v>
      </c>
      <c r="B48" s="206" t="s">
        <v>1063</v>
      </c>
      <c r="C48" s="205" t="s">
        <v>60</v>
      </c>
      <c r="D48" s="205" t="s">
        <v>1092</v>
      </c>
      <c r="E48" s="205" t="s">
        <v>1092</v>
      </c>
      <c r="F48" s="205" t="s">
        <v>1092</v>
      </c>
      <c r="G48" s="205" t="s">
        <v>60</v>
      </c>
      <c r="H48" s="205" t="s">
        <v>60</v>
      </c>
      <c r="I48" s="205" t="s">
        <v>1092</v>
      </c>
      <c r="J48" s="205" t="s">
        <v>1092</v>
      </c>
      <c r="K48" s="205" t="s">
        <v>60</v>
      </c>
      <c r="L48" s="206" t="s">
        <v>1063</v>
      </c>
      <c r="M48" s="205" t="s">
        <v>1092</v>
      </c>
      <c r="N48" s="205" t="s">
        <v>1092</v>
      </c>
      <c r="O48" s="205" t="s">
        <v>1092</v>
      </c>
      <c r="P48" s="205" t="s">
        <v>60</v>
      </c>
      <c r="Q48" s="205" t="s">
        <v>1092</v>
      </c>
      <c r="R48" s="205" t="s">
        <v>60</v>
      </c>
      <c r="S48" s="205" t="s">
        <v>1092</v>
      </c>
      <c r="T48" s="205" t="s">
        <v>1092</v>
      </c>
      <c r="U48" s="205" t="s">
        <v>60</v>
      </c>
      <c r="V48" s="205" t="s">
        <v>60</v>
      </c>
      <c r="W48" s="205" t="s">
        <v>1092</v>
      </c>
      <c r="X48" s="205" t="s">
        <v>60</v>
      </c>
      <c r="Y48" s="205" t="s">
        <v>1092</v>
      </c>
      <c r="Z48" s="205" t="s">
        <v>60</v>
      </c>
      <c r="AA48" s="205" t="s">
        <v>60</v>
      </c>
      <c r="AB48" s="205" t="s">
        <v>60</v>
      </c>
      <c r="AC48" s="205" t="s">
        <v>60</v>
      </c>
      <c r="AD48" s="205" t="s">
        <v>1092</v>
      </c>
      <c r="AE48" s="205" t="s">
        <v>60</v>
      </c>
      <c r="AF48" s="205" t="s">
        <v>1092</v>
      </c>
      <c r="AG48" s="205" t="s">
        <v>1092</v>
      </c>
      <c r="AH48" s="205" t="s">
        <v>1092</v>
      </c>
      <c r="AI48" s="205" t="s">
        <v>1092</v>
      </c>
      <c r="AJ48" s="205" t="s">
        <v>60</v>
      </c>
      <c r="AK48" s="205" t="s">
        <v>1092</v>
      </c>
      <c r="AL48" s="205" t="s">
        <v>1092</v>
      </c>
      <c r="AM48" s="205" t="s">
        <v>1092</v>
      </c>
      <c r="AN48" s="205" t="s">
        <v>1092</v>
      </c>
      <c r="AO48" s="202"/>
      <c r="AP48" s="205" t="s">
        <v>1092</v>
      </c>
      <c r="AQ48" s="205" t="s">
        <v>60</v>
      </c>
      <c r="AR48" s="205" t="s">
        <v>60</v>
      </c>
      <c r="AS48" s="205" t="s">
        <v>1092</v>
      </c>
      <c r="AT48" s="205" t="s">
        <v>1092</v>
      </c>
      <c r="AU48" s="205" t="s">
        <v>1092</v>
      </c>
      <c r="AV48" s="205" t="s">
        <v>60</v>
      </c>
      <c r="AW48" s="205" t="s">
        <v>1092</v>
      </c>
      <c r="AX48" s="206" t="s">
        <v>1063</v>
      </c>
      <c r="AY48" s="205" t="s">
        <v>60</v>
      </c>
      <c r="AZ48" s="205" t="s">
        <v>1092</v>
      </c>
      <c r="BA48" s="205" t="s">
        <v>60</v>
      </c>
      <c r="BB48" s="205" t="s">
        <v>1092</v>
      </c>
      <c r="BC48" s="206" t="s">
        <v>1063</v>
      </c>
      <c r="BD48" s="205" t="s">
        <v>60</v>
      </c>
      <c r="BE48" s="205" t="s">
        <v>1092</v>
      </c>
      <c r="BF48" s="206" t="s">
        <v>1063</v>
      </c>
      <c r="BG48" s="205" t="s">
        <v>1092</v>
      </c>
      <c r="BH48" s="205" t="s">
        <v>1092</v>
      </c>
      <c r="BI48" s="205" t="s">
        <v>1092</v>
      </c>
      <c r="BJ48" s="205" t="s">
        <v>1092</v>
      </c>
      <c r="BK48" s="205" t="s">
        <v>60</v>
      </c>
      <c r="BL48" s="205" t="s">
        <v>1092</v>
      </c>
      <c r="BM48" s="205" t="s">
        <v>1092</v>
      </c>
      <c r="BN48" s="205" t="s">
        <v>1092</v>
      </c>
      <c r="BO48" s="206" t="s">
        <v>1063</v>
      </c>
      <c r="BP48" s="205" t="s">
        <v>60</v>
      </c>
      <c r="BQ48" s="205" t="s">
        <v>60</v>
      </c>
      <c r="BR48" s="205" t="s">
        <v>60</v>
      </c>
      <c r="BS48" s="202"/>
      <c r="BT48" s="205" t="s">
        <v>1092</v>
      </c>
      <c r="BU48" s="205" t="s">
        <v>60</v>
      </c>
      <c r="BV48" s="205" t="s">
        <v>60</v>
      </c>
      <c r="BW48" s="205" t="s">
        <v>1092</v>
      </c>
      <c r="BX48" s="205" t="s">
        <v>1092</v>
      </c>
      <c r="BY48" s="205" t="s">
        <v>60</v>
      </c>
      <c r="BZ48" s="205" t="s">
        <v>60</v>
      </c>
      <c r="CA48" s="205" t="s">
        <v>1092</v>
      </c>
      <c r="CB48" s="205" t="s">
        <v>1092</v>
      </c>
      <c r="CC48" s="205" t="s">
        <v>1092</v>
      </c>
      <c r="CD48" s="205" t="s">
        <v>60</v>
      </c>
      <c r="CE48" s="205" t="s">
        <v>60</v>
      </c>
      <c r="CF48" s="205" t="s">
        <v>1092</v>
      </c>
      <c r="CG48" s="205" t="s">
        <v>1092</v>
      </c>
      <c r="CH48" s="205" t="s">
        <v>1092</v>
      </c>
      <c r="CI48" s="205" t="s">
        <v>60</v>
      </c>
      <c r="CJ48" s="205" t="s">
        <v>60</v>
      </c>
      <c r="CK48" s="205" t="s">
        <v>1092</v>
      </c>
      <c r="CL48" s="205" t="s">
        <v>60</v>
      </c>
      <c r="CM48" s="205" t="s">
        <v>1092</v>
      </c>
      <c r="CN48" s="205" t="s">
        <v>60</v>
      </c>
      <c r="CO48" s="205" t="s">
        <v>1092</v>
      </c>
      <c r="CP48" s="205" t="s">
        <v>1092</v>
      </c>
      <c r="CQ48" s="206" t="s">
        <v>1063</v>
      </c>
      <c r="CR48" s="206" t="s">
        <v>1063</v>
      </c>
      <c r="CS48" s="205" t="s">
        <v>1092</v>
      </c>
      <c r="CT48" s="205" t="s">
        <v>60</v>
      </c>
      <c r="CU48" s="205" t="s">
        <v>1092</v>
      </c>
      <c r="CV48" s="205" t="s">
        <v>1092</v>
      </c>
      <c r="CW48" s="205" t="s">
        <v>60</v>
      </c>
      <c r="CX48" s="205" t="s">
        <v>60</v>
      </c>
      <c r="CY48" s="205" t="s">
        <v>1092</v>
      </c>
      <c r="CZ48" s="205" t="s">
        <v>60</v>
      </c>
      <c r="DA48" s="205" t="s">
        <v>1092</v>
      </c>
      <c r="DB48" s="205" t="s">
        <v>60</v>
      </c>
      <c r="DC48" s="205" t="s">
        <v>60</v>
      </c>
      <c r="DD48" s="205" t="s">
        <v>60</v>
      </c>
      <c r="DE48" s="205" t="s">
        <v>1092</v>
      </c>
      <c r="DF48" s="205" t="s">
        <v>1092</v>
      </c>
      <c r="DG48" s="205" t="s">
        <v>1092</v>
      </c>
      <c r="DH48" s="205" t="s">
        <v>1092</v>
      </c>
      <c r="DI48" s="205" t="s">
        <v>1092</v>
      </c>
      <c r="DJ48" s="205" t="s">
        <v>1092</v>
      </c>
      <c r="DK48" s="205" t="s">
        <v>60</v>
      </c>
      <c r="DL48" s="211" t="s">
        <v>1063</v>
      </c>
      <c r="DM48" s="211" t="s">
        <v>1092</v>
      </c>
      <c r="DN48" s="211" t="s">
        <v>1092</v>
      </c>
      <c r="DO48" s="211" t="s">
        <v>1092</v>
      </c>
      <c r="DP48" s="211" t="s">
        <v>1092</v>
      </c>
      <c r="DQ48" s="211" t="s">
        <v>1092</v>
      </c>
      <c r="DR48" s="211" t="s">
        <v>1092</v>
      </c>
      <c r="DS48" s="211" t="s">
        <v>1092</v>
      </c>
      <c r="DT48" s="211" t="s">
        <v>1092</v>
      </c>
      <c r="DU48" s="211" t="s">
        <v>1092</v>
      </c>
      <c r="DV48" s="211" t="s">
        <v>1092</v>
      </c>
      <c r="DW48" s="211" t="s">
        <v>1092</v>
      </c>
      <c r="DX48" s="211" t="s">
        <v>1092</v>
      </c>
      <c r="DY48" s="211" t="s">
        <v>1092</v>
      </c>
      <c r="DZ48" s="211" t="s">
        <v>1092</v>
      </c>
      <c r="EA48" s="211" t="s">
        <v>1092</v>
      </c>
      <c r="EB48" s="211" t="s">
        <v>1063</v>
      </c>
      <c r="EC48" s="211" t="s">
        <v>1092</v>
      </c>
      <c r="ED48" s="205" t="s">
        <v>60</v>
      </c>
      <c r="EE48" s="205" t="s">
        <v>60</v>
      </c>
      <c r="EF48" s="205" t="s">
        <v>60</v>
      </c>
      <c r="EG48" s="211" t="s">
        <v>1092</v>
      </c>
      <c r="EH48" s="211" t="s">
        <v>1092</v>
      </c>
      <c r="EI48" s="211" t="s">
        <v>1092</v>
      </c>
      <c r="EJ48" s="205" t="s">
        <v>60</v>
      </c>
      <c r="EK48" s="211" t="s">
        <v>1092</v>
      </c>
      <c r="EL48" s="205" t="s">
        <v>60</v>
      </c>
      <c r="EM48" s="211" t="s">
        <v>1092</v>
      </c>
      <c r="EN48" s="205" t="s">
        <v>60</v>
      </c>
      <c r="EO48" s="211" t="s">
        <v>1063</v>
      </c>
      <c r="EP48" s="211" t="s">
        <v>1092</v>
      </c>
      <c r="EQ48" s="211" t="s">
        <v>1092</v>
      </c>
      <c r="ER48" s="211" t="s">
        <v>1092</v>
      </c>
      <c r="ES48" s="211" t="s">
        <v>1092</v>
      </c>
      <c r="ET48" s="211" t="s">
        <v>1092</v>
      </c>
      <c r="EU48" s="205" t="s">
        <v>60</v>
      </c>
      <c r="EV48" s="211" t="s">
        <v>1092</v>
      </c>
      <c r="EW48" s="211" t="s">
        <v>1092</v>
      </c>
      <c r="EX48" s="205" t="s">
        <v>60</v>
      </c>
      <c r="EY48" s="211" t="s">
        <v>1092</v>
      </c>
      <c r="EZ48" s="211" t="s">
        <v>1092</v>
      </c>
      <c r="FA48" s="211" t="s">
        <v>1064</v>
      </c>
      <c r="FB48" s="205" t="s">
        <v>60</v>
      </c>
      <c r="FC48" s="211" t="s">
        <v>1092</v>
      </c>
      <c r="FD48" s="211" t="s">
        <v>1092</v>
      </c>
      <c r="FE48" s="211" t="s">
        <v>1092</v>
      </c>
      <c r="FF48" s="205" t="s">
        <v>60</v>
      </c>
      <c r="FG48" s="205" t="s">
        <v>60</v>
      </c>
      <c r="FH48" s="211" t="s">
        <v>1064</v>
      </c>
      <c r="FI48" s="205" t="s">
        <v>60</v>
      </c>
      <c r="FJ48" s="205" t="s">
        <v>60</v>
      </c>
      <c r="FK48" s="211" t="s">
        <v>1092</v>
      </c>
      <c r="FL48" s="205" t="s">
        <v>60</v>
      </c>
      <c r="FM48" s="205" t="s">
        <v>60</v>
      </c>
      <c r="FN48" s="205" t="s">
        <v>60</v>
      </c>
      <c r="FO48" s="211" t="s">
        <v>1092</v>
      </c>
      <c r="FP48" s="211" t="s">
        <v>1092</v>
      </c>
      <c r="FQ48" s="211" t="s">
        <v>1063</v>
      </c>
      <c r="FR48" s="205" t="s">
        <v>60</v>
      </c>
      <c r="FS48" s="205" t="s">
        <v>60</v>
      </c>
      <c r="FT48" s="211" t="s">
        <v>1092</v>
      </c>
      <c r="FU48" s="205" t="s">
        <v>60</v>
      </c>
      <c r="FV48" s="205" t="s">
        <v>60</v>
      </c>
      <c r="FW48" s="211" t="s">
        <v>1092</v>
      </c>
      <c r="FX48" s="205" t="s">
        <v>60</v>
      </c>
      <c r="FY48" s="205" t="s">
        <v>60</v>
      </c>
      <c r="FZ48" s="211" t="s">
        <v>1092</v>
      </c>
      <c r="GA48" s="205" t="s">
        <v>60</v>
      </c>
      <c r="GB48" s="205" t="s">
        <v>60</v>
      </c>
      <c r="GC48" s="205" t="s">
        <v>60</v>
      </c>
      <c r="GD48" s="211" t="s">
        <v>1092</v>
      </c>
      <c r="GE48" s="211" t="s">
        <v>1092</v>
      </c>
      <c r="GF48" s="211" t="s">
        <v>1092</v>
      </c>
      <c r="GG48" s="211" t="s">
        <v>1092</v>
      </c>
      <c r="GH48" s="205" t="s">
        <v>60</v>
      </c>
      <c r="GI48" s="211" t="s">
        <v>1063</v>
      </c>
      <c r="GJ48" s="211" t="s">
        <v>1063</v>
      </c>
      <c r="GK48" s="211" t="s">
        <v>1063</v>
      </c>
      <c r="GL48" s="211" t="s">
        <v>1092</v>
      </c>
      <c r="GM48" s="211" t="s">
        <v>1092</v>
      </c>
      <c r="GN48" s="211" t="s">
        <v>1092</v>
      </c>
      <c r="GO48" s="211" t="s">
        <v>1092</v>
      </c>
      <c r="GP48" s="205" t="s">
        <v>60</v>
      </c>
      <c r="GQ48" s="205" t="s">
        <v>60</v>
      </c>
      <c r="GR48" s="211" t="s">
        <v>1092</v>
      </c>
      <c r="GS48" s="205" t="s">
        <v>60</v>
      </c>
      <c r="GT48" s="205" t="s">
        <v>60</v>
      </c>
      <c r="GU48" s="211" t="s">
        <v>1092</v>
      </c>
      <c r="GV48" s="211" t="s">
        <v>1092</v>
      </c>
      <c r="GW48" s="205" t="s">
        <v>60</v>
      </c>
      <c r="GX48" s="205" t="s">
        <v>60</v>
      </c>
      <c r="GY48" s="205" t="s">
        <v>60</v>
      </c>
      <c r="GZ48" s="205" t="s">
        <v>60</v>
      </c>
      <c r="HA48" s="205" t="s">
        <v>60</v>
      </c>
      <c r="HB48" s="205" t="s">
        <v>60</v>
      </c>
      <c r="HC48" s="205" t="s">
        <v>60</v>
      </c>
      <c r="HD48" s="205" t="s">
        <v>60</v>
      </c>
      <c r="HE48" s="205" t="s">
        <v>60</v>
      </c>
      <c r="HF48" s="205" t="s">
        <v>60</v>
      </c>
      <c r="HG48" s="205" t="s">
        <v>60</v>
      </c>
      <c r="HH48" s="205" t="s">
        <v>60</v>
      </c>
      <c r="HI48" s="205" t="s">
        <v>60</v>
      </c>
      <c r="HJ48" s="205" t="s">
        <v>60</v>
      </c>
      <c r="HK48" s="205" t="s">
        <v>60</v>
      </c>
      <c r="HL48" s="205" t="s">
        <v>60</v>
      </c>
      <c r="HM48" s="205" t="s">
        <v>60</v>
      </c>
      <c r="HN48" s="205" t="s">
        <v>60</v>
      </c>
      <c r="HO48" s="205" t="s">
        <v>60</v>
      </c>
      <c r="HP48" s="205" t="s">
        <v>60</v>
      </c>
      <c r="HQ48" s="205" t="s">
        <v>60</v>
      </c>
      <c r="HR48" s="205" t="s">
        <v>60</v>
      </c>
      <c r="HS48" s="205" t="s">
        <v>60</v>
      </c>
      <c r="HT48" s="205" t="s">
        <v>60</v>
      </c>
      <c r="HU48" s="205" t="s">
        <v>60</v>
      </c>
      <c r="HV48" s="205" t="s">
        <v>60</v>
      </c>
      <c r="HW48" s="205" t="s">
        <v>60</v>
      </c>
      <c r="HX48" s="205" t="s">
        <v>60</v>
      </c>
      <c r="HY48" s="205" t="s">
        <v>60</v>
      </c>
      <c r="HZ48" s="205" t="s">
        <v>60</v>
      </c>
      <c r="IA48" s="205" t="s">
        <v>60</v>
      </c>
      <c r="IB48" s="205" t="s">
        <v>60</v>
      </c>
      <c r="IC48" s="205" t="s">
        <v>60</v>
      </c>
      <c r="ID48" s="205" t="s">
        <v>60</v>
      </c>
      <c r="IE48" s="205" t="s">
        <v>60</v>
      </c>
      <c r="IF48" s="205" t="s">
        <v>60</v>
      </c>
      <c r="IG48" s="205" t="s">
        <v>60</v>
      </c>
      <c r="IH48" s="205" t="s">
        <v>60</v>
      </c>
      <c r="II48" s="205" t="s">
        <v>60</v>
      </c>
      <c r="IJ48" s="205" t="s">
        <v>60</v>
      </c>
      <c r="IK48" s="205" t="s">
        <v>60</v>
      </c>
      <c r="IL48" s="205" t="s">
        <v>60</v>
      </c>
      <c r="IM48" s="205" t="s">
        <v>60</v>
      </c>
      <c r="IN48" s="205" t="s">
        <v>60</v>
      </c>
      <c r="IO48" s="205" t="s">
        <v>60</v>
      </c>
      <c r="IP48" s="205" t="s">
        <v>60</v>
      </c>
      <c r="IQ48" s="205" t="s">
        <v>60</v>
      </c>
      <c r="IR48" s="205" t="s">
        <v>60</v>
      </c>
      <c r="IS48" s="205" t="s">
        <v>60</v>
      </c>
      <c r="IT48" s="205" t="s">
        <v>60</v>
      </c>
      <c r="IU48" s="205" t="s">
        <v>60</v>
      </c>
      <c r="IV48" s="205" t="s">
        <v>60</v>
      </c>
    </row>
    <row r="49" ht="21" customHeight="1" spans="1:256">
      <c r="A49" s="209" t="s">
        <v>1110</v>
      </c>
      <c r="B49" s="205" t="s">
        <v>60</v>
      </c>
      <c r="C49" s="205" t="s">
        <v>60</v>
      </c>
      <c r="D49" s="205" t="s">
        <v>60</v>
      </c>
      <c r="E49" s="205" t="s">
        <v>60</v>
      </c>
      <c r="F49" s="205" t="s">
        <v>60</v>
      </c>
      <c r="G49" s="205" t="s">
        <v>60</v>
      </c>
      <c r="H49" s="205" t="s">
        <v>60</v>
      </c>
      <c r="I49" s="205" t="s">
        <v>60</v>
      </c>
      <c r="J49" s="205" t="s">
        <v>60</v>
      </c>
      <c r="K49" s="205" t="s">
        <v>60</v>
      </c>
      <c r="L49" s="205" t="s">
        <v>60</v>
      </c>
      <c r="M49" s="205" t="s">
        <v>60</v>
      </c>
      <c r="N49" s="205" t="s">
        <v>60</v>
      </c>
      <c r="O49" s="205" t="s">
        <v>60</v>
      </c>
      <c r="P49" s="205" t="s">
        <v>60</v>
      </c>
      <c r="Q49" s="205" t="s">
        <v>60</v>
      </c>
      <c r="R49" s="205" t="s">
        <v>60</v>
      </c>
      <c r="S49" s="205" t="s">
        <v>60</v>
      </c>
      <c r="T49" s="205" t="s">
        <v>60</v>
      </c>
      <c r="U49" s="205" t="s">
        <v>60</v>
      </c>
      <c r="V49" s="205" t="s">
        <v>60</v>
      </c>
      <c r="W49" s="205" t="s">
        <v>60</v>
      </c>
      <c r="X49" s="205" t="s">
        <v>60</v>
      </c>
      <c r="Y49" s="205" t="s">
        <v>60</v>
      </c>
      <c r="Z49" s="205" t="s">
        <v>60</v>
      </c>
      <c r="AA49" s="205" t="s">
        <v>60</v>
      </c>
      <c r="AB49" s="205" t="s">
        <v>60</v>
      </c>
      <c r="AC49" s="205" t="s">
        <v>60</v>
      </c>
      <c r="AD49" s="205" t="s">
        <v>60</v>
      </c>
      <c r="AE49" s="205" t="s">
        <v>60</v>
      </c>
      <c r="AF49" s="205" t="s">
        <v>60</v>
      </c>
      <c r="AG49" s="205" t="s">
        <v>60</v>
      </c>
      <c r="AH49" s="205" t="s">
        <v>60</v>
      </c>
      <c r="AI49" s="205" t="s">
        <v>60</v>
      </c>
      <c r="AJ49" s="205" t="s">
        <v>60</v>
      </c>
      <c r="AK49" s="211" t="s">
        <v>1063</v>
      </c>
      <c r="AL49" s="205" t="s">
        <v>60</v>
      </c>
      <c r="AM49" s="205" t="s">
        <v>60</v>
      </c>
      <c r="AN49" s="205" t="s">
        <v>60</v>
      </c>
      <c r="AO49" s="205" t="s">
        <v>60</v>
      </c>
      <c r="AP49" s="205" t="s">
        <v>60</v>
      </c>
      <c r="AQ49" s="205" t="s">
        <v>1111</v>
      </c>
      <c r="AR49" s="205" t="s">
        <v>60</v>
      </c>
      <c r="AS49" s="205" t="s">
        <v>60</v>
      </c>
      <c r="AT49" s="205" t="s">
        <v>60</v>
      </c>
      <c r="AU49" s="205" t="s">
        <v>60</v>
      </c>
      <c r="AV49" s="205" t="s">
        <v>60</v>
      </c>
      <c r="AW49" s="205" t="s">
        <v>60</v>
      </c>
      <c r="AX49" s="205" t="s">
        <v>60</v>
      </c>
      <c r="AY49" s="205" t="s">
        <v>60</v>
      </c>
      <c r="AZ49" s="205" t="s">
        <v>60</v>
      </c>
      <c r="BA49" s="205" t="s">
        <v>60</v>
      </c>
      <c r="BB49" s="205" t="s">
        <v>60</v>
      </c>
      <c r="BC49" s="205" t="s">
        <v>60</v>
      </c>
      <c r="BD49" s="205" t="s">
        <v>60</v>
      </c>
      <c r="BE49" s="205" t="s">
        <v>60</v>
      </c>
      <c r="BF49" s="205" t="s">
        <v>60</v>
      </c>
      <c r="BG49" s="205" t="s">
        <v>60</v>
      </c>
      <c r="BH49" s="205" t="s">
        <v>60</v>
      </c>
      <c r="BI49" s="205" t="s">
        <v>60</v>
      </c>
      <c r="BJ49" s="205" t="s">
        <v>60</v>
      </c>
      <c r="BK49" s="205" t="s">
        <v>60</v>
      </c>
      <c r="BL49" s="205" t="s">
        <v>60</v>
      </c>
      <c r="BM49" s="205" t="s">
        <v>60</v>
      </c>
      <c r="BN49" s="205" t="s">
        <v>60</v>
      </c>
      <c r="BO49" s="205" t="s">
        <v>60</v>
      </c>
      <c r="BP49" s="205" t="s">
        <v>60</v>
      </c>
      <c r="BQ49" s="205" t="s">
        <v>60</v>
      </c>
      <c r="BR49" s="205" t="s">
        <v>60</v>
      </c>
      <c r="BS49" s="205" t="s">
        <v>60</v>
      </c>
      <c r="BT49" s="205" t="s">
        <v>60</v>
      </c>
      <c r="BU49" s="205" t="s">
        <v>60</v>
      </c>
      <c r="BV49" s="205" t="s">
        <v>60</v>
      </c>
      <c r="BW49" s="205" t="s">
        <v>60</v>
      </c>
      <c r="BX49" s="205" t="s">
        <v>60</v>
      </c>
      <c r="BY49" s="205" t="s">
        <v>60</v>
      </c>
      <c r="BZ49" s="205" t="s">
        <v>60</v>
      </c>
      <c r="CA49" s="205" t="s">
        <v>60</v>
      </c>
      <c r="CB49" s="205" t="s">
        <v>60</v>
      </c>
      <c r="CC49" s="205" t="s">
        <v>60</v>
      </c>
      <c r="CD49" s="205" t="s">
        <v>60</v>
      </c>
      <c r="CE49" s="205" t="s">
        <v>60</v>
      </c>
      <c r="CF49" s="205" t="s">
        <v>60</v>
      </c>
      <c r="CG49" s="205" t="s">
        <v>60</v>
      </c>
      <c r="CH49" s="205" t="s">
        <v>60</v>
      </c>
      <c r="CI49" s="205" t="s">
        <v>1112</v>
      </c>
      <c r="CJ49" s="205" t="s">
        <v>1112</v>
      </c>
      <c r="CK49" s="205" t="s">
        <v>60</v>
      </c>
      <c r="CL49" s="205" t="s">
        <v>60</v>
      </c>
      <c r="CM49" s="205" t="s">
        <v>60</v>
      </c>
      <c r="CN49" s="205" t="s">
        <v>60</v>
      </c>
      <c r="CO49" s="205" t="s">
        <v>60</v>
      </c>
      <c r="CP49" s="205" t="s">
        <v>60</v>
      </c>
      <c r="CQ49" s="205" t="s">
        <v>60</v>
      </c>
      <c r="CR49" s="205" t="s">
        <v>60</v>
      </c>
      <c r="CS49" s="205" t="s">
        <v>60</v>
      </c>
      <c r="CT49" s="205" t="s">
        <v>1111</v>
      </c>
      <c r="CU49" s="205" t="s">
        <v>1111</v>
      </c>
      <c r="CV49" s="205" t="s">
        <v>60</v>
      </c>
      <c r="CW49" s="205" t="s">
        <v>60</v>
      </c>
      <c r="CX49" s="205" t="s">
        <v>60</v>
      </c>
      <c r="CY49" s="205" t="s">
        <v>60</v>
      </c>
      <c r="CZ49" s="205" t="s">
        <v>60</v>
      </c>
      <c r="DA49" s="205" t="s">
        <v>60</v>
      </c>
      <c r="DB49" s="205" t="s">
        <v>60</v>
      </c>
      <c r="DC49" s="205" t="s">
        <v>1094</v>
      </c>
      <c r="DD49" s="205" t="s">
        <v>60</v>
      </c>
      <c r="DE49" s="205" t="s">
        <v>60</v>
      </c>
      <c r="DF49" s="205" t="s">
        <v>60</v>
      </c>
      <c r="DG49" s="205" t="s">
        <v>60</v>
      </c>
      <c r="DH49" s="205" t="s">
        <v>60</v>
      </c>
      <c r="DI49" s="205" t="s">
        <v>60</v>
      </c>
      <c r="DJ49" s="205" t="s">
        <v>60</v>
      </c>
      <c r="DK49" s="205" t="s">
        <v>60</v>
      </c>
      <c r="DL49" s="205" t="s">
        <v>60</v>
      </c>
      <c r="DM49" s="205" t="s">
        <v>60</v>
      </c>
      <c r="DN49" s="205" t="s">
        <v>60</v>
      </c>
      <c r="DO49" s="205" t="s">
        <v>60</v>
      </c>
      <c r="DP49" s="205" t="s">
        <v>60</v>
      </c>
      <c r="DQ49" s="205" t="s">
        <v>60</v>
      </c>
      <c r="DR49" s="205" t="s">
        <v>60</v>
      </c>
      <c r="DS49" s="205" t="s">
        <v>60</v>
      </c>
      <c r="DT49" s="205" t="s">
        <v>60</v>
      </c>
      <c r="DU49" s="205" t="s">
        <v>60</v>
      </c>
      <c r="DV49" s="205" t="s">
        <v>60</v>
      </c>
      <c r="DW49" s="205" t="s">
        <v>60</v>
      </c>
      <c r="DX49" s="205" t="s">
        <v>60</v>
      </c>
      <c r="DY49" s="205" t="s">
        <v>60</v>
      </c>
      <c r="DZ49" s="205" t="s">
        <v>60</v>
      </c>
      <c r="EA49" s="205" t="s">
        <v>60</v>
      </c>
      <c r="EB49" s="205" t="s">
        <v>60</v>
      </c>
      <c r="EC49" s="205" t="s">
        <v>60</v>
      </c>
      <c r="ED49" s="205" t="s">
        <v>60</v>
      </c>
      <c r="EE49" s="205" t="s">
        <v>60</v>
      </c>
      <c r="EF49" s="205" t="s">
        <v>60</v>
      </c>
      <c r="EG49" s="205" t="s">
        <v>60</v>
      </c>
      <c r="EH49" s="205" t="s">
        <v>60</v>
      </c>
      <c r="EI49" s="205" t="s">
        <v>60</v>
      </c>
      <c r="EJ49" s="205" t="s">
        <v>60</v>
      </c>
      <c r="EK49" s="205" t="s">
        <v>60</v>
      </c>
      <c r="EL49" s="205" t="s">
        <v>60</v>
      </c>
      <c r="EM49" s="205" t="s">
        <v>60</v>
      </c>
      <c r="EN49" s="211" t="s">
        <v>1111</v>
      </c>
      <c r="EO49" s="205" t="s">
        <v>60</v>
      </c>
      <c r="EP49" s="205" t="s">
        <v>60</v>
      </c>
      <c r="EQ49" s="205" t="s">
        <v>60</v>
      </c>
      <c r="ER49" s="205" t="s">
        <v>60</v>
      </c>
      <c r="ES49" s="205" t="s">
        <v>60</v>
      </c>
      <c r="ET49" s="205" t="s">
        <v>60</v>
      </c>
      <c r="EU49" s="205" t="s">
        <v>60</v>
      </c>
      <c r="EV49" s="205" t="s">
        <v>60</v>
      </c>
      <c r="EW49" s="205" t="s">
        <v>60</v>
      </c>
      <c r="EX49" s="205" t="s">
        <v>60</v>
      </c>
      <c r="EY49" s="205" t="s">
        <v>60</v>
      </c>
      <c r="EZ49" s="211" t="s">
        <v>1063</v>
      </c>
      <c r="FA49" s="205" t="s">
        <v>60</v>
      </c>
      <c r="FB49" s="205" t="s">
        <v>60</v>
      </c>
      <c r="FC49" s="205" t="s">
        <v>60</v>
      </c>
      <c r="FD49" s="205" t="s">
        <v>60</v>
      </c>
      <c r="FE49" s="205" t="s">
        <v>60</v>
      </c>
      <c r="FF49" s="205" t="s">
        <v>60</v>
      </c>
      <c r="FG49" s="205" t="s">
        <v>60</v>
      </c>
      <c r="FH49" s="205" t="s">
        <v>234</v>
      </c>
      <c r="FI49" s="205" t="s">
        <v>60</v>
      </c>
      <c r="FJ49" s="205" t="s">
        <v>60</v>
      </c>
      <c r="FK49" s="205" t="s">
        <v>60</v>
      </c>
      <c r="FL49" s="205" t="s">
        <v>60</v>
      </c>
      <c r="FM49" s="205" t="s">
        <v>60</v>
      </c>
      <c r="FN49" s="211" t="s">
        <v>1111</v>
      </c>
      <c r="FO49" s="205" t="s">
        <v>60</v>
      </c>
      <c r="FP49" s="205" t="s">
        <v>60</v>
      </c>
      <c r="FQ49" s="205" t="s">
        <v>60</v>
      </c>
      <c r="FR49" s="205" t="s">
        <v>60</v>
      </c>
      <c r="FS49" s="205" t="s">
        <v>60</v>
      </c>
      <c r="FT49" s="205" t="s">
        <v>60</v>
      </c>
      <c r="FU49" s="205" t="s">
        <v>60</v>
      </c>
      <c r="FV49" s="205" t="s">
        <v>60</v>
      </c>
      <c r="FW49" s="205" t="s">
        <v>60</v>
      </c>
      <c r="FX49" s="205" t="s">
        <v>60</v>
      </c>
      <c r="FY49" s="211" t="s">
        <v>1111</v>
      </c>
      <c r="FZ49" s="211" t="s">
        <v>1111</v>
      </c>
      <c r="GA49" s="205" t="s">
        <v>60</v>
      </c>
      <c r="GB49" s="205" t="s">
        <v>60</v>
      </c>
      <c r="GC49" s="205" t="s">
        <v>60</v>
      </c>
      <c r="GD49" s="205" t="s">
        <v>60</v>
      </c>
      <c r="GE49" s="205" t="s">
        <v>60</v>
      </c>
      <c r="GF49" s="205" t="s">
        <v>60</v>
      </c>
      <c r="GG49" s="205" t="s">
        <v>60</v>
      </c>
      <c r="GH49" s="205" t="s">
        <v>60</v>
      </c>
      <c r="GI49" s="205" t="s">
        <v>60</v>
      </c>
      <c r="GJ49" s="205" t="s">
        <v>60</v>
      </c>
      <c r="GK49" s="205" t="s">
        <v>60</v>
      </c>
      <c r="GL49" s="205" t="s">
        <v>60</v>
      </c>
      <c r="GM49" s="205" t="s">
        <v>60</v>
      </c>
      <c r="GN49" s="205" t="s">
        <v>60</v>
      </c>
      <c r="GO49" s="205" t="s">
        <v>60</v>
      </c>
      <c r="GP49" s="205" t="s">
        <v>60</v>
      </c>
      <c r="GQ49" s="205" t="s">
        <v>60</v>
      </c>
      <c r="GR49" s="205" t="s">
        <v>60</v>
      </c>
      <c r="GS49" s="205" t="s">
        <v>60</v>
      </c>
      <c r="GT49" s="205" t="s">
        <v>60</v>
      </c>
      <c r="GU49" s="205" t="s">
        <v>60</v>
      </c>
      <c r="GV49" s="205" t="s">
        <v>60</v>
      </c>
      <c r="GW49" s="205" t="s">
        <v>60</v>
      </c>
      <c r="GX49" s="205" t="s">
        <v>60</v>
      </c>
      <c r="GY49" s="205" t="s">
        <v>60</v>
      </c>
      <c r="GZ49" s="205" t="s">
        <v>60</v>
      </c>
      <c r="HA49" s="205" t="s">
        <v>60</v>
      </c>
      <c r="HB49" s="205" t="s">
        <v>60</v>
      </c>
      <c r="HC49" s="205" t="s">
        <v>60</v>
      </c>
      <c r="HD49" s="205" t="s">
        <v>60</v>
      </c>
      <c r="HE49" s="205" t="s">
        <v>60</v>
      </c>
      <c r="HF49" s="205" t="s">
        <v>60</v>
      </c>
      <c r="HG49" s="205" t="s">
        <v>60</v>
      </c>
      <c r="HH49" s="205" t="s">
        <v>60</v>
      </c>
      <c r="HI49" s="205" t="s">
        <v>60</v>
      </c>
      <c r="HJ49" s="205" t="s">
        <v>60</v>
      </c>
      <c r="HK49" s="205" t="s">
        <v>60</v>
      </c>
      <c r="HL49" s="205" t="s">
        <v>60</v>
      </c>
      <c r="HM49" s="205" t="s">
        <v>60</v>
      </c>
      <c r="HN49" s="205" t="s">
        <v>60</v>
      </c>
      <c r="HO49" s="205" t="s">
        <v>60</v>
      </c>
      <c r="HP49" s="205" t="s">
        <v>60</v>
      </c>
      <c r="HQ49" s="205" t="s">
        <v>60</v>
      </c>
      <c r="HR49" s="205" t="s">
        <v>60</v>
      </c>
      <c r="HS49" s="205" t="s">
        <v>60</v>
      </c>
      <c r="HT49" s="205" t="s">
        <v>60</v>
      </c>
      <c r="HU49" s="205" t="s">
        <v>60</v>
      </c>
      <c r="HV49" s="205" t="s">
        <v>60</v>
      </c>
      <c r="HW49" s="205" t="s">
        <v>60</v>
      </c>
      <c r="HX49" s="205" t="s">
        <v>60</v>
      </c>
      <c r="HY49" s="205" t="s">
        <v>60</v>
      </c>
      <c r="HZ49" s="205" t="s">
        <v>60</v>
      </c>
      <c r="IA49" s="205" t="s">
        <v>60</v>
      </c>
      <c r="IB49" s="205" t="s">
        <v>60</v>
      </c>
      <c r="IC49" s="205" t="s">
        <v>60</v>
      </c>
      <c r="ID49" s="205" t="s">
        <v>60</v>
      </c>
      <c r="IE49" s="205" t="s">
        <v>60</v>
      </c>
      <c r="IF49" s="205" t="s">
        <v>60</v>
      </c>
      <c r="IG49" s="205" t="s">
        <v>60</v>
      </c>
      <c r="IH49" s="205" t="s">
        <v>60</v>
      </c>
      <c r="II49" s="205" t="s">
        <v>60</v>
      </c>
      <c r="IJ49" s="205" t="s">
        <v>60</v>
      </c>
      <c r="IK49" s="205" t="s">
        <v>60</v>
      </c>
      <c r="IL49" s="205" t="s">
        <v>60</v>
      </c>
      <c r="IM49" s="205" t="s">
        <v>60</v>
      </c>
      <c r="IN49" s="205" t="s">
        <v>60</v>
      </c>
      <c r="IO49" s="205" t="s">
        <v>60</v>
      </c>
      <c r="IP49" s="205" t="s">
        <v>60</v>
      </c>
      <c r="IQ49" s="205" t="s">
        <v>60</v>
      </c>
      <c r="IR49" s="205" t="s">
        <v>60</v>
      </c>
      <c r="IS49" s="205" t="s">
        <v>60</v>
      </c>
      <c r="IT49" s="205" t="s">
        <v>60</v>
      </c>
      <c r="IU49" s="205" t="s">
        <v>60</v>
      </c>
      <c r="IV49" s="205" t="s">
        <v>60</v>
      </c>
    </row>
    <row r="50" ht="21" customHeight="1" spans="1:256">
      <c r="A50" s="210" t="s">
        <v>90</v>
      </c>
      <c r="B50" s="205" t="s">
        <v>60</v>
      </c>
      <c r="C50" s="205" t="s">
        <v>60</v>
      </c>
      <c r="D50" s="205" t="s">
        <v>60</v>
      </c>
      <c r="E50" s="205" t="s">
        <v>60</v>
      </c>
      <c r="F50" s="205" t="s">
        <v>60</v>
      </c>
      <c r="G50" s="206" t="s">
        <v>1063</v>
      </c>
      <c r="H50" s="205" t="s">
        <v>60</v>
      </c>
      <c r="I50" s="205" t="s">
        <v>60</v>
      </c>
      <c r="J50" s="205" t="s">
        <v>60</v>
      </c>
      <c r="K50" s="205" t="s">
        <v>60</v>
      </c>
      <c r="L50" s="205" t="s">
        <v>60</v>
      </c>
      <c r="M50" s="205" t="s">
        <v>60</v>
      </c>
      <c r="N50" s="205" t="s">
        <v>60</v>
      </c>
      <c r="O50" s="205" t="s">
        <v>60</v>
      </c>
      <c r="P50" s="205" t="s">
        <v>60</v>
      </c>
      <c r="Q50" s="205" t="s">
        <v>60</v>
      </c>
      <c r="R50" s="205" t="s">
        <v>60</v>
      </c>
      <c r="S50" s="205" t="s">
        <v>60</v>
      </c>
      <c r="T50" s="205" t="s">
        <v>60</v>
      </c>
      <c r="U50" s="205" t="s">
        <v>60</v>
      </c>
      <c r="V50" s="205" t="s">
        <v>60</v>
      </c>
      <c r="W50" s="205" t="s">
        <v>60</v>
      </c>
      <c r="X50" s="205" t="s">
        <v>60</v>
      </c>
      <c r="Y50" s="205" t="s">
        <v>60</v>
      </c>
      <c r="Z50" s="205" t="s">
        <v>60</v>
      </c>
      <c r="AA50" s="205" t="s">
        <v>60</v>
      </c>
      <c r="AB50" s="205" t="s">
        <v>60</v>
      </c>
      <c r="AC50" s="205" t="s">
        <v>60</v>
      </c>
      <c r="AD50" s="205" t="s">
        <v>60</v>
      </c>
      <c r="AE50" s="205" t="s">
        <v>60</v>
      </c>
      <c r="AF50" s="205" t="s">
        <v>60</v>
      </c>
      <c r="AG50" s="205" t="s">
        <v>60</v>
      </c>
      <c r="AH50" s="205" t="s">
        <v>60</v>
      </c>
      <c r="AI50" s="205" t="s">
        <v>60</v>
      </c>
      <c r="AJ50" s="205" t="s">
        <v>60</v>
      </c>
      <c r="AK50" s="205" t="s">
        <v>60</v>
      </c>
      <c r="AL50" s="205" t="s">
        <v>60</v>
      </c>
      <c r="AM50" s="205" t="s">
        <v>60</v>
      </c>
      <c r="AN50" s="205" t="s">
        <v>60</v>
      </c>
      <c r="AO50" s="205" t="s">
        <v>60</v>
      </c>
      <c r="AP50" s="205" t="s">
        <v>60</v>
      </c>
      <c r="AQ50" s="205" t="s">
        <v>60</v>
      </c>
      <c r="AR50" s="205" t="s">
        <v>60</v>
      </c>
      <c r="AS50" s="205" t="s">
        <v>60</v>
      </c>
      <c r="AT50" s="205" t="s">
        <v>60</v>
      </c>
      <c r="AU50" s="205" t="s">
        <v>60</v>
      </c>
      <c r="AV50" s="205" t="s">
        <v>60</v>
      </c>
      <c r="AW50" s="205" t="s">
        <v>60</v>
      </c>
      <c r="AX50" s="205" t="s">
        <v>60</v>
      </c>
      <c r="AY50" s="205" t="s">
        <v>60</v>
      </c>
      <c r="AZ50" s="205" t="s">
        <v>60</v>
      </c>
      <c r="BA50" s="205" t="s">
        <v>60</v>
      </c>
      <c r="BB50" s="205" t="s">
        <v>60</v>
      </c>
      <c r="BC50" s="205" t="s">
        <v>60</v>
      </c>
      <c r="BD50" s="205" t="s">
        <v>60</v>
      </c>
      <c r="BE50" s="205" t="s">
        <v>60</v>
      </c>
      <c r="BF50" s="205" t="s">
        <v>60</v>
      </c>
      <c r="BG50" s="205" t="s">
        <v>60</v>
      </c>
      <c r="BH50" s="205" t="s">
        <v>60</v>
      </c>
      <c r="BI50" s="205" t="s">
        <v>60</v>
      </c>
      <c r="BJ50" s="205" t="s">
        <v>60</v>
      </c>
      <c r="BK50" s="205" t="s">
        <v>60</v>
      </c>
      <c r="BL50" s="205" t="s">
        <v>60</v>
      </c>
      <c r="BM50" s="205" t="s">
        <v>60</v>
      </c>
      <c r="BN50" s="205" t="s">
        <v>60</v>
      </c>
      <c r="BO50" s="205" t="s">
        <v>60</v>
      </c>
      <c r="BP50" s="205" t="s">
        <v>60</v>
      </c>
      <c r="BQ50" s="205" t="s">
        <v>60</v>
      </c>
      <c r="BR50" s="205" t="s">
        <v>60</v>
      </c>
      <c r="BS50" s="205" t="s">
        <v>60</v>
      </c>
      <c r="BT50" s="205" t="s">
        <v>60</v>
      </c>
      <c r="BU50" s="205" t="s">
        <v>60</v>
      </c>
      <c r="BV50" s="205" t="s">
        <v>60</v>
      </c>
      <c r="BW50" s="205" t="s">
        <v>60</v>
      </c>
      <c r="BX50" s="205" t="s">
        <v>60</v>
      </c>
      <c r="BY50" s="205" t="s">
        <v>60</v>
      </c>
      <c r="BZ50" s="205" t="s">
        <v>60</v>
      </c>
      <c r="CA50" s="205" t="s">
        <v>60</v>
      </c>
      <c r="CB50" s="205" t="s">
        <v>60</v>
      </c>
      <c r="CC50" s="205" t="s">
        <v>60</v>
      </c>
      <c r="CD50" s="205" t="s">
        <v>60</v>
      </c>
      <c r="CE50" s="205" t="s">
        <v>60</v>
      </c>
      <c r="CF50" s="205" t="s">
        <v>60</v>
      </c>
      <c r="CG50" s="205" t="s">
        <v>60</v>
      </c>
      <c r="CH50" s="205" t="s">
        <v>60</v>
      </c>
      <c r="CI50" s="205" t="s">
        <v>60</v>
      </c>
      <c r="CJ50" s="205" t="s">
        <v>60</v>
      </c>
      <c r="CK50" s="205" t="s">
        <v>60</v>
      </c>
      <c r="CL50" s="205" t="s">
        <v>60</v>
      </c>
      <c r="CM50" s="205" t="s">
        <v>60</v>
      </c>
      <c r="CN50" s="205" t="s">
        <v>60</v>
      </c>
      <c r="CO50" s="205" t="s">
        <v>60</v>
      </c>
      <c r="CP50" s="205" t="s">
        <v>60</v>
      </c>
      <c r="CQ50" s="206" t="s">
        <v>1063</v>
      </c>
      <c r="CR50" s="206" t="s">
        <v>1063</v>
      </c>
      <c r="CS50" s="205" t="s">
        <v>60</v>
      </c>
      <c r="CT50" s="205" t="s">
        <v>60</v>
      </c>
      <c r="CU50" s="205" t="s">
        <v>60</v>
      </c>
      <c r="CV50" s="205" t="s">
        <v>60</v>
      </c>
      <c r="CW50" s="205" t="s">
        <v>60</v>
      </c>
      <c r="CX50" s="205" t="s">
        <v>60</v>
      </c>
      <c r="CY50" s="205" t="s">
        <v>60</v>
      </c>
      <c r="CZ50" s="205" t="s">
        <v>60</v>
      </c>
      <c r="DA50" s="205" t="s">
        <v>60</v>
      </c>
      <c r="DB50" s="205" t="s">
        <v>60</v>
      </c>
      <c r="DC50" s="205" t="s">
        <v>60</v>
      </c>
      <c r="DD50" s="205" t="s">
        <v>60</v>
      </c>
      <c r="DE50" s="205" t="s">
        <v>60</v>
      </c>
      <c r="DF50" s="205" t="s">
        <v>60</v>
      </c>
      <c r="DG50" s="205" t="s">
        <v>60</v>
      </c>
      <c r="DH50" s="205" t="s">
        <v>60</v>
      </c>
      <c r="DI50" s="205" t="s">
        <v>60</v>
      </c>
      <c r="DJ50" s="205" t="s">
        <v>60</v>
      </c>
      <c r="DK50" s="205" t="s">
        <v>60</v>
      </c>
      <c r="DL50" s="205" t="s">
        <v>60</v>
      </c>
      <c r="DM50" s="205" t="s">
        <v>60</v>
      </c>
      <c r="DN50" s="205" t="s">
        <v>60</v>
      </c>
      <c r="DO50" s="205" t="s">
        <v>60</v>
      </c>
      <c r="DP50" s="205" t="s">
        <v>60</v>
      </c>
      <c r="DQ50" s="205" t="s">
        <v>60</v>
      </c>
      <c r="DR50" s="205" t="s">
        <v>60</v>
      </c>
      <c r="DS50" s="205" t="s">
        <v>60</v>
      </c>
      <c r="DT50" s="205" t="s">
        <v>60</v>
      </c>
      <c r="DU50" s="205" t="s">
        <v>60</v>
      </c>
      <c r="DV50" s="205" t="s">
        <v>60</v>
      </c>
      <c r="DW50" s="205" t="s">
        <v>60</v>
      </c>
      <c r="DX50" s="205" t="s">
        <v>60</v>
      </c>
      <c r="DY50" s="205" t="s">
        <v>60</v>
      </c>
      <c r="DZ50" s="205" t="s">
        <v>60</v>
      </c>
      <c r="EA50" s="205" t="s">
        <v>60</v>
      </c>
      <c r="EB50" s="205" t="s">
        <v>60</v>
      </c>
      <c r="EC50" s="205" t="s">
        <v>60</v>
      </c>
      <c r="ED50" s="205" t="s">
        <v>60</v>
      </c>
      <c r="EE50" s="205" t="s">
        <v>60</v>
      </c>
      <c r="EF50" s="205" t="s">
        <v>60</v>
      </c>
      <c r="EG50" s="205" t="s">
        <v>60</v>
      </c>
      <c r="EH50" s="205" t="s">
        <v>60</v>
      </c>
      <c r="EI50" s="205" t="s">
        <v>60</v>
      </c>
      <c r="EJ50" s="205" t="s">
        <v>60</v>
      </c>
      <c r="EK50" s="205" t="s">
        <v>60</v>
      </c>
      <c r="EL50" s="205" t="s">
        <v>60</v>
      </c>
      <c r="EM50" s="205" t="s">
        <v>60</v>
      </c>
      <c r="EN50" s="205" t="s">
        <v>60</v>
      </c>
      <c r="EO50" s="205" t="s">
        <v>60</v>
      </c>
      <c r="EP50" s="205" t="s">
        <v>60</v>
      </c>
      <c r="EQ50" s="205" t="s">
        <v>60</v>
      </c>
      <c r="ER50" s="205" t="s">
        <v>60</v>
      </c>
      <c r="ES50" s="205" t="s">
        <v>60</v>
      </c>
      <c r="ET50" s="205" t="s">
        <v>60</v>
      </c>
      <c r="EU50" s="205" t="s">
        <v>60</v>
      </c>
      <c r="EV50" s="205" t="s">
        <v>60</v>
      </c>
      <c r="EW50" s="205" t="s">
        <v>60</v>
      </c>
      <c r="EX50" s="205" t="s">
        <v>60</v>
      </c>
      <c r="EY50" s="205" t="s">
        <v>60</v>
      </c>
      <c r="EZ50" s="205" t="s">
        <v>60</v>
      </c>
      <c r="FA50" s="205" t="s">
        <v>60</v>
      </c>
      <c r="FB50" s="205" t="s">
        <v>60</v>
      </c>
      <c r="FC50" s="205" t="s">
        <v>60</v>
      </c>
      <c r="FD50" s="205" t="s">
        <v>60</v>
      </c>
      <c r="FE50" s="205" t="s">
        <v>60</v>
      </c>
      <c r="FF50" s="205" t="s">
        <v>60</v>
      </c>
      <c r="FG50" s="205" t="s">
        <v>60</v>
      </c>
      <c r="FH50" s="205" t="s">
        <v>60</v>
      </c>
      <c r="FI50" s="205" t="s">
        <v>60</v>
      </c>
      <c r="FJ50" s="211" t="s">
        <v>1064</v>
      </c>
      <c r="FK50" s="205" t="s">
        <v>60</v>
      </c>
      <c r="FL50" s="205" t="s">
        <v>60</v>
      </c>
      <c r="FM50" s="205" t="s">
        <v>60</v>
      </c>
      <c r="FN50" s="205" t="s">
        <v>60</v>
      </c>
      <c r="FO50" s="211" t="s">
        <v>1063</v>
      </c>
      <c r="FP50" s="205" t="s">
        <v>60</v>
      </c>
      <c r="FQ50" s="205" t="s">
        <v>60</v>
      </c>
      <c r="FR50" s="211" t="s">
        <v>1063</v>
      </c>
      <c r="FS50" s="205" t="s">
        <v>60</v>
      </c>
      <c r="FT50" s="205" t="s">
        <v>60</v>
      </c>
      <c r="FU50" s="205" t="s">
        <v>60</v>
      </c>
      <c r="FV50" s="205" t="s">
        <v>60</v>
      </c>
      <c r="FW50" s="205" t="s">
        <v>60</v>
      </c>
      <c r="FX50" s="205" t="s">
        <v>60</v>
      </c>
      <c r="FY50" s="205" t="s">
        <v>60</v>
      </c>
      <c r="FZ50" s="205" t="s">
        <v>60</v>
      </c>
      <c r="GA50" s="205" t="s">
        <v>60</v>
      </c>
      <c r="GB50" s="205" t="s">
        <v>60</v>
      </c>
      <c r="GC50" s="205" t="s">
        <v>60</v>
      </c>
      <c r="GD50" s="205" t="s">
        <v>60</v>
      </c>
      <c r="GE50" s="205" t="s">
        <v>60</v>
      </c>
      <c r="GF50" s="205" t="s">
        <v>60</v>
      </c>
      <c r="GG50" s="205" t="s">
        <v>60</v>
      </c>
      <c r="GH50" s="205" t="s">
        <v>60</v>
      </c>
      <c r="GI50" s="205" t="s">
        <v>60</v>
      </c>
      <c r="GJ50" s="205" t="s">
        <v>60</v>
      </c>
      <c r="GK50" s="205" t="s">
        <v>60</v>
      </c>
      <c r="GL50" s="205" t="s">
        <v>60</v>
      </c>
      <c r="GM50" s="205" t="s">
        <v>60</v>
      </c>
      <c r="GN50" s="205" t="s">
        <v>60</v>
      </c>
      <c r="GO50" s="205" t="s">
        <v>60</v>
      </c>
      <c r="GP50" s="205" t="s">
        <v>60</v>
      </c>
      <c r="GQ50" s="205" t="s">
        <v>60</v>
      </c>
      <c r="GR50" s="205" t="s">
        <v>60</v>
      </c>
      <c r="GS50" s="205" t="s">
        <v>60</v>
      </c>
      <c r="GT50" s="205" t="s">
        <v>60</v>
      </c>
      <c r="GU50" s="205" t="s">
        <v>60</v>
      </c>
      <c r="GV50" s="205" t="s">
        <v>60</v>
      </c>
      <c r="GW50" s="205" t="s">
        <v>60</v>
      </c>
      <c r="GX50" s="205" t="s">
        <v>60</v>
      </c>
      <c r="GY50" s="205" t="s">
        <v>60</v>
      </c>
      <c r="GZ50" s="205" t="s">
        <v>60</v>
      </c>
      <c r="HA50" s="205" t="s">
        <v>60</v>
      </c>
      <c r="HB50" s="205" t="s">
        <v>60</v>
      </c>
      <c r="HC50" s="205" t="s">
        <v>60</v>
      </c>
      <c r="HD50" s="205" t="s">
        <v>60</v>
      </c>
      <c r="HE50" s="205" t="s">
        <v>60</v>
      </c>
      <c r="HF50" s="205" t="s">
        <v>60</v>
      </c>
      <c r="HG50" s="205" t="s">
        <v>60</v>
      </c>
      <c r="HH50" s="205" t="s">
        <v>60</v>
      </c>
      <c r="HI50" s="205" t="s">
        <v>60</v>
      </c>
      <c r="HJ50" s="205" t="s">
        <v>60</v>
      </c>
      <c r="HK50" s="205" t="s">
        <v>60</v>
      </c>
      <c r="HL50" s="205" t="s">
        <v>60</v>
      </c>
      <c r="HM50" s="205" t="s">
        <v>60</v>
      </c>
      <c r="HN50" s="205" t="s">
        <v>60</v>
      </c>
      <c r="HO50" s="205" t="s">
        <v>60</v>
      </c>
      <c r="HP50" s="205" t="s">
        <v>60</v>
      </c>
      <c r="HQ50" s="205" t="s">
        <v>60</v>
      </c>
      <c r="HR50" s="205" t="s">
        <v>60</v>
      </c>
      <c r="HS50" s="205" t="s">
        <v>60</v>
      </c>
      <c r="HT50" s="205" t="s">
        <v>60</v>
      </c>
      <c r="HU50" s="205" t="s">
        <v>60</v>
      </c>
      <c r="HV50" s="205" t="s">
        <v>60</v>
      </c>
      <c r="HW50" s="205" t="s">
        <v>60</v>
      </c>
      <c r="HX50" s="205" t="s">
        <v>60</v>
      </c>
      <c r="HY50" s="205" t="s">
        <v>60</v>
      </c>
      <c r="HZ50" s="205" t="s">
        <v>60</v>
      </c>
      <c r="IA50" s="205" t="s">
        <v>60</v>
      </c>
      <c r="IB50" s="205" t="s">
        <v>60</v>
      </c>
      <c r="IC50" s="205" t="s">
        <v>60</v>
      </c>
      <c r="ID50" s="205" t="s">
        <v>60</v>
      </c>
      <c r="IE50" s="205" t="s">
        <v>60</v>
      </c>
      <c r="IF50" s="205" t="s">
        <v>60</v>
      </c>
      <c r="IG50" s="205" t="s">
        <v>60</v>
      </c>
      <c r="IH50" s="205" t="s">
        <v>60</v>
      </c>
      <c r="II50" s="205" t="s">
        <v>60</v>
      </c>
      <c r="IJ50" s="205" t="s">
        <v>60</v>
      </c>
      <c r="IK50" s="205" t="s">
        <v>60</v>
      </c>
      <c r="IL50" s="205" t="s">
        <v>60</v>
      </c>
      <c r="IM50" s="205" t="s">
        <v>60</v>
      </c>
      <c r="IN50" s="205" t="s">
        <v>60</v>
      </c>
      <c r="IO50" s="205" t="s">
        <v>60</v>
      </c>
      <c r="IP50" s="205" t="s">
        <v>60</v>
      </c>
      <c r="IQ50" s="205" t="s">
        <v>60</v>
      </c>
      <c r="IR50" s="205" t="s">
        <v>60</v>
      </c>
      <c r="IS50" s="205" t="s">
        <v>60</v>
      </c>
      <c r="IT50" s="205" t="s">
        <v>60</v>
      </c>
      <c r="IU50" s="205" t="s">
        <v>60</v>
      </c>
      <c r="IV50" s="205" t="s">
        <v>60</v>
      </c>
    </row>
    <row r="51" ht="21" customHeight="1" spans="1:256">
      <c r="A51" s="209" t="s">
        <v>92</v>
      </c>
      <c r="B51" s="205" t="s">
        <v>60</v>
      </c>
      <c r="C51" s="205" t="s">
        <v>60</v>
      </c>
      <c r="D51" s="206" t="s">
        <v>1063</v>
      </c>
      <c r="E51" s="206" t="s">
        <v>1063</v>
      </c>
      <c r="F51" s="206" t="s">
        <v>1063</v>
      </c>
      <c r="G51" s="206" t="s">
        <v>1063</v>
      </c>
      <c r="H51" s="206" t="s">
        <v>1063</v>
      </c>
      <c r="I51" s="205" t="s">
        <v>60</v>
      </c>
      <c r="J51" s="205" t="s">
        <v>60</v>
      </c>
      <c r="K51" s="205" t="s">
        <v>60</v>
      </c>
      <c r="L51" s="206" t="s">
        <v>1063</v>
      </c>
      <c r="M51" s="206" t="s">
        <v>1063</v>
      </c>
      <c r="N51" s="206" t="s">
        <v>1063</v>
      </c>
      <c r="O51" s="205" t="s">
        <v>60</v>
      </c>
      <c r="P51" s="206" t="s">
        <v>1063</v>
      </c>
      <c r="Q51" s="206" t="s">
        <v>1063</v>
      </c>
      <c r="R51" s="205" t="s">
        <v>60</v>
      </c>
      <c r="S51" s="205" t="s">
        <v>60</v>
      </c>
      <c r="T51" s="206" t="s">
        <v>1063</v>
      </c>
      <c r="U51" s="206" t="s">
        <v>1063</v>
      </c>
      <c r="V51" s="206" t="s">
        <v>1063</v>
      </c>
      <c r="W51" s="206" t="s">
        <v>1063</v>
      </c>
      <c r="X51" s="205" t="s">
        <v>60</v>
      </c>
      <c r="Y51" s="205" t="s">
        <v>60</v>
      </c>
      <c r="Z51" s="205" t="s">
        <v>60</v>
      </c>
      <c r="AA51" s="205" t="s">
        <v>60</v>
      </c>
      <c r="AB51" s="205" t="s">
        <v>60</v>
      </c>
      <c r="AC51" s="205" t="s">
        <v>60</v>
      </c>
      <c r="AD51" s="206" t="s">
        <v>1063</v>
      </c>
      <c r="AE51" s="205" t="s">
        <v>60</v>
      </c>
      <c r="AF51" s="206" t="s">
        <v>1063</v>
      </c>
      <c r="AG51" s="206" t="s">
        <v>1063</v>
      </c>
      <c r="AH51" s="205" t="s">
        <v>60</v>
      </c>
      <c r="AI51" s="205" t="s">
        <v>60</v>
      </c>
      <c r="AJ51" s="205" t="s">
        <v>60</v>
      </c>
      <c r="AK51" s="206" t="s">
        <v>1063</v>
      </c>
      <c r="AL51" s="205" t="s">
        <v>60</v>
      </c>
      <c r="AM51" s="206" t="s">
        <v>1063</v>
      </c>
      <c r="AN51" s="206" t="s">
        <v>1063</v>
      </c>
      <c r="AO51" s="206" t="s">
        <v>1063</v>
      </c>
      <c r="AP51" s="205" t="s">
        <v>60</v>
      </c>
      <c r="AQ51" s="205" t="s">
        <v>60</v>
      </c>
      <c r="AR51" s="206" t="s">
        <v>1063</v>
      </c>
      <c r="AS51" s="205" t="s">
        <v>60</v>
      </c>
      <c r="AT51" s="205" t="s">
        <v>60</v>
      </c>
      <c r="AU51" s="206" t="s">
        <v>1063</v>
      </c>
      <c r="AV51" s="205" t="s">
        <v>60</v>
      </c>
      <c r="AW51" s="206" t="s">
        <v>1063</v>
      </c>
      <c r="AX51" s="206" t="s">
        <v>1063</v>
      </c>
      <c r="AY51" s="205" t="s">
        <v>60</v>
      </c>
      <c r="AZ51" s="206" t="s">
        <v>1063</v>
      </c>
      <c r="BA51" s="205" t="s">
        <v>60</v>
      </c>
      <c r="BB51" s="205" t="s">
        <v>60</v>
      </c>
      <c r="BC51" s="205" t="s">
        <v>60</v>
      </c>
      <c r="BD51" s="205" t="s">
        <v>60</v>
      </c>
      <c r="BE51" s="206" t="s">
        <v>1063</v>
      </c>
      <c r="BF51" s="205" t="s">
        <v>60</v>
      </c>
      <c r="BG51" s="206" t="s">
        <v>1063</v>
      </c>
      <c r="BH51" s="206" t="s">
        <v>1063</v>
      </c>
      <c r="BI51" s="206" t="s">
        <v>1063</v>
      </c>
      <c r="BJ51" s="205" t="s">
        <v>60</v>
      </c>
      <c r="BK51" s="205" t="s">
        <v>60</v>
      </c>
      <c r="BL51" s="206" t="s">
        <v>1063</v>
      </c>
      <c r="BM51" s="206" t="s">
        <v>1063</v>
      </c>
      <c r="BN51" s="206" t="s">
        <v>1063</v>
      </c>
      <c r="BO51" s="206" t="s">
        <v>1063</v>
      </c>
      <c r="BP51" s="205" t="s">
        <v>60</v>
      </c>
      <c r="BQ51" s="205" t="s">
        <v>60</v>
      </c>
      <c r="BR51" s="205" t="s">
        <v>60</v>
      </c>
      <c r="BS51" s="205" t="s">
        <v>60</v>
      </c>
      <c r="BT51" s="206" t="s">
        <v>1063</v>
      </c>
      <c r="BU51" s="205" t="s">
        <v>60</v>
      </c>
      <c r="BV51" s="205" t="s">
        <v>60</v>
      </c>
      <c r="BW51" s="206" t="s">
        <v>1063</v>
      </c>
      <c r="BX51" s="205" t="s">
        <v>60</v>
      </c>
      <c r="BY51" s="205" t="s">
        <v>60</v>
      </c>
      <c r="BZ51" s="205" t="s">
        <v>60</v>
      </c>
      <c r="CA51" s="206" t="s">
        <v>1063</v>
      </c>
      <c r="CB51" s="206" t="s">
        <v>1063</v>
      </c>
      <c r="CC51" s="205" t="s">
        <v>60</v>
      </c>
      <c r="CD51" s="205" t="s">
        <v>60</v>
      </c>
      <c r="CE51" s="206" t="s">
        <v>1063</v>
      </c>
      <c r="CF51" s="206" t="s">
        <v>1063</v>
      </c>
      <c r="CG51" s="206" t="s">
        <v>1063</v>
      </c>
      <c r="CH51" s="206" t="s">
        <v>1063</v>
      </c>
      <c r="CI51" s="205" t="s">
        <v>60</v>
      </c>
      <c r="CJ51" s="205" t="s">
        <v>60</v>
      </c>
      <c r="CK51" s="206" t="s">
        <v>1063</v>
      </c>
      <c r="CL51" s="206" t="s">
        <v>1063</v>
      </c>
      <c r="CM51" s="206" t="s">
        <v>1063</v>
      </c>
      <c r="CN51" s="206" t="s">
        <v>1063</v>
      </c>
      <c r="CO51" s="205" t="s">
        <v>60</v>
      </c>
      <c r="CP51" s="206" t="s">
        <v>1063</v>
      </c>
      <c r="CQ51" s="206" t="s">
        <v>1063</v>
      </c>
      <c r="CR51" s="206" t="s">
        <v>1063</v>
      </c>
      <c r="CS51" s="205" t="s">
        <v>60</v>
      </c>
      <c r="CT51" s="205" t="s">
        <v>60</v>
      </c>
      <c r="CU51" s="205" t="s">
        <v>60</v>
      </c>
      <c r="CV51" s="206" t="s">
        <v>1063</v>
      </c>
      <c r="CW51" s="205" t="s">
        <v>60</v>
      </c>
      <c r="CX51" s="206" t="s">
        <v>1063</v>
      </c>
      <c r="CY51" s="206" t="s">
        <v>1063</v>
      </c>
      <c r="CZ51" s="205" t="s">
        <v>60</v>
      </c>
      <c r="DA51" s="206" t="s">
        <v>1063</v>
      </c>
      <c r="DB51" s="205" t="s">
        <v>60</v>
      </c>
      <c r="DC51" s="205" t="s">
        <v>60</v>
      </c>
      <c r="DD51" s="205" t="s">
        <v>60</v>
      </c>
      <c r="DE51" s="206" t="s">
        <v>1063</v>
      </c>
      <c r="DF51" s="206" t="s">
        <v>1063</v>
      </c>
      <c r="DG51" s="206" t="s">
        <v>1063</v>
      </c>
      <c r="DH51" s="205" t="s">
        <v>60</v>
      </c>
      <c r="DI51" s="206" t="s">
        <v>1063</v>
      </c>
      <c r="DJ51" s="206" t="s">
        <v>1063</v>
      </c>
      <c r="DK51" s="205" t="s">
        <v>60</v>
      </c>
      <c r="DL51" s="211" t="s">
        <v>1063</v>
      </c>
      <c r="DM51" s="205" t="s">
        <v>60</v>
      </c>
      <c r="DN51" s="205" t="s">
        <v>60</v>
      </c>
      <c r="DO51" s="211" t="s">
        <v>1063</v>
      </c>
      <c r="DP51" s="205" t="s">
        <v>60</v>
      </c>
      <c r="DQ51" s="211" t="s">
        <v>1063</v>
      </c>
      <c r="DR51" s="211" t="s">
        <v>1063</v>
      </c>
      <c r="DS51" s="211" t="s">
        <v>1063</v>
      </c>
      <c r="DT51" s="211" t="s">
        <v>1063</v>
      </c>
      <c r="DU51" s="211" t="s">
        <v>1063</v>
      </c>
      <c r="DV51" s="211" t="s">
        <v>1063</v>
      </c>
      <c r="DW51" s="211" t="s">
        <v>1063</v>
      </c>
      <c r="DX51" s="211" t="s">
        <v>1063</v>
      </c>
      <c r="DY51" s="211" t="s">
        <v>1063</v>
      </c>
      <c r="DZ51" s="211" t="s">
        <v>1063</v>
      </c>
      <c r="EA51" s="211" t="s">
        <v>1063</v>
      </c>
      <c r="EB51" s="205" t="s">
        <v>60</v>
      </c>
      <c r="EC51" s="211" t="s">
        <v>1063</v>
      </c>
      <c r="ED51" s="211" t="s">
        <v>1063</v>
      </c>
      <c r="EE51" s="211" t="s">
        <v>1063</v>
      </c>
      <c r="EF51" s="211" t="s">
        <v>1063</v>
      </c>
      <c r="EG51" s="211" t="s">
        <v>1063</v>
      </c>
      <c r="EH51" s="205" t="s">
        <v>60</v>
      </c>
      <c r="EI51" s="205" t="s">
        <v>60</v>
      </c>
      <c r="EJ51" s="205" t="s">
        <v>60</v>
      </c>
      <c r="EK51" s="211" t="s">
        <v>1063</v>
      </c>
      <c r="EL51" s="205" t="s">
        <v>60</v>
      </c>
      <c r="EM51" s="211" t="s">
        <v>1063</v>
      </c>
      <c r="EN51" s="211" t="s">
        <v>1063</v>
      </c>
      <c r="EO51" s="211" t="s">
        <v>1063</v>
      </c>
      <c r="EP51" s="211" t="s">
        <v>1063</v>
      </c>
      <c r="EQ51" s="211" t="s">
        <v>1063</v>
      </c>
      <c r="ER51" s="211" t="s">
        <v>1063</v>
      </c>
      <c r="ES51" s="211" t="s">
        <v>1063</v>
      </c>
      <c r="ET51" s="211" t="s">
        <v>1063</v>
      </c>
      <c r="EU51" s="205" t="s">
        <v>60</v>
      </c>
      <c r="EV51" s="211" t="s">
        <v>1063</v>
      </c>
      <c r="EW51" s="211" t="s">
        <v>1063</v>
      </c>
      <c r="EX51" s="205" t="s">
        <v>60</v>
      </c>
      <c r="EY51" s="211" t="s">
        <v>1063</v>
      </c>
      <c r="EZ51" s="205" t="s">
        <v>60</v>
      </c>
      <c r="FA51" s="211" t="s">
        <v>1064</v>
      </c>
      <c r="FB51" s="205" t="s">
        <v>60</v>
      </c>
      <c r="FC51" s="211" t="s">
        <v>1063</v>
      </c>
      <c r="FD51" s="211" t="s">
        <v>1063</v>
      </c>
      <c r="FE51" s="205" t="s">
        <v>60</v>
      </c>
      <c r="FF51" s="211" t="s">
        <v>1063</v>
      </c>
      <c r="FG51" s="205" t="s">
        <v>60</v>
      </c>
      <c r="FH51" s="211" t="s">
        <v>1063</v>
      </c>
      <c r="FI51" s="205" t="s">
        <v>60</v>
      </c>
      <c r="FJ51" s="205" t="s">
        <v>60</v>
      </c>
      <c r="FK51" s="211" t="s">
        <v>1063</v>
      </c>
      <c r="FL51" s="211" t="s">
        <v>1063</v>
      </c>
      <c r="FM51" s="211" t="s">
        <v>1063</v>
      </c>
      <c r="FN51" s="205" t="s">
        <v>60</v>
      </c>
      <c r="FO51" s="211" t="s">
        <v>1063</v>
      </c>
      <c r="FP51" s="205" t="s">
        <v>60</v>
      </c>
      <c r="FQ51" s="205" t="s">
        <v>60</v>
      </c>
      <c r="FR51" s="211" t="s">
        <v>1063</v>
      </c>
      <c r="FS51" s="205" t="s">
        <v>60</v>
      </c>
      <c r="FT51" s="205" t="s">
        <v>60</v>
      </c>
      <c r="FU51" s="205" t="s">
        <v>60</v>
      </c>
      <c r="FV51" s="205" t="s">
        <v>60</v>
      </c>
      <c r="FW51" s="211" t="s">
        <v>1063</v>
      </c>
      <c r="FX51" s="211" t="s">
        <v>1063</v>
      </c>
      <c r="FY51" s="205" t="s">
        <v>60</v>
      </c>
      <c r="FZ51" s="205" t="s">
        <v>60</v>
      </c>
      <c r="GA51" s="205" t="s">
        <v>60</v>
      </c>
      <c r="GB51" s="205" t="s">
        <v>60</v>
      </c>
      <c r="GC51" s="205" t="s">
        <v>60</v>
      </c>
      <c r="GD51" s="211" t="s">
        <v>1063</v>
      </c>
      <c r="GE51" s="211" t="s">
        <v>1063</v>
      </c>
      <c r="GF51" s="211" t="s">
        <v>1063</v>
      </c>
      <c r="GG51" s="211" t="s">
        <v>1063</v>
      </c>
      <c r="GH51" s="205" t="s">
        <v>60</v>
      </c>
      <c r="GI51" s="211" t="s">
        <v>1063</v>
      </c>
      <c r="GJ51" s="211" t="s">
        <v>1063</v>
      </c>
      <c r="GK51" s="211" t="s">
        <v>1063</v>
      </c>
      <c r="GL51" s="211" t="s">
        <v>1063</v>
      </c>
      <c r="GM51" s="205" t="s">
        <v>60</v>
      </c>
      <c r="GN51" s="205" t="s">
        <v>60</v>
      </c>
      <c r="GO51" s="211" t="s">
        <v>1063</v>
      </c>
      <c r="GP51" s="205" t="s">
        <v>60</v>
      </c>
      <c r="GQ51" s="205" t="s">
        <v>60</v>
      </c>
      <c r="GR51" s="205" t="s">
        <v>60</v>
      </c>
      <c r="GS51" s="205" t="s">
        <v>60</v>
      </c>
      <c r="GT51" s="205" t="s">
        <v>60</v>
      </c>
      <c r="GU51" s="211" t="s">
        <v>1063</v>
      </c>
      <c r="GV51" s="205" t="s">
        <v>60</v>
      </c>
      <c r="GW51" s="205" t="s">
        <v>60</v>
      </c>
      <c r="GX51" s="205" t="s">
        <v>60</v>
      </c>
      <c r="GY51" s="205" t="s">
        <v>60</v>
      </c>
      <c r="GZ51" s="205" t="s">
        <v>60</v>
      </c>
      <c r="HA51" s="205" t="s">
        <v>60</v>
      </c>
      <c r="HB51" s="205" t="s">
        <v>60</v>
      </c>
      <c r="HC51" s="205" t="s">
        <v>60</v>
      </c>
      <c r="HD51" s="205" t="s">
        <v>60</v>
      </c>
      <c r="HE51" s="205" t="s">
        <v>60</v>
      </c>
      <c r="HF51" s="205" t="s">
        <v>60</v>
      </c>
      <c r="HG51" s="205" t="s">
        <v>60</v>
      </c>
      <c r="HH51" s="205" t="s">
        <v>60</v>
      </c>
      <c r="HI51" s="205" t="s">
        <v>60</v>
      </c>
      <c r="HJ51" s="205" t="s">
        <v>60</v>
      </c>
      <c r="HK51" s="205" t="s">
        <v>60</v>
      </c>
      <c r="HL51" s="205" t="s">
        <v>60</v>
      </c>
      <c r="HM51" s="205" t="s">
        <v>60</v>
      </c>
      <c r="HN51" s="205" t="s">
        <v>60</v>
      </c>
      <c r="HO51" s="205" t="s">
        <v>60</v>
      </c>
      <c r="HP51" s="205" t="s">
        <v>60</v>
      </c>
      <c r="HQ51" s="205" t="s">
        <v>60</v>
      </c>
      <c r="HR51" s="205" t="s">
        <v>60</v>
      </c>
      <c r="HS51" s="205" t="s">
        <v>60</v>
      </c>
      <c r="HT51" s="205" t="s">
        <v>60</v>
      </c>
      <c r="HU51" s="205" t="s">
        <v>60</v>
      </c>
      <c r="HV51" s="205" t="s">
        <v>60</v>
      </c>
      <c r="HW51" s="205" t="s">
        <v>60</v>
      </c>
      <c r="HX51" s="205" t="s">
        <v>60</v>
      </c>
      <c r="HY51" s="205" t="s">
        <v>60</v>
      </c>
      <c r="HZ51" s="205" t="s">
        <v>60</v>
      </c>
      <c r="IA51" s="205" t="s">
        <v>60</v>
      </c>
      <c r="IB51" s="205" t="s">
        <v>60</v>
      </c>
      <c r="IC51" s="205" t="s">
        <v>60</v>
      </c>
      <c r="ID51" s="205" t="s">
        <v>60</v>
      </c>
      <c r="IE51" s="205" t="s">
        <v>60</v>
      </c>
      <c r="IF51" s="205" t="s">
        <v>60</v>
      </c>
      <c r="IG51" s="205" t="s">
        <v>60</v>
      </c>
      <c r="IH51" s="205" t="s">
        <v>60</v>
      </c>
      <c r="II51" s="205" t="s">
        <v>60</v>
      </c>
      <c r="IJ51" s="205" t="s">
        <v>60</v>
      </c>
      <c r="IK51" s="205" t="s">
        <v>60</v>
      </c>
      <c r="IL51" s="205" t="s">
        <v>60</v>
      </c>
      <c r="IM51" s="205" t="s">
        <v>60</v>
      </c>
      <c r="IN51" s="205" t="s">
        <v>60</v>
      </c>
      <c r="IO51" s="205" t="s">
        <v>60</v>
      </c>
      <c r="IP51" s="205" t="s">
        <v>60</v>
      </c>
      <c r="IQ51" s="205" t="s">
        <v>60</v>
      </c>
      <c r="IR51" s="205" t="s">
        <v>60</v>
      </c>
      <c r="IS51" s="205" t="s">
        <v>60</v>
      </c>
      <c r="IT51" s="205" t="s">
        <v>60</v>
      </c>
      <c r="IU51" s="205" t="s">
        <v>60</v>
      </c>
      <c r="IV51" s="205" t="s">
        <v>60</v>
      </c>
    </row>
    <row r="52" ht="21" customHeight="1" spans="1:256">
      <c r="A52" s="209" t="s">
        <v>94</v>
      </c>
      <c r="B52" s="205" t="s">
        <v>60</v>
      </c>
      <c r="C52" s="205" t="s">
        <v>60</v>
      </c>
      <c r="D52" s="205" t="s">
        <v>60</v>
      </c>
      <c r="E52" s="205" t="s">
        <v>60</v>
      </c>
      <c r="F52" s="205" t="s">
        <v>60</v>
      </c>
      <c r="G52" s="205" t="s">
        <v>60</v>
      </c>
      <c r="H52" s="205" t="s">
        <v>60</v>
      </c>
      <c r="I52" s="205" t="s">
        <v>60</v>
      </c>
      <c r="J52" s="205" t="s">
        <v>60</v>
      </c>
      <c r="K52" s="205" t="s">
        <v>60</v>
      </c>
      <c r="L52" s="205" t="s">
        <v>60</v>
      </c>
      <c r="M52" s="205" t="s">
        <v>60</v>
      </c>
      <c r="N52" s="205" t="s">
        <v>60</v>
      </c>
      <c r="O52" s="206" t="s">
        <v>1063</v>
      </c>
      <c r="P52" s="205" t="s">
        <v>60</v>
      </c>
      <c r="Q52" s="205" t="s">
        <v>60</v>
      </c>
      <c r="R52" s="205" t="s">
        <v>60</v>
      </c>
      <c r="S52" s="205" t="s">
        <v>60</v>
      </c>
      <c r="T52" s="205" t="s">
        <v>60</v>
      </c>
      <c r="U52" s="205" t="s">
        <v>60</v>
      </c>
      <c r="V52" s="205" t="s">
        <v>60</v>
      </c>
      <c r="W52" s="205" t="s">
        <v>60</v>
      </c>
      <c r="X52" s="205" t="s">
        <v>60</v>
      </c>
      <c r="Y52" s="205" t="s">
        <v>60</v>
      </c>
      <c r="Z52" s="206" t="s">
        <v>1063</v>
      </c>
      <c r="AA52" s="205" t="s">
        <v>60</v>
      </c>
      <c r="AB52" s="205" t="s">
        <v>60</v>
      </c>
      <c r="AC52" s="205" t="s">
        <v>60</v>
      </c>
      <c r="AD52" s="205" t="s">
        <v>60</v>
      </c>
      <c r="AE52" s="205" t="s">
        <v>60</v>
      </c>
      <c r="AF52" s="205" t="s">
        <v>60</v>
      </c>
      <c r="AG52" s="205" t="s">
        <v>60</v>
      </c>
      <c r="AH52" s="205" t="s">
        <v>60</v>
      </c>
      <c r="AI52" s="205" t="s">
        <v>60</v>
      </c>
      <c r="AJ52" s="205" t="s">
        <v>60</v>
      </c>
      <c r="AK52" s="205" t="s">
        <v>60</v>
      </c>
      <c r="AL52" s="205" t="s">
        <v>60</v>
      </c>
      <c r="AM52" s="205" t="s">
        <v>60</v>
      </c>
      <c r="AN52" s="205" t="s">
        <v>60</v>
      </c>
      <c r="AO52" s="202"/>
      <c r="AP52" s="206" t="s">
        <v>1063</v>
      </c>
      <c r="AQ52" s="205" t="s">
        <v>60</v>
      </c>
      <c r="AR52" s="205" t="s">
        <v>60</v>
      </c>
      <c r="AS52" s="205" t="s">
        <v>60</v>
      </c>
      <c r="AT52" s="205" t="s">
        <v>60</v>
      </c>
      <c r="AU52" s="205" t="s">
        <v>60</v>
      </c>
      <c r="AV52" s="205" t="s">
        <v>60</v>
      </c>
      <c r="AW52" s="205" t="s">
        <v>60</v>
      </c>
      <c r="AX52" s="205" t="s">
        <v>60</v>
      </c>
      <c r="AY52" s="205" t="s">
        <v>60</v>
      </c>
      <c r="AZ52" s="205" t="s">
        <v>60</v>
      </c>
      <c r="BA52" s="205" t="s">
        <v>60</v>
      </c>
      <c r="BB52" s="205" t="s">
        <v>60</v>
      </c>
      <c r="BC52" s="205" t="s">
        <v>60</v>
      </c>
      <c r="BD52" s="205" t="s">
        <v>60</v>
      </c>
      <c r="BE52" s="205" t="s">
        <v>60</v>
      </c>
      <c r="BF52" s="205" t="s">
        <v>60</v>
      </c>
      <c r="BG52" s="205" t="s">
        <v>60</v>
      </c>
      <c r="BH52" s="205" t="s">
        <v>60</v>
      </c>
      <c r="BI52" s="205" t="s">
        <v>60</v>
      </c>
      <c r="BJ52" s="206" t="s">
        <v>1063</v>
      </c>
      <c r="BK52" s="205" t="s">
        <v>60</v>
      </c>
      <c r="BL52" s="205" t="s">
        <v>60</v>
      </c>
      <c r="BM52" s="205" t="s">
        <v>60</v>
      </c>
      <c r="BN52" s="205" t="s">
        <v>60</v>
      </c>
      <c r="BO52" s="205" t="s">
        <v>60</v>
      </c>
      <c r="BP52" s="205" t="s">
        <v>60</v>
      </c>
      <c r="BQ52" s="205" t="s">
        <v>60</v>
      </c>
      <c r="BR52" s="205" t="s">
        <v>60</v>
      </c>
      <c r="BS52" s="205" t="s">
        <v>60</v>
      </c>
      <c r="BT52" s="205" t="s">
        <v>60</v>
      </c>
      <c r="BU52" s="205" t="s">
        <v>60</v>
      </c>
      <c r="BV52" s="205" t="s">
        <v>60</v>
      </c>
      <c r="BW52" s="205" t="s">
        <v>60</v>
      </c>
      <c r="BX52" s="205" t="s">
        <v>60</v>
      </c>
      <c r="BY52" s="205" t="s">
        <v>60</v>
      </c>
      <c r="BZ52" s="205" t="s">
        <v>60</v>
      </c>
      <c r="CA52" s="205" t="s">
        <v>60</v>
      </c>
      <c r="CB52" s="205" t="s">
        <v>60</v>
      </c>
      <c r="CC52" s="205" t="s">
        <v>60</v>
      </c>
      <c r="CD52" s="205" t="s">
        <v>60</v>
      </c>
      <c r="CE52" s="205" t="s">
        <v>60</v>
      </c>
      <c r="CF52" s="205" t="s">
        <v>60</v>
      </c>
      <c r="CG52" s="205" t="s">
        <v>60</v>
      </c>
      <c r="CH52" s="205" t="s">
        <v>60</v>
      </c>
      <c r="CI52" s="205" t="s">
        <v>60</v>
      </c>
      <c r="CJ52" s="205" t="s">
        <v>60</v>
      </c>
      <c r="CK52" s="205" t="s">
        <v>60</v>
      </c>
      <c r="CL52" s="205" t="s">
        <v>1064</v>
      </c>
      <c r="CM52" s="205" t="s">
        <v>60</v>
      </c>
      <c r="CN52" s="205" t="s">
        <v>60</v>
      </c>
      <c r="CO52" s="205" t="s">
        <v>60</v>
      </c>
      <c r="CP52" s="205" t="s">
        <v>60</v>
      </c>
      <c r="CQ52" s="205" t="s">
        <v>60</v>
      </c>
      <c r="CR52" s="205" t="s">
        <v>60</v>
      </c>
      <c r="CS52" s="205" t="s">
        <v>60</v>
      </c>
      <c r="CT52" s="205" t="s">
        <v>60</v>
      </c>
      <c r="CU52" s="205" t="s">
        <v>60</v>
      </c>
      <c r="CV52" s="205" t="s">
        <v>60</v>
      </c>
      <c r="CW52" s="205" t="s">
        <v>60</v>
      </c>
      <c r="CX52" s="205" t="s">
        <v>60</v>
      </c>
      <c r="CY52" s="205" t="s">
        <v>60</v>
      </c>
      <c r="CZ52" s="205" t="s">
        <v>60</v>
      </c>
      <c r="DA52" s="205" t="s">
        <v>60</v>
      </c>
      <c r="DB52" s="205" t="s">
        <v>60</v>
      </c>
      <c r="DC52" s="205" t="s">
        <v>1094</v>
      </c>
      <c r="DD52" s="205" t="s">
        <v>60</v>
      </c>
      <c r="DE52" s="205" t="s">
        <v>60</v>
      </c>
      <c r="DF52" s="205" t="s">
        <v>60</v>
      </c>
      <c r="DG52" s="205" t="s">
        <v>60</v>
      </c>
      <c r="DH52" s="205" t="s">
        <v>60</v>
      </c>
      <c r="DI52" s="205" t="s">
        <v>60</v>
      </c>
      <c r="DJ52" s="205" t="s">
        <v>60</v>
      </c>
      <c r="DK52" s="205" t="s">
        <v>60</v>
      </c>
      <c r="DL52" s="205" t="s">
        <v>60</v>
      </c>
      <c r="DM52" s="205" t="s">
        <v>60</v>
      </c>
      <c r="DN52" s="211" t="s">
        <v>1063</v>
      </c>
      <c r="DO52" s="205" t="s">
        <v>60</v>
      </c>
      <c r="DP52" s="205" t="s">
        <v>60</v>
      </c>
      <c r="DQ52" s="205" t="s">
        <v>60</v>
      </c>
      <c r="DR52" s="205" t="s">
        <v>60</v>
      </c>
      <c r="DS52" s="205" t="s">
        <v>60</v>
      </c>
      <c r="DT52" s="205" t="s">
        <v>60</v>
      </c>
      <c r="DU52" s="205" t="s">
        <v>60</v>
      </c>
      <c r="DV52" s="205" t="s">
        <v>60</v>
      </c>
      <c r="DW52" s="205" t="s">
        <v>60</v>
      </c>
      <c r="DX52" s="205" t="s">
        <v>60</v>
      </c>
      <c r="DY52" s="205" t="s">
        <v>60</v>
      </c>
      <c r="DZ52" s="205" t="s">
        <v>60</v>
      </c>
      <c r="EA52" s="205" t="s">
        <v>60</v>
      </c>
      <c r="EB52" s="205" t="s">
        <v>60</v>
      </c>
      <c r="EC52" s="205" t="s">
        <v>60</v>
      </c>
      <c r="ED52" s="205" t="s">
        <v>60</v>
      </c>
      <c r="EE52" s="205" t="s">
        <v>60</v>
      </c>
      <c r="EF52" s="205" t="s">
        <v>60</v>
      </c>
      <c r="EG52" s="205" t="s">
        <v>60</v>
      </c>
      <c r="EH52" s="205" t="s">
        <v>60</v>
      </c>
      <c r="EI52" s="205" t="s">
        <v>60</v>
      </c>
      <c r="EJ52" s="205" t="s">
        <v>60</v>
      </c>
      <c r="EK52" s="205" t="s">
        <v>60</v>
      </c>
      <c r="EL52" s="205" t="s">
        <v>60</v>
      </c>
      <c r="EM52" s="205" t="s">
        <v>60</v>
      </c>
      <c r="EN52" s="205" t="s">
        <v>60</v>
      </c>
      <c r="EO52" s="205" t="s">
        <v>60</v>
      </c>
      <c r="EP52" s="205" t="s">
        <v>60</v>
      </c>
      <c r="EQ52" s="205" t="s">
        <v>60</v>
      </c>
      <c r="ER52" s="205" t="s">
        <v>60</v>
      </c>
      <c r="ES52" s="205" t="s">
        <v>60</v>
      </c>
      <c r="ET52" s="205" t="s">
        <v>60</v>
      </c>
      <c r="EU52" s="205" t="s">
        <v>60</v>
      </c>
      <c r="EV52" s="205" t="s">
        <v>60</v>
      </c>
      <c r="EW52" s="205" t="s">
        <v>60</v>
      </c>
      <c r="EX52" s="205" t="s">
        <v>60</v>
      </c>
      <c r="EY52" s="205" t="s">
        <v>60</v>
      </c>
      <c r="EZ52" s="205" t="s">
        <v>60</v>
      </c>
      <c r="FA52" s="211" t="s">
        <v>1063</v>
      </c>
      <c r="FB52" s="205" t="s">
        <v>60</v>
      </c>
      <c r="FC52" s="205" t="s">
        <v>60</v>
      </c>
      <c r="FD52" s="205" t="s">
        <v>60</v>
      </c>
      <c r="FE52" s="205" t="s">
        <v>60</v>
      </c>
      <c r="FF52" s="205" t="s">
        <v>60</v>
      </c>
      <c r="FG52" s="205" t="s">
        <v>60</v>
      </c>
      <c r="FH52" s="205" t="s">
        <v>234</v>
      </c>
      <c r="FI52" s="205" t="s">
        <v>60</v>
      </c>
      <c r="FJ52" s="205" t="s">
        <v>60</v>
      </c>
      <c r="FK52" s="205" t="s">
        <v>60</v>
      </c>
      <c r="FL52" s="205" t="s">
        <v>60</v>
      </c>
      <c r="FM52" s="205" t="s">
        <v>60</v>
      </c>
      <c r="FN52" s="205" t="s">
        <v>60</v>
      </c>
      <c r="FO52" s="205" t="s">
        <v>60</v>
      </c>
      <c r="FP52" s="211" t="s">
        <v>1063</v>
      </c>
      <c r="FQ52" s="205" t="s">
        <v>60</v>
      </c>
      <c r="FR52" s="205" t="s">
        <v>60</v>
      </c>
      <c r="FS52" s="205" t="s">
        <v>60</v>
      </c>
      <c r="FT52" s="205" t="s">
        <v>60</v>
      </c>
      <c r="FU52" s="205" t="s">
        <v>60</v>
      </c>
      <c r="FV52" s="205" t="s">
        <v>60</v>
      </c>
      <c r="FW52" s="205" t="s">
        <v>60</v>
      </c>
      <c r="FX52" s="205" t="s">
        <v>60</v>
      </c>
      <c r="FY52" s="205" t="s">
        <v>60</v>
      </c>
      <c r="FZ52" s="205" t="s">
        <v>60</v>
      </c>
      <c r="GA52" s="205" t="s">
        <v>60</v>
      </c>
      <c r="GB52" s="205" t="s">
        <v>60</v>
      </c>
      <c r="GC52" s="205" t="s">
        <v>60</v>
      </c>
      <c r="GD52" s="205" t="s">
        <v>60</v>
      </c>
      <c r="GE52" s="205" t="s">
        <v>60</v>
      </c>
      <c r="GF52" s="205" t="s">
        <v>60</v>
      </c>
      <c r="GG52" s="205" t="s">
        <v>60</v>
      </c>
      <c r="GH52" s="205" t="s">
        <v>60</v>
      </c>
      <c r="GI52" s="205" t="s">
        <v>60</v>
      </c>
      <c r="GJ52" s="205" t="s">
        <v>60</v>
      </c>
      <c r="GK52" s="205" t="s">
        <v>60</v>
      </c>
      <c r="GL52" s="205" t="s">
        <v>60</v>
      </c>
      <c r="GM52" s="205" t="s">
        <v>60</v>
      </c>
      <c r="GN52" s="205" t="s">
        <v>60</v>
      </c>
      <c r="GO52" s="205" t="s">
        <v>60</v>
      </c>
      <c r="GP52" s="205" t="s">
        <v>60</v>
      </c>
      <c r="GQ52" s="205" t="s">
        <v>60</v>
      </c>
      <c r="GR52" s="205" t="s">
        <v>60</v>
      </c>
      <c r="GS52" s="205" t="s">
        <v>60</v>
      </c>
      <c r="GT52" s="205" t="s">
        <v>60</v>
      </c>
      <c r="GU52" s="211" t="s">
        <v>1064</v>
      </c>
      <c r="GV52" s="205" t="s">
        <v>60</v>
      </c>
      <c r="GW52" s="205" t="s">
        <v>60</v>
      </c>
      <c r="GX52" s="205" t="s">
        <v>60</v>
      </c>
      <c r="GY52" s="205" t="s">
        <v>60</v>
      </c>
      <c r="GZ52" s="205" t="s">
        <v>60</v>
      </c>
      <c r="HA52" s="205" t="s">
        <v>60</v>
      </c>
      <c r="HB52" s="205" t="s">
        <v>60</v>
      </c>
      <c r="HC52" s="205" t="s">
        <v>60</v>
      </c>
      <c r="HD52" s="205" t="s">
        <v>60</v>
      </c>
      <c r="HE52" s="205" t="s">
        <v>60</v>
      </c>
      <c r="HF52" s="205" t="s">
        <v>60</v>
      </c>
      <c r="HG52" s="205" t="s">
        <v>60</v>
      </c>
      <c r="HH52" s="205" t="s">
        <v>60</v>
      </c>
      <c r="HI52" s="205" t="s">
        <v>60</v>
      </c>
      <c r="HJ52" s="205" t="s">
        <v>60</v>
      </c>
      <c r="HK52" s="205" t="s">
        <v>60</v>
      </c>
      <c r="HL52" s="205" t="s">
        <v>60</v>
      </c>
      <c r="HM52" s="205" t="s">
        <v>60</v>
      </c>
      <c r="HN52" s="205" t="s">
        <v>60</v>
      </c>
      <c r="HO52" s="205" t="s">
        <v>60</v>
      </c>
      <c r="HP52" s="205" t="s">
        <v>60</v>
      </c>
      <c r="HQ52" s="205" t="s">
        <v>60</v>
      </c>
      <c r="HR52" s="205" t="s">
        <v>60</v>
      </c>
      <c r="HS52" s="205" t="s">
        <v>60</v>
      </c>
      <c r="HT52" s="205" t="s">
        <v>60</v>
      </c>
      <c r="HU52" s="205" t="s">
        <v>60</v>
      </c>
      <c r="HV52" s="205" t="s">
        <v>60</v>
      </c>
      <c r="HW52" s="205" t="s">
        <v>60</v>
      </c>
      <c r="HX52" s="205" t="s">
        <v>60</v>
      </c>
      <c r="HY52" s="205" t="s">
        <v>60</v>
      </c>
      <c r="HZ52" s="205" t="s">
        <v>60</v>
      </c>
      <c r="IA52" s="205" t="s">
        <v>60</v>
      </c>
      <c r="IB52" s="205" t="s">
        <v>60</v>
      </c>
      <c r="IC52" s="205" t="s">
        <v>60</v>
      </c>
      <c r="ID52" s="205" t="s">
        <v>60</v>
      </c>
      <c r="IE52" s="205" t="s">
        <v>60</v>
      </c>
      <c r="IF52" s="205" t="s">
        <v>60</v>
      </c>
      <c r="IG52" s="205" t="s">
        <v>60</v>
      </c>
      <c r="IH52" s="205" t="s">
        <v>60</v>
      </c>
      <c r="II52" s="205" t="s">
        <v>60</v>
      </c>
      <c r="IJ52" s="205" t="s">
        <v>60</v>
      </c>
      <c r="IK52" s="205" t="s">
        <v>60</v>
      </c>
      <c r="IL52" s="205" t="s">
        <v>60</v>
      </c>
      <c r="IM52" s="205" t="s">
        <v>60</v>
      </c>
      <c r="IN52" s="205" t="s">
        <v>60</v>
      </c>
      <c r="IO52" s="205" t="s">
        <v>60</v>
      </c>
      <c r="IP52" s="205" t="s">
        <v>60</v>
      </c>
      <c r="IQ52" s="205" t="s">
        <v>60</v>
      </c>
      <c r="IR52" s="205" t="s">
        <v>60</v>
      </c>
      <c r="IS52" s="205" t="s">
        <v>60</v>
      </c>
      <c r="IT52" s="205" t="s">
        <v>60</v>
      </c>
      <c r="IU52" s="205" t="s">
        <v>60</v>
      </c>
      <c r="IV52" s="205" t="s">
        <v>60</v>
      </c>
    </row>
    <row r="53" ht="21" customHeight="1" spans="1:256">
      <c r="A53" s="209" t="s">
        <v>1113</v>
      </c>
      <c r="B53" s="205" t="s">
        <v>60</v>
      </c>
      <c r="C53" s="205" t="s">
        <v>60</v>
      </c>
      <c r="D53" s="205" t="s">
        <v>60</v>
      </c>
      <c r="E53" s="205" t="s">
        <v>60</v>
      </c>
      <c r="F53" s="205" t="s">
        <v>60</v>
      </c>
      <c r="G53" s="205" t="s">
        <v>1114</v>
      </c>
      <c r="H53" s="205" t="s">
        <v>1115</v>
      </c>
      <c r="I53" s="205" t="s">
        <v>60</v>
      </c>
      <c r="J53" s="205" t="s">
        <v>60</v>
      </c>
      <c r="K53" s="205" t="s">
        <v>1064</v>
      </c>
      <c r="L53" s="205" t="s">
        <v>1116</v>
      </c>
      <c r="M53" s="205" t="s">
        <v>60</v>
      </c>
      <c r="N53" s="205" t="s">
        <v>60</v>
      </c>
      <c r="O53" s="205" t="s">
        <v>60</v>
      </c>
      <c r="P53" s="205" t="s">
        <v>60</v>
      </c>
      <c r="Q53" s="205" t="s">
        <v>60</v>
      </c>
      <c r="R53" s="211" t="s">
        <v>1114</v>
      </c>
      <c r="S53" s="205" t="s">
        <v>60</v>
      </c>
      <c r="T53" s="205" t="s">
        <v>60</v>
      </c>
      <c r="U53" s="205" t="s">
        <v>60</v>
      </c>
      <c r="V53" s="205" t="s">
        <v>60</v>
      </c>
      <c r="W53" s="205" t="s">
        <v>60</v>
      </c>
      <c r="X53" s="205" t="s">
        <v>1116</v>
      </c>
      <c r="Y53" s="205" t="s">
        <v>60</v>
      </c>
      <c r="Z53" s="205" t="s">
        <v>60</v>
      </c>
      <c r="AA53" s="205" t="s">
        <v>60</v>
      </c>
      <c r="AB53" s="205" t="s">
        <v>60</v>
      </c>
      <c r="AC53" s="205" t="s">
        <v>60</v>
      </c>
      <c r="AD53" s="205" t="s">
        <v>60</v>
      </c>
      <c r="AE53" s="205" t="s">
        <v>60</v>
      </c>
      <c r="AF53" s="205" t="s">
        <v>60</v>
      </c>
      <c r="AG53" s="205" t="s">
        <v>60</v>
      </c>
      <c r="AH53" s="205" t="s">
        <v>60</v>
      </c>
      <c r="AI53" s="205" t="s">
        <v>60</v>
      </c>
      <c r="AJ53" s="205" t="s">
        <v>60</v>
      </c>
      <c r="AK53" s="205" t="s">
        <v>60</v>
      </c>
      <c r="AL53" s="205" t="s">
        <v>60</v>
      </c>
      <c r="AM53" s="205" t="s">
        <v>60</v>
      </c>
      <c r="AN53" s="205" t="s">
        <v>60</v>
      </c>
      <c r="AO53" s="205" t="s">
        <v>60</v>
      </c>
      <c r="AP53" s="205" t="s">
        <v>60</v>
      </c>
      <c r="AQ53" s="205" t="s">
        <v>1114</v>
      </c>
      <c r="AR53" s="205" t="s">
        <v>1114</v>
      </c>
      <c r="AS53" s="205" t="s">
        <v>60</v>
      </c>
      <c r="AT53" s="205" t="s">
        <v>60</v>
      </c>
      <c r="AU53" s="205" t="s">
        <v>60</v>
      </c>
      <c r="AV53" s="205" t="s">
        <v>60</v>
      </c>
      <c r="AW53" s="205" t="s">
        <v>60</v>
      </c>
      <c r="AX53" s="205" t="s">
        <v>60</v>
      </c>
      <c r="AY53" s="205" t="s">
        <v>1117</v>
      </c>
      <c r="AZ53" s="205" t="s">
        <v>60</v>
      </c>
      <c r="BA53" s="205" t="s">
        <v>60</v>
      </c>
      <c r="BB53" s="205" t="s">
        <v>60</v>
      </c>
      <c r="BC53" s="205" t="s">
        <v>60</v>
      </c>
      <c r="BD53" s="205" t="s">
        <v>60</v>
      </c>
      <c r="BE53" s="205" t="s">
        <v>60</v>
      </c>
      <c r="BF53" s="205" t="s">
        <v>1114</v>
      </c>
      <c r="BG53" s="205" t="s">
        <v>60</v>
      </c>
      <c r="BH53" s="205" t="s">
        <v>60</v>
      </c>
      <c r="BI53" s="205" t="s">
        <v>60</v>
      </c>
      <c r="BJ53" s="205" t="s">
        <v>60</v>
      </c>
      <c r="BK53" s="205" t="s">
        <v>60</v>
      </c>
      <c r="BL53" s="205" t="s">
        <v>60</v>
      </c>
      <c r="BM53" s="205" t="s">
        <v>60</v>
      </c>
      <c r="BN53" s="205" t="s">
        <v>60</v>
      </c>
      <c r="BO53" s="205" t="s">
        <v>60</v>
      </c>
      <c r="BP53" s="205" t="s">
        <v>1118</v>
      </c>
      <c r="BQ53" s="202" t="s">
        <v>60</v>
      </c>
      <c r="BR53" s="205" t="s">
        <v>1119</v>
      </c>
      <c r="BS53" s="205" t="s">
        <v>1120</v>
      </c>
      <c r="BT53" s="205" t="s">
        <v>60</v>
      </c>
      <c r="BU53" s="205" t="s">
        <v>60</v>
      </c>
      <c r="BV53" s="205" t="s">
        <v>60</v>
      </c>
      <c r="BW53" s="205" t="s">
        <v>60</v>
      </c>
      <c r="BX53" s="205" t="s">
        <v>60</v>
      </c>
      <c r="BY53" s="205" t="s">
        <v>60</v>
      </c>
      <c r="BZ53" s="205" t="s">
        <v>60</v>
      </c>
      <c r="CA53" s="205" t="s">
        <v>60</v>
      </c>
      <c r="CB53" s="205" t="s">
        <v>1114</v>
      </c>
      <c r="CC53" s="205" t="s">
        <v>60</v>
      </c>
      <c r="CD53" s="205" t="s">
        <v>60</v>
      </c>
      <c r="CE53" s="205" t="s">
        <v>60</v>
      </c>
      <c r="CF53" s="205" t="s">
        <v>1118</v>
      </c>
      <c r="CG53" s="205" t="s">
        <v>1118</v>
      </c>
      <c r="CH53" s="205" t="s">
        <v>1118</v>
      </c>
      <c r="CI53" s="205" t="s">
        <v>1121</v>
      </c>
      <c r="CJ53" s="205" t="s">
        <v>60</v>
      </c>
      <c r="CK53" s="205" t="s">
        <v>60</v>
      </c>
      <c r="CL53" s="205" t="s">
        <v>60</v>
      </c>
      <c r="CM53" s="205" t="s">
        <v>60</v>
      </c>
      <c r="CN53" s="205" t="s">
        <v>60</v>
      </c>
      <c r="CO53" s="205" t="s">
        <v>1120</v>
      </c>
      <c r="CP53" s="205" t="s">
        <v>60</v>
      </c>
      <c r="CQ53" s="205" t="s">
        <v>1114</v>
      </c>
      <c r="CR53" s="205" t="s">
        <v>60</v>
      </c>
      <c r="CS53" s="205" t="s">
        <v>60</v>
      </c>
      <c r="CT53" s="205" t="s">
        <v>60</v>
      </c>
      <c r="CU53" s="205" t="s">
        <v>60</v>
      </c>
      <c r="CV53" s="205" t="s">
        <v>60</v>
      </c>
      <c r="CW53" s="206" t="s">
        <v>1063</v>
      </c>
      <c r="CX53" s="205" t="s">
        <v>60</v>
      </c>
      <c r="CY53" s="205" t="s">
        <v>60</v>
      </c>
      <c r="CZ53" s="205" t="s">
        <v>60</v>
      </c>
      <c r="DA53" s="205" t="s">
        <v>60</v>
      </c>
      <c r="DB53" s="205" t="s">
        <v>60</v>
      </c>
      <c r="DC53" s="205" t="s">
        <v>60</v>
      </c>
      <c r="DD53" s="205" t="s">
        <v>60</v>
      </c>
      <c r="DE53" s="205" t="s">
        <v>1114</v>
      </c>
      <c r="DF53" s="205" t="s">
        <v>60</v>
      </c>
      <c r="DG53" s="205" t="s">
        <v>60</v>
      </c>
      <c r="DH53" s="205" t="s">
        <v>60</v>
      </c>
      <c r="DI53" s="205" t="s">
        <v>60</v>
      </c>
      <c r="DJ53" s="205" t="s">
        <v>60</v>
      </c>
      <c r="DK53" s="211" t="s">
        <v>97</v>
      </c>
      <c r="DL53" s="205" t="s">
        <v>60</v>
      </c>
      <c r="DM53" s="205" t="s">
        <v>60</v>
      </c>
      <c r="DN53" s="205" t="s">
        <v>60</v>
      </c>
      <c r="DO53" s="205" t="s">
        <v>60</v>
      </c>
      <c r="DP53" s="205" t="s">
        <v>60</v>
      </c>
      <c r="DQ53" s="205" t="s">
        <v>60</v>
      </c>
      <c r="DR53" s="205" t="s">
        <v>60</v>
      </c>
      <c r="DS53" s="205" t="s">
        <v>60</v>
      </c>
      <c r="DT53" s="205" t="s">
        <v>60</v>
      </c>
      <c r="DU53" s="205" t="s">
        <v>60</v>
      </c>
      <c r="DV53" s="205" t="s">
        <v>60</v>
      </c>
      <c r="DW53" s="205" t="s">
        <v>60</v>
      </c>
      <c r="DX53" s="205" t="s">
        <v>60</v>
      </c>
      <c r="DY53" s="205" t="s">
        <v>60</v>
      </c>
      <c r="DZ53" s="205" t="s">
        <v>60</v>
      </c>
      <c r="EA53" s="205" t="s">
        <v>60</v>
      </c>
      <c r="EB53" s="205" t="s">
        <v>60</v>
      </c>
      <c r="EC53" s="205" t="s">
        <v>60</v>
      </c>
      <c r="ED53" s="211" t="s">
        <v>1114</v>
      </c>
      <c r="EE53" s="211" t="s">
        <v>1114</v>
      </c>
      <c r="EF53" s="211" t="s">
        <v>1114</v>
      </c>
      <c r="EG53" s="205" t="s">
        <v>60</v>
      </c>
      <c r="EH53" s="205" t="s">
        <v>60</v>
      </c>
      <c r="EI53" s="205" t="s">
        <v>60</v>
      </c>
      <c r="EJ53" s="211" t="s">
        <v>1118</v>
      </c>
      <c r="EK53" s="205" t="s">
        <v>60</v>
      </c>
      <c r="EL53" s="205" t="s">
        <v>60</v>
      </c>
      <c r="EM53" s="205" t="s">
        <v>60</v>
      </c>
      <c r="EN53" s="205" t="s">
        <v>60</v>
      </c>
      <c r="EO53" s="205" t="s">
        <v>60</v>
      </c>
      <c r="EP53" s="205" t="s">
        <v>60</v>
      </c>
      <c r="EQ53" s="205" t="s">
        <v>60</v>
      </c>
      <c r="ER53" s="205" t="s">
        <v>60</v>
      </c>
      <c r="ES53" s="205" t="s">
        <v>60</v>
      </c>
      <c r="ET53" s="205" t="s">
        <v>60</v>
      </c>
      <c r="EU53" s="205" t="s">
        <v>60</v>
      </c>
      <c r="EV53" s="205" t="s">
        <v>60</v>
      </c>
      <c r="EW53" s="205" t="s">
        <v>60</v>
      </c>
      <c r="EX53" s="211" t="s">
        <v>1114</v>
      </c>
      <c r="EY53" s="211" t="s">
        <v>97</v>
      </c>
      <c r="EZ53" s="205" t="s">
        <v>60</v>
      </c>
      <c r="FA53" s="205" t="s">
        <v>60</v>
      </c>
      <c r="FB53" s="205" t="s">
        <v>60</v>
      </c>
      <c r="FC53" s="205" t="s">
        <v>60</v>
      </c>
      <c r="FD53" s="205" t="s">
        <v>60</v>
      </c>
      <c r="FE53" s="211" t="s">
        <v>1121</v>
      </c>
      <c r="FF53" s="205" t="s">
        <v>60</v>
      </c>
      <c r="FG53" s="211" t="s">
        <v>1064</v>
      </c>
      <c r="FH53" s="205" t="s">
        <v>60</v>
      </c>
      <c r="FI53" s="211" t="s">
        <v>1121</v>
      </c>
      <c r="FJ53" s="211" t="s">
        <v>1118</v>
      </c>
      <c r="FK53" s="205" t="s">
        <v>60</v>
      </c>
      <c r="FL53" s="205" t="s">
        <v>60</v>
      </c>
      <c r="FM53" s="205" t="s">
        <v>60</v>
      </c>
      <c r="FN53" s="211" t="s">
        <v>1121</v>
      </c>
      <c r="FO53" s="205" t="s">
        <v>60</v>
      </c>
      <c r="FP53" s="205" t="s">
        <v>60</v>
      </c>
      <c r="FQ53" s="205" t="s">
        <v>60</v>
      </c>
      <c r="FR53" s="211" t="s">
        <v>1122</v>
      </c>
      <c r="FS53" s="211" t="s">
        <v>1118</v>
      </c>
      <c r="FT53" s="211" t="s">
        <v>97</v>
      </c>
      <c r="FU53" s="211" t="s">
        <v>1118</v>
      </c>
      <c r="FV53" s="205" t="s">
        <v>60</v>
      </c>
      <c r="FW53" s="205" t="s">
        <v>60</v>
      </c>
      <c r="FX53" s="205" t="s">
        <v>60</v>
      </c>
      <c r="FY53" s="205" t="s">
        <v>60</v>
      </c>
      <c r="FZ53" s="205" t="s">
        <v>60</v>
      </c>
      <c r="GA53" s="205" t="s">
        <v>60</v>
      </c>
      <c r="GB53" s="205" t="s">
        <v>60</v>
      </c>
      <c r="GC53" s="205" t="s">
        <v>60</v>
      </c>
      <c r="GD53" s="205" t="s">
        <v>60</v>
      </c>
      <c r="GE53" s="205" t="s">
        <v>60</v>
      </c>
      <c r="GF53" s="205" t="s">
        <v>60</v>
      </c>
      <c r="GG53" s="205" t="s">
        <v>60</v>
      </c>
      <c r="GH53" s="205" t="s">
        <v>60</v>
      </c>
      <c r="GI53" s="205" t="s">
        <v>60</v>
      </c>
      <c r="GJ53" s="205" t="s">
        <v>60</v>
      </c>
      <c r="GK53" s="205" t="s">
        <v>60</v>
      </c>
      <c r="GL53" s="205" t="s">
        <v>60</v>
      </c>
      <c r="GM53" s="205" t="s">
        <v>60</v>
      </c>
      <c r="GN53" s="211" t="s">
        <v>1123</v>
      </c>
      <c r="GO53" s="205" t="s">
        <v>60</v>
      </c>
      <c r="GP53" s="205" t="s">
        <v>60</v>
      </c>
      <c r="GQ53" s="211" t="s">
        <v>1114</v>
      </c>
      <c r="GR53" s="205" t="s">
        <v>60</v>
      </c>
      <c r="GS53" s="205" t="s">
        <v>60</v>
      </c>
      <c r="GT53" s="205" t="s">
        <v>60</v>
      </c>
      <c r="GU53" s="205" t="s">
        <v>60</v>
      </c>
      <c r="GV53" s="205" t="s">
        <v>60</v>
      </c>
      <c r="GW53" s="205" t="s">
        <v>60</v>
      </c>
      <c r="GX53" s="205" t="s">
        <v>60</v>
      </c>
      <c r="GY53" s="205" t="s">
        <v>60</v>
      </c>
      <c r="GZ53" s="205" t="s">
        <v>60</v>
      </c>
      <c r="HA53" s="205" t="s">
        <v>60</v>
      </c>
      <c r="HB53" s="205" t="s">
        <v>60</v>
      </c>
      <c r="HC53" s="205" t="s">
        <v>60</v>
      </c>
      <c r="HD53" s="205" t="s">
        <v>60</v>
      </c>
      <c r="HE53" s="205" t="s">
        <v>60</v>
      </c>
      <c r="HF53" s="205" t="s">
        <v>60</v>
      </c>
      <c r="HG53" s="205" t="s">
        <v>60</v>
      </c>
      <c r="HH53" s="205" t="s">
        <v>60</v>
      </c>
      <c r="HI53" s="205" t="s">
        <v>60</v>
      </c>
      <c r="HJ53" s="205" t="s">
        <v>60</v>
      </c>
      <c r="HK53" s="205" t="s">
        <v>60</v>
      </c>
      <c r="HL53" s="205" t="s">
        <v>60</v>
      </c>
      <c r="HM53" s="205" t="s">
        <v>60</v>
      </c>
      <c r="HN53" s="205" t="s">
        <v>60</v>
      </c>
      <c r="HO53" s="205" t="s">
        <v>60</v>
      </c>
      <c r="HP53" s="205" t="s">
        <v>60</v>
      </c>
      <c r="HQ53" s="205" t="s">
        <v>60</v>
      </c>
      <c r="HR53" s="205" t="s">
        <v>60</v>
      </c>
      <c r="HS53" s="205" t="s">
        <v>60</v>
      </c>
      <c r="HT53" s="205" t="s">
        <v>60</v>
      </c>
      <c r="HU53" s="205" t="s">
        <v>60</v>
      </c>
      <c r="HV53" s="205" t="s">
        <v>60</v>
      </c>
      <c r="HW53" s="205" t="s">
        <v>60</v>
      </c>
      <c r="HX53" s="205" t="s">
        <v>60</v>
      </c>
      <c r="HY53" s="205" t="s">
        <v>60</v>
      </c>
      <c r="HZ53" s="205" t="s">
        <v>60</v>
      </c>
      <c r="IA53" s="205" t="s">
        <v>60</v>
      </c>
      <c r="IB53" s="205" t="s">
        <v>60</v>
      </c>
      <c r="IC53" s="205" t="s">
        <v>60</v>
      </c>
      <c r="ID53" s="205" t="s">
        <v>60</v>
      </c>
      <c r="IE53" s="205" t="s">
        <v>60</v>
      </c>
      <c r="IF53" s="205" t="s">
        <v>60</v>
      </c>
      <c r="IG53" s="205" t="s">
        <v>60</v>
      </c>
      <c r="IH53" s="205" t="s">
        <v>60</v>
      </c>
      <c r="II53" s="205" t="s">
        <v>60</v>
      </c>
      <c r="IJ53" s="205" t="s">
        <v>60</v>
      </c>
      <c r="IK53" s="205" t="s">
        <v>60</v>
      </c>
      <c r="IL53" s="205" t="s">
        <v>60</v>
      </c>
      <c r="IM53" s="205" t="s">
        <v>60</v>
      </c>
      <c r="IN53" s="205" t="s">
        <v>60</v>
      </c>
      <c r="IO53" s="205" t="s">
        <v>60</v>
      </c>
      <c r="IP53" s="205" t="s">
        <v>60</v>
      </c>
      <c r="IQ53" s="205" t="s">
        <v>60</v>
      </c>
      <c r="IR53" s="205" t="s">
        <v>60</v>
      </c>
      <c r="IS53" s="205" t="s">
        <v>60</v>
      </c>
      <c r="IT53" s="205" t="s">
        <v>60</v>
      </c>
      <c r="IU53" s="205" t="s">
        <v>60</v>
      </c>
      <c r="IV53" s="205" t="s">
        <v>60</v>
      </c>
    </row>
    <row r="54" ht="21" customHeight="1" spans="1:256">
      <c r="A54" s="202"/>
      <c r="B54" s="202" t="s">
        <v>60</v>
      </c>
      <c r="C54" s="202" t="s">
        <v>60</v>
      </c>
      <c r="D54" s="202" t="s">
        <v>60</v>
      </c>
      <c r="E54" s="202" t="s">
        <v>60</v>
      </c>
      <c r="F54" s="202" t="s">
        <v>60</v>
      </c>
      <c r="G54" s="202" t="s">
        <v>1118</v>
      </c>
      <c r="H54" s="202" t="s">
        <v>60</v>
      </c>
      <c r="I54" s="202" t="s">
        <v>60</v>
      </c>
      <c r="J54" s="202" t="s">
        <v>60</v>
      </c>
      <c r="K54" s="202" t="s">
        <v>60</v>
      </c>
      <c r="L54" s="202" t="s">
        <v>60</v>
      </c>
      <c r="M54" s="202" t="s">
        <v>60</v>
      </c>
      <c r="N54" s="202" t="s">
        <v>60</v>
      </c>
      <c r="O54" s="202" t="s">
        <v>60</v>
      </c>
      <c r="P54" s="202" t="s">
        <v>60</v>
      </c>
      <c r="Q54" s="202" t="s">
        <v>60</v>
      </c>
      <c r="R54" s="202" t="s">
        <v>1124</v>
      </c>
      <c r="S54" s="202" t="s">
        <v>60</v>
      </c>
      <c r="T54" s="202" t="s">
        <v>60</v>
      </c>
      <c r="U54" s="202" t="s">
        <v>60</v>
      </c>
      <c r="V54" s="202" t="s">
        <v>60</v>
      </c>
      <c r="W54" s="202" t="s">
        <v>60</v>
      </c>
      <c r="X54" s="202" t="s">
        <v>60</v>
      </c>
      <c r="Y54" s="202" t="s">
        <v>60</v>
      </c>
      <c r="Z54" s="202" t="s">
        <v>60</v>
      </c>
      <c r="AA54" s="202" t="s">
        <v>60</v>
      </c>
      <c r="AB54" s="202" t="s">
        <v>60</v>
      </c>
      <c r="AC54" s="202" t="s">
        <v>60</v>
      </c>
      <c r="AD54" s="202" t="s">
        <v>60</v>
      </c>
      <c r="AE54" s="202" t="s">
        <v>60</v>
      </c>
      <c r="AF54" s="202" t="s">
        <v>60</v>
      </c>
      <c r="AG54" s="202" t="s">
        <v>60</v>
      </c>
      <c r="AH54" s="202" t="s">
        <v>60</v>
      </c>
      <c r="AI54" s="202" t="s">
        <v>60</v>
      </c>
      <c r="AJ54" s="202" t="s">
        <v>60</v>
      </c>
      <c r="AK54" s="202" t="s">
        <v>60</v>
      </c>
      <c r="AL54" s="202" t="s">
        <v>60</v>
      </c>
      <c r="AM54" s="202" t="s">
        <v>60</v>
      </c>
      <c r="AN54" s="202" t="s">
        <v>60</v>
      </c>
      <c r="AO54" s="202" t="s">
        <v>60</v>
      </c>
      <c r="AP54" s="202" t="s">
        <v>60</v>
      </c>
      <c r="AQ54" s="202" t="s">
        <v>60</v>
      </c>
      <c r="AR54" s="213" t="s">
        <v>97</v>
      </c>
      <c r="AS54" s="202" t="s">
        <v>60</v>
      </c>
      <c r="AT54" s="202" t="s">
        <v>60</v>
      </c>
      <c r="AU54" s="202" t="s">
        <v>60</v>
      </c>
      <c r="AV54" s="202" t="s">
        <v>60</v>
      </c>
      <c r="AW54" s="202" t="s">
        <v>60</v>
      </c>
      <c r="AX54" s="202" t="s">
        <v>60</v>
      </c>
      <c r="AY54" s="202" t="s">
        <v>1123</v>
      </c>
      <c r="AZ54" s="202" t="s">
        <v>60</v>
      </c>
      <c r="BA54" s="202" t="s">
        <v>60</v>
      </c>
      <c r="BB54" s="202" t="s">
        <v>60</v>
      </c>
      <c r="BC54" s="202" t="s">
        <v>60</v>
      </c>
      <c r="BD54" s="202" t="s">
        <v>60</v>
      </c>
      <c r="BE54" s="202" t="s">
        <v>60</v>
      </c>
      <c r="BF54" s="213" t="s">
        <v>1125</v>
      </c>
      <c r="BG54" s="202" t="s">
        <v>60</v>
      </c>
      <c r="BH54" s="202" t="s">
        <v>60</v>
      </c>
      <c r="BI54" s="202" t="s">
        <v>60</v>
      </c>
      <c r="BJ54" s="202" t="s">
        <v>60</v>
      </c>
      <c r="BK54" s="202" t="s">
        <v>60</v>
      </c>
      <c r="BL54" s="202" t="s">
        <v>60</v>
      </c>
      <c r="BM54" s="202" t="s">
        <v>60</v>
      </c>
      <c r="BN54" s="202" t="s">
        <v>60</v>
      </c>
      <c r="BO54" s="202" t="s">
        <v>60</v>
      </c>
      <c r="BP54" s="206" t="s">
        <v>1063</v>
      </c>
      <c r="BQ54" s="202" t="s">
        <v>60</v>
      </c>
      <c r="BR54" s="202" t="s">
        <v>1126</v>
      </c>
      <c r="BS54" s="202" t="s">
        <v>60</v>
      </c>
      <c r="BT54" s="202" t="s">
        <v>60</v>
      </c>
      <c r="BU54" s="202" t="s">
        <v>60</v>
      </c>
      <c r="BV54" s="202" t="s">
        <v>60</v>
      </c>
      <c r="BW54" s="202" t="s">
        <v>60</v>
      </c>
      <c r="BX54" s="202" t="s">
        <v>60</v>
      </c>
      <c r="BY54" s="202" t="s">
        <v>60</v>
      </c>
      <c r="BZ54" s="202" t="s">
        <v>60</v>
      </c>
      <c r="CA54" s="202" t="s">
        <v>60</v>
      </c>
      <c r="CB54" s="202" t="s">
        <v>1118</v>
      </c>
      <c r="CC54" s="202" t="s">
        <v>60</v>
      </c>
      <c r="CD54" s="202" t="s">
        <v>60</v>
      </c>
      <c r="CE54" s="202" t="s">
        <v>60</v>
      </c>
      <c r="CF54" s="202" t="s">
        <v>1127</v>
      </c>
      <c r="CG54" s="202" t="s">
        <v>60</v>
      </c>
      <c r="CH54" s="202" t="s">
        <v>60</v>
      </c>
      <c r="CI54" s="202" t="s">
        <v>60</v>
      </c>
      <c r="CJ54" s="202" t="s">
        <v>60</v>
      </c>
      <c r="CK54" s="202" t="s">
        <v>60</v>
      </c>
      <c r="CL54" s="202" t="s">
        <v>60</v>
      </c>
      <c r="CM54" s="202" t="s">
        <v>60</v>
      </c>
      <c r="CN54" s="202" t="s">
        <v>60</v>
      </c>
      <c r="CO54" s="202" t="s">
        <v>60</v>
      </c>
      <c r="CP54" s="202" t="s">
        <v>60</v>
      </c>
      <c r="CQ54" s="202" t="s">
        <v>1118</v>
      </c>
      <c r="CR54" s="202" t="s">
        <v>60</v>
      </c>
      <c r="CS54" s="202" t="s">
        <v>60</v>
      </c>
      <c r="CT54" s="202" t="s">
        <v>60</v>
      </c>
      <c r="CU54" s="202" t="s">
        <v>60</v>
      </c>
      <c r="CV54" s="202" t="s">
        <v>60</v>
      </c>
      <c r="CW54" s="206" t="s">
        <v>1063</v>
      </c>
      <c r="CX54" s="202" t="s">
        <v>60</v>
      </c>
      <c r="CY54" s="202" t="s">
        <v>60</v>
      </c>
      <c r="CZ54" s="202" t="s">
        <v>60</v>
      </c>
      <c r="DA54" s="202" t="s">
        <v>60</v>
      </c>
      <c r="DB54" s="202" t="s">
        <v>60</v>
      </c>
      <c r="DC54" s="202" t="s">
        <v>60</v>
      </c>
      <c r="DD54" s="202" t="s">
        <v>60</v>
      </c>
      <c r="DE54" s="202" t="s">
        <v>1118</v>
      </c>
      <c r="DF54" s="202" t="s">
        <v>60</v>
      </c>
      <c r="DG54" s="202" t="s">
        <v>60</v>
      </c>
      <c r="DH54" s="202" t="s">
        <v>60</v>
      </c>
      <c r="DI54" s="202" t="s">
        <v>60</v>
      </c>
      <c r="DJ54" s="202" t="s">
        <v>60</v>
      </c>
      <c r="DK54" s="202" t="s">
        <v>1122</v>
      </c>
      <c r="DL54" s="205" t="s">
        <v>60</v>
      </c>
      <c r="DM54" s="205" t="s">
        <v>60</v>
      </c>
      <c r="DN54" s="205" t="s">
        <v>60</v>
      </c>
      <c r="DO54" s="205" t="s">
        <v>60</v>
      </c>
      <c r="DP54" s="205" t="s">
        <v>60</v>
      </c>
      <c r="DQ54" s="205" t="s">
        <v>60</v>
      </c>
      <c r="DR54" s="205" t="s">
        <v>60</v>
      </c>
      <c r="DS54" s="205" t="s">
        <v>60</v>
      </c>
      <c r="DT54" s="205" t="s">
        <v>60</v>
      </c>
      <c r="DU54" s="205" t="s">
        <v>60</v>
      </c>
      <c r="DV54" s="205" t="s">
        <v>60</v>
      </c>
      <c r="DW54" s="205" t="s">
        <v>60</v>
      </c>
      <c r="DX54" s="205" t="s">
        <v>60</v>
      </c>
      <c r="DY54" s="205" t="s">
        <v>60</v>
      </c>
      <c r="DZ54" s="205" t="s">
        <v>60</v>
      </c>
      <c r="EA54" s="205" t="s">
        <v>60</v>
      </c>
      <c r="EB54" s="205" t="s">
        <v>60</v>
      </c>
      <c r="EC54" s="205" t="s">
        <v>60</v>
      </c>
      <c r="ED54" s="211" t="s">
        <v>97</v>
      </c>
      <c r="EE54" s="211" t="s">
        <v>97</v>
      </c>
      <c r="EF54" s="211" t="s">
        <v>97</v>
      </c>
      <c r="EG54" s="205" t="s">
        <v>60</v>
      </c>
      <c r="EH54" s="205" t="s">
        <v>60</v>
      </c>
      <c r="EI54" s="205" t="s">
        <v>60</v>
      </c>
      <c r="EJ54" s="211" t="s">
        <v>1125</v>
      </c>
      <c r="EK54" s="205" t="s">
        <v>60</v>
      </c>
      <c r="EL54" s="205" t="s">
        <v>60</v>
      </c>
      <c r="EM54" s="205" t="s">
        <v>60</v>
      </c>
      <c r="EN54" s="205" t="s">
        <v>60</v>
      </c>
      <c r="EO54" s="205" t="s">
        <v>60</v>
      </c>
      <c r="EP54" s="205" t="s">
        <v>60</v>
      </c>
      <c r="EQ54" s="205" t="s">
        <v>60</v>
      </c>
      <c r="ER54" s="205" t="s">
        <v>60</v>
      </c>
      <c r="ES54" s="205" t="s">
        <v>60</v>
      </c>
      <c r="ET54" s="205" t="s">
        <v>60</v>
      </c>
      <c r="EU54" s="205" t="s">
        <v>60</v>
      </c>
      <c r="EV54" s="205" t="s">
        <v>60</v>
      </c>
      <c r="EW54" s="205" t="s">
        <v>60</v>
      </c>
      <c r="EX54" s="211" t="s">
        <v>1118</v>
      </c>
      <c r="EY54" s="205" t="s">
        <v>60</v>
      </c>
      <c r="EZ54" s="205" t="s">
        <v>60</v>
      </c>
      <c r="FA54" s="205" t="s">
        <v>60</v>
      </c>
      <c r="FB54" s="205" t="s">
        <v>60</v>
      </c>
      <c r="FC54" s="205" t="s">
        <v>60</v>
      </c>
      <c r="FD54" s="205" t="s">
        <v>60</v>
      </c>
      <c r="FE54" s="211" t="s">
        <v>1120</v>
      </c>
      <c r="FF54" s="205" t="s">
        <v>60</v>
      </c>
      <c r="FG54" s="205" t="s">
        <v>60</v>
      </c>
      <c r="FH54" s="205" t="s">
        <v>60</v>
      </c>
      <c r="FI54" s="205" t="s">
        <v>60</v>
      </c>
      <c r="FJ54" s="205" t="s">
        <v>60</v>
      </c>
      <c r="FK54" s="205" t="s">
        <v>60</v>
      </c>
      <c r="FL54" s="205" t="s">
        <v>60</v>
      </c>
      <c r="FM54" s="205" t="s">
        <v>60</v>
      </c>
      <c r="FN54" s="205" t="s">
        <v>60</v>
      </c>
      <c r="FO54" s="205" t="s">
        <v>60</v>
      </c>
      <c r="FP54" s="205" t="s">
        <v>60</v>
      </c>
      <c r="FQ54" s="205" t="s">
        <v>60</v>
      </c>
      <c r="FR54" s="205" t="s">
        <v>60</v>
      </c>
      <c r="FS54" s="205" t="s">
        <v>60</v>
      </c>
      <c r="FT54" s="205" t="s">
        <v>60</v>
      </c>
      <c r="FU54" s="211" t="s">
        <v>1125</v>
      </c>
      <c r="FV54" s="205" t="s">
        <v>60</v>
      </c>
      <c r="FW54" s="205" t="s">
        <v>60</v>
      </c>
      <c r="FX54" s="205" t="s">
        <v>60</v>
      </c>
      <c r="FY54" s="205" t="s">
        <v>60</v>
      </c>
      <c r="FZ54" s="205" t="s">
        <v>60</v>
      </c>
      <c r="GA54" s="205" t="s">
        <v>60</v>
      </c>
      <c r="GB54" s="205" t="s">
        <v>60</v>
      </c>
      <c r="GC54" s="205" t="s">
        <v>60</v>
      </c>
      <c r="GD54" s="205" t="s">
        <v>60</v>
      </c>
      <c r="GE54" s="205" t="s">
        <v>60</v>
      </c>
      <c r="GF54" s="205" t="s">
        <v>60</v>
      </c>
      <c r="GG54" s="205" t="s">
        <v>60</v>
      </c>
      <c r="GH54" s="205" t="s">
        <v>60</v>
      </c>
      <c r="GI54" s="205" t="s">
        <v>60</v>
      </c>
      <c r="GJ54" s="205" t="s">
        <v>60</v>
      </c>
      <c r="GK54" s="205" t="s">
        <v>60</v>
      </c>
      <c r="GL54" s="205" t="s">
        <v>60</v>
      </c>
      <c r="GM54" s="205" t="s">
        <v>60</v>
      </c>
      <c r="GN54" s="211" t="s">
        <v>1118</v>
      </c>
      <c r="GO54" s="205" t="s">
        <v>60</v>
      </c>
      <c r="GP54" s="205" t="s">
        <v>60</v>
      </c>
      <c r="GQ54" s="211" t="s">
        <v>1118</v>
      </c>
      <c r="GR54" s="205" t="s">
        <v>60</v>
      </c>
      <c r="GS54" s="205" t="s">
        <v>60</v>
      </c>
      <c r="GT54" s="205" t="s">
        <v>60</v>
      </c>
      <c r="GU54" s="205" t="s">
        <v>60</v>
      </c>
      <c r="GV54" s="205" t="s">
        <v>60</v>
      </c>
      <c r="GW54" s="205" t="s">
        <v>60</v>
      </c>
      <c r="GX54" s="205" t="s">
        <v>60</v>
      </c>
      <c r="GY54" s="205" t="s">
        <v>60</v>
      </c>
      <c r="GZ54" s="205" t="s">
        <v>60</v>
      </c>
      <c r="HA54" s="205" t="s">
        <v>60</v>
      </c>
      <c r="HB54" s="205" t="s">
        <v>60</v>
      </c>
      <c r="HC54" s="205" t="s">
        <v>60</v>
      </c>
      <c r="HD54" s="205" t="s">
        <v>60</v>
      </c>
      <c r="HE54" s="205" t="s">
        <v>60</v>
      </c>
      <c r="HF54" s="205" t="s">
        <v>60</v>
      </c>
      <c r="HG54" s="205" t="s">
        <v>60</v>
      </c>
      <c r="HH54" s="205" t="s">
        <v>60</v>
      </c>
      <c r="HI54" s="205" t="s">
        <v>60</v>
      </c>
      <c r="HJ54" s="205" t="s">
        <v>60</v>
      </c>
      <c r="HK54" s="205" t="s">
        <v>60</v>
      </c>
      <c r="HL54" s="205" t="s">
        <v>60</v>
      </c>
      <c r="HM54" s="205" t="s">
        <v>60</v>
      </c>
      <c r="HN54" s="205" t="s">
        <v>60</v>
      </c>
      <c r="HO54" s="205" t="s">
        <v>60</v>
      </c>
      <c r="HP54" s="205" t="s">
        <v>60</v>
      </c>
      <c r="HQ54" s="205" t="s">
        <v>60</v>
      </c>
      <c r="HR54" s="205" t="s">
        <v>60</v>
      </c>
      <c r="HS54" s="205" t="s">
        <v>60</v>
      </c>
      <c r="HT54" s="205" t="s">
        <v>60</v>
      </c>
      <c r="HU54" s="205" t="s">
        <v>60</v>
      </c>
      <c r="HV54" s="205" t="s">
        <v>60</v>
      </c>
      <c r="HW54" s="205" t="s">
        <v>60</v>
      </c>
      <c r="HX54" s="205" t="s">
        <v>60</v>
      </c>
      <c r="HY54" s="205" t="s">
        <v>60</v>
      </c>
      <c r="HZ54" s="205" t="s">
        <v>60</v>
      </c>
      <c r="IA54" s="205" t="s">
        <v>60</v>
      </c>
      <c r="IB54" s="205" t="s">
        <v>60</v>
      </c>
      <c r="IC54" s="205" t="s">
        <v>60</v>
      </c>
      <c r="ID54" s="205" t="s">
        <v>60</v>
      </c>
      <c r="IE54" s="205" t="s">
        <v>60</v>
      </c>
      <c r="IF54" s="205" t="s">
        <v>60</v>
      </c>
      <c r="IG54" s="205" t="s">
        <v>60</v>
      </c>
      <c r="IH54" s="205" t="s">
        <v>60</v>
      </c>
      <c r="II54" s="205" t="s">
        <v>60</v>
      </c>
      <c r="IJ54" s="205" t="s">
        <v>60</v>
      </c>
      <c r="IK54" s="205" t="s">
        <v>60</v>
      </c>
      <c r="IL54" s="205" t="s">
        <v>60</v>
      </c>
      <c r="IM54" s="205" t="s">
        <v>60</v>
      </c>
      <c r="IN54" s="205" t="s">
        <v>60</v>
      </c>
      <c r="IO54" s="205" t="s">
        <v>60</v>
      </c>
      <c r="IP54" s="205" t="s">
        <v>60</v>
      </c>
      <c r="IQ54" s="205" t="s">
        <v>60</v>
      </c>
      <c r="IR54" s="205" t="s">
        <v>60</v>
      </c>
      <c r="IS54" s="205" t="s">
        <v>60</v>
      </c>
      <c r="IT54" s="205" t="s">
        <v>60</v>
      </c>
      <c r="IU54" s="205" t="s">
        <v>60</v>
      </c>
      <c r="IV54" s="205" t="s">
        <v>60</v>
      </c>
    </row>
    <row r="55" ht="21" customHeight="1" spans="1:256">
      <c r="A55" s="202"/>
      <c r="B55" s="202" t="s">
        <v>60</v>
      </c>
      <c r="C55" s="202" t="s">
        <v>60</v>
      </c>
      <c r="D55" s="202" t="s">
        <v>60</v>
      </c>
      <c r="E55" s="202" t="s">
        <v>60</v>
      </c>
      <c r="F55" s="202" t="s">
        <v>60</v>
      </c>
      <c r="G55" s="202" t="s">
        <v>60</v>
      </c>
      <c r="H55" s="202" t="s">
        <v>60</v>
      </c>
      <c r="I55" s="202" t="s">
        <v>60</v>
      </c>
      <c r="J55" s="202" t="s">
        <v>60</v>
      </c>
      <c r="K55" s="202" t="s">
        <v>60</v>
      </c>
      <c r="L55" s="202" t="s">
        <v>60</v>
      </c>
      <c r="M55" s="202" t="s">
        <v>60</v>
      </c>
      <c r="N55" s="202" t="s">
        <v>60</v>
      </c>
      <c r="O55" s="202" t="s">
        <v>60</v>
      </c>
      <c r="P55" s="202" t="s">
        <v>60</v>
      </c>
      <c r="Q55" s="202" t="s">
        <v>60</v>
      </c>
      <c r="R55" s="202" t="s">
        <v>60</v>
      </c>
      <c r="S55" s="202" t="s">
        <v>60</v>
      </c>
      <c r="T55" s="202" t="s">
        <v>60</v>
      </c>
      <c r="U55" s="202" t="s">
        <v>60</v>
      </c>
      <c r="V55" s="202" t="s">
        <v>60</v>
      </c>
      <c r="W55" s="202" t="s">
        <v>60</v>
      </c>
      <c r="X55" s="202" t="s">
        <v>60</v>
      </c>
      <c r="Y55" s="202" t="s">
        <v>60</v>
      </c>
      <c r="Z55" s="202" t="s">
        <v>60</v>
      </c>
      <c r="AA55" s="202" t="s">
        <v>60</v>
      </c>
      <c r="AB55" s="202" t="s">
        <v>60</v>
      </c>
      <c r="AC55" s="202" t="s">
        <v>60</v>
      </c>
      <c r="AD55" s="202" t="s">
        <v>60</v>
      </c>
      <c r="AE55" s="202" t="s">
        <v>60</v>
      </c>
      <c r="AF55" s="202" t="s">
        <v>60</v>
      </c>
      <c r="AG55" s="202" t="s">
        <v>60</v>
      </c>
      <c r="AH55" s="202" t="s">
        <v>60</v>
      </c>
      <c r="AI55" s="202" t="s">
        <v>60</v>
      </c>
      <c r="AJ55" s="202" t="s">
        <v>60</v>
      </c>
      <c r="AK55" s="202" t="s">
        <v>60</v>
      </c>
      <c r="AL55" s="202" t="s">
        <v>60</v>
      </c>
      <c r="AM55" s="202" t="s">
        <v>60</v>
      </c>
      <c r="AN55" s="202" t="s">
        <v>60</v>
      </c>
      <c r="AO55" s="202" t="s">
        <v>60</v>
      </c>
      <c r="AP55" s="202" t="s">
        <v>60</v>
      </c>
      <c r="AQ55" s="202" t="s">
        <v>60</v>
      </c>
      <c r="AR55" s="202" t="s">
        <v>60</v>
      </c>
      <c r="AS55" s="202" t="s">
        <v>60</v>
      </c>
      <c r="AT55" s="202" t="s">
        <v>60</v>
      </c>
      <c r="AU55" s="202" t="s">
        <v>60</v>
      </c>
      <c r="AV55" s="202" t="s">
        <v>60</v>
      </c>
      <c r="AW55" s="202" t="s">
        <v>60</v>
      </c>
      <c r="AX55" s="202" t="s">
        <v>60</v>
      </c>
      <c r="AY55" s="202" t="s">
        <v>60</v>
      </c>
      <c r="AZ55" s="202" t="s">
        <v>60</v>
      </c>
      <c r="BA55" s="202" t="s">
        <v>60</v>
      </c>
      <c r="BB55" s="202" t="s">
        <v>60</v>
      </c>
      <c r="BC55" s="202" t="s">
        <v>60</v>
      </c>
      <c r="BD55" s="202" t="s">
        <v>60</v>
      </c>
      <c r="BE55" s="202" t="s">
        <v>60</v>
      </c>
      <c r="BF55" s="213" t="s">
        <v>97</v>
      </c>
      <c r="BG55" s="202" t="s">
        <v>60</v>
      </c>
      <c r="BH55" s="202" t="s">
        <v>60</v>
      </c>
      <c r="BI55" s="202" t="s">
        <v>60</v>
      </c>
      <c r="BJ55" s="202" t="s">
        <v>60</v>
      </c>
      <c r="BK55" s="202" t="s">
        <v>60</v>
      </c>
      <c r="BL55" s="202" t="s">
        <v>60</v>
      </c>
      <c r="BM55" s="202" t="s">
        <v>60</v>
      </c>
      <c r="BN55" s="202" t="s">
        <v>60</v>
      </c>
      <c r="BO55" s="202" t="s">
        <v>60</v>
      </c>
      <c r="BP55" s="206" t="s">
        <v>1063</v>
      </c>
      <c r="BQ55" s="202" t="s">
        <v>60</v>
      </c>
      <c r="BR55" s="202" t="s">
        <v>60</v>
      </c>
      <c r="BS55" s="202" t="s">
        <v>60</v>
      </c>
      <c r="BT55" s="202" t="s">
        <v>60</v>
      </c>
      <c r="BU55" s="202" t="s">
        <v>60</v>
      </c>
      <c r="BV55" s="202" t="s">
        <v>60</v>
      </c>
      <c r="BW55" s="202" t="s">
        <v>60</v>
      </c>
      <c r="BX55" s="202" t="s">
        <v>60</v>
      </c>
      <c r="BY55" s="202" t="s">
        <v>60</v>
      </c>
      <c r="BZ55" s="202" t="s">
        <v>60</v>
      </c>
      <c r="CA55" s="202" t="s">
        <v>60</v>
      </c>
      <c r="CB55" s="202" t="s">
        <v>60</v>
      </c>
      <c r="CC55" s="202" t="s">
        <v>60</v>
      </c>
      <c r="CD55" s="202" t="s">
        <v>60</v>
      </c>
      <c r="CE55" s="202" t="s">
        <v>60</v>
      </c>
      <c r="CF55" s="202" t="s">
        <v>60</v>
      </c>
      <c r="CG55" s="202" t="s">
        <v>60</v>
      </c>
      <c r="CH55" s="202" t="s">
        <v>60</v>
      </c>
      <c r="CI55" s="202" t="s">
        <v>60</v>
      </c>
      <c r="CJ55" s="202" t="s">
        <v>60</v>
      </c>
      <c r="CK55" s="202" t="s">
        <v>60</v>
      </c>
      <c r="CL55" s="202" t="s">
        <v>60</v>
      </c>
      <c r="CM55" s="202" t="s">
        <v>60</v>
      </c>
      <c r="CN55" s="202" t="s">
        <v>60</v>
      </c>
      <c r="CO55" s="202" t="s">
        <v>60</v>
      </c>
      <c r="CP55" s="202" t="s">
        <v>60</v>
      </c>
      <c r="CQ55" s="202" t="s">
        <v>60</v>
      </c>
      <c r="CR55" s="202" t="s">
        <v>60</v>
      </c>
      <c r="CS55" s="202" t="s">
        <v>60</v>
      </c>
      <c r="CT55" s="202" t="s">
        <v>60</v>
      </c>
      <c r="CU55" s="202" t="s">
        <v>60</v>
      </c>
      <c r="CV55" s="202" t="s">
        <v>60</v>
      </c>
      <c r="CW55" s="206" t="s">
        <v>1063</v>
      </c>
      <c r="CX55" s="202" t="s">
        <v>60</v>
      </c>
      <c r="CY55" s="202" t="s">
        <v>60</v>
      </c>
      <c r="CZ55" s="202" t="s">
        <v>60</v>
      </c>
      <c r="DA55" s="202" t="s">
        <v>60</v>
      </c>
      <c r="DB55" s="202" t="s">
        <v>60</v>
      </c>
      <c r="DC55" s="202" t="s">
        <v>60</v>
      </c>
      <c r="DD55" s="202" t="s">
        <v>60</v>
      </c>
      <c r="DE55" s="202" t="s">
        <v>60</v>
      </c>
      <c r="DF55" s="202" t="s">
        <v>60</v>
      </c>
      <c r="DG55" s="202" t="s">
        <v>60</v>
      </c>
      <c r="DH55" s="202" t="s">
        <v>60</v>
      </c>
      <c r="DI55" s="202" t="s">
        <v>60</v>
      </c>
      <c r="DJ55" s="202" t="s">
        <v>60</v>
      </c>
      <c r="DK55" s="202" t="s">
        <v>60</v>
      </c>
      <c r="DL55" s="205" t="s">
        <v>60</v>
      </c>
      <c r="DM55" s="205" t="s">
        <v>60</v>
      </c>
      <c r="DN55" s="205" t="s">
        <v>60</v>
      </c>
      <c r="DO55" s="205" t="s">
        <v>60</v>
      </c>
      <c r="DP55" s="205" t="s">
        <v>60</v>
      </c>
      <c r="DQ55" s="205" t="s">
        <v>60</v>
      </c>
      <c r="DR55" s="205" t="s">
        <v>60</v>
      </c>
      <c r="DS55" s="205" t="s">
        <v>60</v>
      </c>
      <c r="DT55" s="205" t="s">
        <v>60</v>
      </c>
      <c r="DU55" s="205" t="s">
        <v>60</v>
      </c>
      <c r="DV55" s="205" t="s">
        <v>60</v>
      </c>
      <c r="DW55" s="205" t="s">
        <v>60</v>
      </c>
      <c r="DX55" s="205" t="s">
        <v>60</v>
      </c>
      <c r="DY55" s="205" t="s">
        <v>60</v>
      </c>
      <c r="DZ55" s="205" t="s">
        <v>60</v>
      </c>
      <c r="EA55" s="205" t="s">
        <v>60</v>
      </c>
      <c r="EB55" s="205" t="s">
        <v>60</v>
      </c>
      <c r="EC55" s="205" t="s">
        <v>60</v>
      </c>
      <c r="ED55" s="205" t="s">
        <v>60</v>
      </c>
      <c r="EE55" s="205" t="s">
        <v>60</v>
      </c>
      <c r="EF55" s="205" t="s">
        <v>60</v>
      </c>
      <c r="EG55" s="205" t="s">
        <v>60</v>
      </c>
      <c r="EH55" s="205" t="s">
        <v>60</v>
      </c>
      <c r="EI55" s="205" t="s">
        <v>60</v>
      </c>
      <c r="EJ55" s="211" t="s">
        <v>97</v>
      </c>
      <c r="EK55" s="205" t="s">
        <v>60</v>
      </c>
      <c r="EL55" s="205" t="s">
        <v>60</v>
      </c>
      <c r="EM55" s="205" t="s">
        <v>60</v>
      </c>
      <c r="EN55" s="205" t="s">
        <v>60</v>
      </c>
      <c r="EO55" s="205" t="s">
        <v>60</v>
      </c>
      <c r="EP55" s="205" t="s">
        <v>60</v>
      </c>
      <c r="EQ55" s="205" t="s">
        <v>60</v>
      </c>
      <c r="ER55" s="205" t="s">
        <v>60</v>
      </c>
      <c r="ES55" s="205" t="s">
        <v>60</v>
      </c>
      <c r="ET55" s="205" t="s">
        <v>60</v>
      </c>
      <c r="EU55" s="205" t="s">
        <v>60</v>
      </c>
      <c r="EV55" s="205" t="s">
        <v>60</v>
      </c>
      <c r="EW55" s="205" t="s">
        <v>60</v>
      </c>
      <c r="EX55" s="211" t="s">
        <v>97</v>
      </c>
      <c r="EY55" s="205" t="s">
        <v>60</v>
      </c>
      <c r="EZ55" s="205" t="s">
        <v>60</v>
      </c>
      <c r="FA55" s="205" t="s">
        <v>60</v>
      </c>
      <c r="FB55" s="205" t="s">
        <v>60</v>
      </c>
      <c r="FC55" s="205" t="s">
        <v>60</v>
      </c>
      <c r="FD55" s="205" t="s">
        <v>60</v>
      </c>
      <c r="FE55" s="205" t="s">
        <v>60</v>
      </c>
      <c r="FF55" s="205" t="s">
        <v>60</v>
      </c>
      <c r="FG55" s="205" t="s">
        <v>60</v>
      </c>
      <c r="FH55" s="205" t="s">
        <v>60</v>
      </c>
      <c r="FI55" s="205" t="s">
        <v>60</v>
      </c>
      <c r="FJ55" s="205" t="s">
        <v>60</v>
      </c>
      <c r="FK55" s="205" t="s">
        <v>60</v>
      </c>
      <c r="FL55" s="205" t="s">
        <v>60</v>
      </c>
      <c r="FM55" s="205" t="s">
        <v>60</v>
      </c>
      <c r="FN55" s="205" t="s">
        <v>60</v>
      </c>
      <c r="FO55" s="205" t="s">
        <v>60</v>
      </c>
      <c r="FP55" s="205" t="s">
        <v>60</v>
      </c>
      <c r="FQ55" s="205" t="s">
        <v>60</v>
      </c>
      <c r="FR55" s="205" t="s">
        <v>60</v>
      </c>
      <c r="FS55" s="205" t="s">
        <v>60</v>
      </c>
      <c r="FT55" s="205" t="s">
        <v>60</v>
      </c>
      <c r="FU55" s="211" t="s">
        <v>97</v>
      </c>
      <c r="FV55" s="205" t="s">
        <v>60</v>
      </c>
      <c r="FW55" s="205" t="s">
        <v>60</v>
      </c>
      <c r="FX55" s="205" t="s">
        <v>60</v>
      </c>
      <c r="FY55" s="205" t="s">
        <v>60</v>
      </c>
      <c r="FZ55" s="205" t="s">
        <v>60</v>
      </c>
      <c r="GA55" s="205" t="s">
        <v>60</v>
      </c>
      <c r="GB55" s="205" t="s">
        <v>60</v>
      </c>
      <c r="GC55" s="205" t="s">
        <v>60</v>
      </c>
      <c r="GD55" s="205" t="s">
        <v>60</v>
      </c>
      <c r="GE55" s="205" t="s">
        <v>60</v>
      </c>
      <c r="GF55" s="205" t="s">
        <v>60</v>
      </c>
      <c r="GG55" s="205" t="s">
        <v>60</v>
      </c>
      <c r="GH55" s="205" t="s">
        <v>60</v>
      </c>
      <c r="GI55" s="205" t="s">
        <v>60</v>
      </c>
      <c r="GJ55" s="205" t="s">
        <v>60</v>
      </c>
      <c r="GK55" s="205" t="s">
        <v>60</v>
      </c>
      <c r="GL55" s="205" t="s">
        <v>60</v>
      </c>
      <c r="GM55" s="205" t="s">
        <v>60</v>
      </c>
      <c r="GN55" s="211" t="s">
        <v>1114</v>
      </c>
      <c r="GO55" s="205" t="s">
        <v>60</v>
      </c>
      <c r="GP55" s="205" t="s">
        <v>60</v>
      </c>
      <c r="GQ55" s="205" t="s">
        <v>60</v>
      </c>
      <c r="GR55" s="205" t="s">
        <v>60</v>
      </c>
      <c r="GS55" s="205" t="s">
        <v>60</v>
      </c>
      <c r="GT55" s="205" t="s">
        <v>60</v>
      </c>
      <c r="GU55" s="205" t="s">
        <v>60</v>
      </c>
      <c r="GV55" s="205" t="s">
        <v>60</v>
      </c>
      <c r="GW55" s="205" t="s">
        <v>60</v>
      </c>
      <c r="GX55" s="205" t="s">
        <v>60</v>
      </c>
      <c r="GY55" s="205" t="s">
        <v>60</v>
      </c>
      <c r="GZ55" s="205" t="s">
        <v>60</v>
      </c>
      <c r="HA55" s="205" t="s">
        <v>60</v>
      </c>
      <c r="HB55" s="205" t="s">
        <v>60</v>
      </c>
      <c r="HC55" s="205" t="s">
        <v>60</v>
      </c>
      <c r="HD55" s="205" t="s">
        <v>60</v>
      </c>
      <c r="HE55" s="205" t="s">
        <v>60</v>
      </c>
      <c r="HF55" s="205" t="s">
        <v>60</v>
      </c>
      <c r="HG55" s="205" t="s">
        <v>60</v>
      </c>
      <c r="HH55" s="205" t="s">
        <v>60</v>
      </c>
      <c r="HI55" s="205" t="s">
        <v>60</v>
      </c>
      <c r="HJ55" s="205" t="s">
        <v>60</v>
      </c>
      <c r="HK55" s="205" t="s">
        <v>60</v>
      </c>
      <c r="HL55" s="205" t="s">
        <v>60</v>
      </c>
      <c r="HM55" s="205" t="s">
        <v>60</v>
      </c>
      <c r="HN55" s="205" t="s">
        <v>60</v>
      </c>
      <c r="HO55" s="205" t="s">
        <v>60</v>
      </c>
      <c r="HP55" s="205" t="s">
        <v>60</v>
      </c>
      <c r="HQ55" s="205" t="s">
        <v>60</v>
      </c>
      <c r="HR55" s="205" t="s">
        <v>60</v>
      </c>
      <c r="HS55" s="205" t="s">
        <v>60</v>
      </c>
      <c r="HT55" s="205" t="s">
        <v>60</v>
      </c>
      <c r="HU55" s="205" t="s">
        <v>60</v>
      </c>
      <c r="HV55" s="205" t="s">
        <v>60</v>
      </c>
      <c r="HW55" s="205" t="s">
        <v>60</v>
      </c>
      <c r="HX55" s="205" t="s">
        <v>60</v>
      </c>
      <c r="HY55" s="205" t="s">
        <v>60</v>
      </c>
      <c r="HZ55" s="205" t="s">
        <v>60</v>
      </c>
      <c r="IA55" s="205" t="s">
        <v>60</v>
      </c>
      <c r="IB55" s="205" t="s">
        <v>60</v>
      </c>
      <c r="IC55" s="205" t="s">
        <v>60</v>
      </c>
      <c r="ID55" s="205" t="s">
        <v>60</v>
      </c>
      <c r="IE55" s="205" t="s">
        <v>60</v>
      </c>
      <c r="IF55" s="205" t="s">
        <v>60</v>
      </c>
      <c r="IG55" s="205" t="s">
        <v>60</v>
      </c>
      <c r="IH55" s="205" t="s">
        <v>60</v>
      </c>
      <c r="II55" s="205" t="s">
        <v>60</v>
      </c>
      <c r="IJ55" s="205" t="s">
        <v>60</v>
      </c>
      <c r="IK55" s="205" t="s">
        <v>60</v>
      </c>
      <c r="IL55" s="205" t="s">
        <v>60</v>
      </c>
      <c r="IM55" s="205" t="s">
        <v>60</v>
      </c>
      <c r="IN55" s="205" t="s">
        <v>60</v>
      </c>
      <c r="IO55" s="205" t="s">
        <v>60</v>
      </c>
      <c r="IP55" s="205" t="s">
        <v>60</v>
      </c>
      <c r="IQ55" s="205" t="s">
        <v>60</v>
      </c>
      <c r="IR55" s="205" t="s">
        <v>60</v>
      </c>
      <c r="IS55" s="205" t="s">
        <v>60</v>
      </c>
      <c r="IT55" s="205" t="s">
        <v>60</v>
      </c>
      <c r="IU55" s="205" t="s">
        <v>60</v>
      </c>
      <c r="IV55" s="205" t="s">
        <v>60</v>
      </c>
    </row>
    <row r="56" ht="21" customHeight="1" spans="1:256">
      <c r="A56" s="209" t="s">
        <v>102</v>
      </c>
      <c r="B56" s="205" t="s">
        <v>60</v>
      </c>
      <c r="C56" s="205" t="s">
        <v>60</v>
      </c>
      <c r="D56" s="205" t="s">
        <v>60</v>
      </c>
      <c r="E56" s="205" t="s">
        <v>60</v>
      </c>
      <c r="F56" s="205" t="s">
        <v>60</v>
      </c>
      <c r="G56" s="205" t="s">
        <v>60</v>
      </c>
      <c r="H56" s="205" t="s">
        <v>60</v>
      </c>
      <c r="I56" s="205" t="s">
        <v>60</v>
      </c>
      <c r="J56" s="205" t="s">
        <v>60</v>
      </c>
      <c r="K56" s="205" t="s">
        <v>60</v>
      </c>
      <c r="L56" s="205" t="s">
        <v>60</v>
      </c>
      <c r="M56" s="205" t="s">
        <v>60</v>
      </c>
      <c r="N56" s="205" t="s">
        <v>60</v>
      </c>
      <c r="O56" s="205" t="s">
        <v>60</v>
      </c>
      <c r="P56" s="205" t="s">
        <v>60</v>
      </c>
      <c r="Q56" s="205" t="s">
        <v>60</v>
      </c>
      <c r="R56" s="205" t="s">
        <v>60</v>
      </c>
      <c r="S56" s="205" t="s">
        <v>60</v>
      </c>
      <c r="T56" s="205" t="s">
        <v>60</v>
      </c>
      <c r="U56" s="205" t="s">
        <v>60</v>
      </c>
      <c r="V56" s="205" t="s">
        <v>60</v>
      </c>
      <c r="W56" s="205" t="s">
        <v>60</v>
      </c>
      <c r="X56" s="205" t="s">
        <v>60</v>
      </c>
      <c r="Y56" s="205" t="s">
        <v>60</v>
      </c>
      <c r="Z56" s="205" t="s">
        <v>60</v>
      </c>
      <c r="AA56" s="205" t="s">
        <v>60</v>
      </c>
      <c r="AB56" s="205" t="s">
        <v>60</v>
      </c>
      <c r="AC56" s="205" t="s">
        <v>60</v>
      </c>
      <c r="AD56" s="205" t="s">
        <v>60</v>
      </c>
      <c r="AE56" s="206" t="s">
        <v>1063</v>
      </c>
      <c r="AF56" s="206" t="s">
        <v>1063</v>
      </c>
      <c r="AG56" s="205" t="s">
        <v>60</v>
      </c>
      <c r="AH56" s="205" t="s">
        <v>60</v>
      </c>
      <c r="AI56" s="205" t="s">
        <v>60</v>
      </c>
      <c r="AJ56" s="206" t="s">
        <v>1063</v>
      </c>
      <c r="AK56" s="206" t="s">
        <v>1063</v>
      </c>
      <c r="AL56" s="206" t="s">
        <v>1063</v>
      </c>
      <c r="AM56" s="205" t="s">
        <v>60</v>
      </c>
      <c r="AN56" s="205" t="s">
        <v>60</v>
      </c>
      <c r="AO56" s="205" t="s">
        <v>60</v>
      </c>
      <c r="AP56" s="205" t="s">
        <v>60</v>
      </c>
      <c r="AQ56" s="205" t="s">
        <v>60</v>
      </c>
      <c r="AR56" s="205" t="s">
        <v>60</v>
      </c>
      <c r="AS56" s="205" t="s">
        <v>60</v>
      </c>
      <c r="AT56" s="205" t="s">
        <v>60</v>
      </c>
      <c r="AU56" s="205" t="s">
        <v>60</v>
      </c>
      <c r="AV56" s="205" t="s">
        <v>60</v>
      </c>
      <c r="AW56" s="205" t="s">
        <v>60</v>
      </c>
      <c r="AX56" s="205" t="s">
        <v>60</v>
      </c>
      <c r="AY56" s="205" t="s">
        <v>60</v>
      </c>
      <c r="AZ56" s="205" t="s">
        <v>60</v>
      </c>
      <c r="BA56" s="205" t="s">
        <v>60</v>
      </c>
      <c r="BB56" s="205" t="s">
        <v>60</v>
      </c>
      <c r="BC56" s="205" t="s">
        <v>60</v>
      </c>
      <c r="BD56" s="205" t="s">
        <v>60</v>
      </c>
      <c r="BE56" s="205" t="s">
        <v>60</v>
      </c>
      <c r="BF56" s="205" t="s">
        <v>60</v>
      </c>
      <c r="BG56" s="206" t="s">
        <v>1063</v>
      </c>
      <c r="BH56" s="205" t="s">
        <v>60</v>
      </c>
      <c r="BI56" s="205" t="s">
        <v>60</v>
      </c>
      <c r="BJ56" s="205" t="s">
        <v>60</v>
      </c>
      <c r="BK56" s="205" t="s">
        <v>1064</v>
      </c>
      <c r="BL56" s="205" t="s">
        <v>60</v>
      </c>
      <c r="BM56" s="205" t="s">
        <v>60</v>
      </c>
      <c r="BN56" s="205" t="s">
        <v>60</v>
      </c>
      <c r="BO56" s="205" t="s">
        <v>60</v>
      </c>
      <c r="BP56" s="205" t="s">
        <v>60</v>
      </c>
      <c r="BQ56" s="205" t="s">
        <v>60</v>
      </c>
      <c r="BR56" s="205" t="s">
        <v>60</v>
      </c>
      <c r="BS56" s="205" t="s">
        <v>60</v>
      </c>
      <c r="BT56" s="205" t="s">
        <v>60</v>
      </c>
      <c r="BU56" s="205" t="s">
        <v>60</v>
      </c>
      <c r="BV56" s="205" t="s">
        <v>60</v>
      </c>
      <c r="BW56" s="205" t="s">
        <v>60</v>
      </c>
      <c r="BX56" s="205" t="s">
        <v>60</v>
      </c>
      <c r="BY56" s="205" t="s">
        <v>60</v>
      </c>
      <c r="BZ56" s="205" t="s">
        <v>60</v>
      </c>
      <c r="CA56" s="205" t="s">
        <v>60</v>
      </c>
      <c r="CB56" s="205" t="s">
        <v>60</v>
      </c>
      <c r="CC56" s="205" t="s">
        <v>60</v>
      </c>
      <c r="CD56" s="205" t="s">
        <v>60</v>
      </c>
      <c r="CE56" s="205" t="s">
        <v>60</v>
      </c>
      <c r="CF56" s="205" t="s">
        <v>60</v>
      </c>
      <c r="CG56" s="205" t="s">
        <v>60</v>
      </c>
      <c r="CH56" s="205" t="s">
        <v>60</v>
      </c>
      <c r="CI56" s="205" t="s">
        <v>60</v>
      </c>
      <c r="CJ56" s="205" t="s">
        <v>60</v>
      </c>
      <c r="CK56" s="205" t="s">
        <v>60</v>
      </c>
      <c r="CL56" s="205" t="s">
        <v>60</v>
      </c>
      <c r="CM56" s="205" t="s">
        <v>60</v>
      </c>
      <c r="CN56" s="205" t="s">
        <v>60</v>
      </c>
      <c r="CO56" s="205" t="s">
        <v>60</v>
      </c>
      <c r="CP56" s="206" t="s">
        <v>1063</v>
      </c>
      <c r="CQ56" s="205" t="s">
        <v>60</v>
      </c>
      <c r="CR56" s="205" t="s">
        <v>60</v>
      </c>
      <c r="CS56" s="205" t="s">
        <v>60</v>
      </c>
      <c r="CT56" s="205" t="s">
        <v>60</v>
      </c>
      <c r="CU56" s="205" t="s">
        <v>60</v>
      </c>
      <c r="CV56" s="205" t="s">
        <v>1064</v>
      </c>
      <c r="CW56" s="205" t="s">
        <v>60</v>
      </c>
      <c r="CX56" s="205" t="s">
        <v>60</v>
      </c>
      <c r="CY56" s="205" t="s">
        <v>60</v>
      </c>
      <c r="CZ56" s="205" t="s">
        <v>60</v>
      </c>
      <c r="DA56" s="206" t="s">
        <v>1063</v>
      </c>
      <c r="DB56" s="205" t="s">
        <v>60</v>
      </c>
      <c r="DC56" s="205" t="s">
        <v>60</v>
      </c>
      <c r="DD56" s="205" t="s">
        <v>60</v>
      </c>
      <c r="DE56" s="205" t="s">
        <v>60</v>
      </c>
      <c r="DF56" s="205" t="s">
        <v>60</v>
      </c>
      <c r="DG56" s="205" t="s">
        <v>60</v>
      </c>
      <c r="DH56" s="205" t="s">
        <v>60</v>
      </c>
      <c r="DI56" s="205" t="s">
        <v>60</v>
      </c>
      <c r="DJ56" s="205" t="s">
        <v>60</v>
      </c>
      <c r="DK56" s="205" t="s">
        <v>60</v>
      </c>
      <c r="DL56" s="205" t="s">
        <v>60</v>
      </c>
      <c r="DM56" s="205" t="s">
        <v>60</v>
      </c>
      <c r="DN56" s="205" t="s">
        <v>60</v>
      </c>
      <c r="DO56" s="205" t="s">
        <v>60</v>
      </c>
      <c r="DP56" s="205" t="s">
        <v>60</v>
      </c>
      <c r="DQ56" s="205" t="s">
        <v>60</v>
      </c>
      <c r="DR56" s="205" t="s">
        <v>60</v>
      </c>
      <c r="DS56" s="205" t="s">
        <v>60</v>
      </c>
      <c r="DT56" s="205" t="s">
        <v>60</v>
      </c>
      <c r="DU56" s="205" t="s">
        <v>60</v>
      </c>
      <c r="DV56" s="205" t="s">
        <v>60</v>
      </c>
      <c r="DW56" s="205" t="s">
        <v>60</v>
      </c>
      <c r="DX56" s="205" t="s">
        <v>60</v>
      </c>
      <c r="DY56" s="211" t="s">
        <v>1063</v>
      </c>
      <c r="DZ56" s="205" t="s">
        <v>60</v>
      </c>
      <c r="EA56" s="211" t="s">
        <v>1063</v>
      </c>
      <c r="EB56" s="205" t="s">
        <v>60</v>
      </c>
      <c r="EC56" s="205" t="s">
        <v>60</v>
      </c>
      <c r="ED56" s="205" t="s">
        <v>60</v>
      </c>
      <c r="EE56" s="205" t="s">
        <v>60</v>
      </c>
      <c r="EF56" s="205" t="s">
        <v>60</v>
      </c>
      <c r="EG56" s="205" t="s">
        <v>60</v>
      </c>
      <c r="EH56" s="205" t="s">
        <v>60</v>
      </c>
      <c r="EI56" s="205" t="s">
        <v>60</v>
      </c>
      <c r="EJ56" s="205" t="s">
        <v>60</v>
      </c>
      <c r="EK56" s="205" t="s">
        <v>60</v>
      </c>
      <c r="EL56" s="205" t="s">
        <v>60</v>
      </c>
      <c r="EM56" s="205" t="s">
        <v>60</v>
      </c>
      <c r="EN56" s="205" t="s">
        <v>60</v>
      </c>
      <c r="EO56" s="205" t="s">
        <v>60</v>
      </c>
      <c r="EP56" s="211" t="s">
        <v>1064</v>
      </c>
      <c r="EQ56" s="205" t="s">
        <v>60</v>
      </c>
      <c r="ER56" s="205" t="s">
        <v>60</v>
      </c>
      <c r="ES56" s="205" t="s">
        <v>60</v>
      </c>
      <c r="ET56" s="205" t="s">
        <v>60</v>
      </c>
      <c r="EU56" s="205" t="s">
        <v>60</v>
      </c>
      <c r="EV56" s="205" t="s">
        <v>60</v>
      </c>
      <c r="EW56" s="205" t="s">
        <v>60</v>
      </c>
      <c r="EX56" s="205" t="s">
        <v>60</v>
      </c>
      <c r="EY56" s="205" t="s">
        <v>60</v>
      </c>
      <c r="EZ56" s="205" t="s">
        <v>60</v>
      </c>
      <c r="FA56" s="205" t="s">
        <v>60</v>
      </c>
      <c r="FB56" s="205" t="s">
        <v>60</v>
      </c>
      <c r="FC56" s="205" t="s">
        <v>60</v>
      </c>
      <c r="FD56" s="205" t="s">
        <v>60</v>
      </c>
      <c r="FE56" s="205" t="s">
        <v>60</v>
      </c>
      <c r="FF56" s="205" t="s">
        <v>60</v>
      </c>
      <c r="FG56" s="205" t="s">
        <v>60</v>
      </c>
      <c r="FH56" s="205" t="s">
        <v>234</v>
      </c>
      <c r="FI56" s="205" t="s">
        <v>60</v>
      </c>
      <c r="FJ56" s="205" t="s">
        <v>60</v>
      </c>
      <c r="FK56" s="205" t="s">
        <v>60</v>
      </c>
      <c r="FL56" s="211" t="s">
        <v>1063</v>
      </c>
      <c r="FM56" s="205" t="s">
        <v>60</v>
      </c>
      <c r="FN56" s="205" t="s">
        <v>60</v>
      </c>
      <c r="FO56" s="205" t="s">
        <v>60</v>
      </c>
      <c r="FP56" s="205" t="s">
        <v>60</v>
      </c>
      <c r="FQ56" s="205" t="s">
        <v>60</v>
      </c>
      <c r="FR56" s="205" t="s">
        <v>60</v>
      </c>
      <c r="FS56" s="205" t="s">
        <v>60</v>
      </c>
      <c r="FT56" s="205" t="s">
        <v>60</v>
      </c>
      <c r="FU56" s="205" t="s">
        <v>60</v>
      </c>
      <c r="FV56" s="205" t="s">
        <v>60</v>
      </c>
      <c r="FW56" s="205" t="s">
        <v>60</v>
      </c>
      <c r="FX56" s="205" t="s">
        <v>60</v>
      </c>
      <c r="FY56" s="205" t="s">
        <v>60</v>
      </c>
      <c r="FZ56" s="205" t="s">
        <v>60</v>
      </c>
      <c r="GA56" s="205" t="s">
        <v>60</v>
      </c>
      <c r="GB56" s="205" t="s">
        <v>60</v>
      </c>
      <c r="GC56" s="205" t="s">
        <v>60</v>
      </c>
      <c r="GD56" s="205" t="s">
        <v>60</v>
      </c>
      <c r="GE56" s="205" t="s">
        <v>60</v>
      </c>
      <c r="GF56" s="205" t="s">
        <v>60</v>
      </c>
      <c r="GG56" s="205" t="s">
        <v>60</v>
      </c>
      <c r="GH56" s="205" t="s">
        <v>60</v>
      </c>
      <c r="GI56" s="205" t="s">
        <v>60</v>
      </c>
      <c r="GJ56" s="205" t="s">
        <v>60</v>
      </c>
      <c r="GK56" s="205" t="s">
        <v>60</v>
      </c>
      <c r="GL56" s="205" t="s">
        <v>60</v>
      </c>
      <c r="GM56" s="205" t="s">
        <v>60</v>
      </c>
      <c r="GN56" s="205" t="s">
        <v>60</v>
      </c>
      <c r="GO56" s="205" t="s">
        <v>60</v>
      </c>
      <c r="GP56" s="205" t="s">
        <v>60</v>
      </c>
      <c r="GQ56" s="205" t="s">
        <v>60</v>
      </c>
      <c r="GR56" s="205" t="s">
        <v>60</v>
      </c>
      <c r="GS56" s="205" t="s">
        <v>60</v>
      </c>
      <c r="GT56" s="205" t="s">
        <v>60</v>
      </c>
      <c r="GU56" s="205" t="s">
        <v>60</v>
      </c>
      <c r="GV56" s="205" t="s">
        <v>60</v>
      </c>
      <c r="GW56" s="205" t="s">
        <v>60</v>
      </c>
      <c r="GX56" s="205" t="s">
        <v>60</v>
      </c>
      <c r="GY56" s="205" t="s">
        <v>60</v>
      </c>
      <c r="GZ56" s="205" t="s">
        <v>60</v>
      </c>
      <c r="HA56" s="205" t="s">
        <v>60</v>
      </c>
      <c r="HB56" s="205" t="s">
        <v>60</v>
      </c>
      <c r="HC56" s="205" t="s">
        <v>60</v>
      </c>
      <c r="HD56" s="205" t="s">
        <v>60</v>
      </c>
      <c r="HE56" s="205" t="s">
        <v>60</v>
      </c>
      <c r="HF56" s="205" t="s">
        <v>60</v>
      </c>
      <c r="HG56" s="205" t="s">
        <v>60</v>
      </c>
      <c r="HH56" s="205" t="s">
        <v>60</v>
      </c>
      <c r="HI56" s="205" t="s">
        <v>60</v>
      </c>
      <c r="HJ56" s="205" t="s">
        <v>60</v>
      </c>
      <c r="HK56" s="205" t="s">
        <v>60</v>
      </c>
      <c r="HL56" s="205" t="s">
        <v>60</v>
      </c>
      <c r="HM56" s="205" t="s">
        <v>60</v>
      </c>
      <c r="HN56" s="205" t="s">
        <v>60</v>
      </c>
      <c r="HO56" s="205" t="s">
        <v>60</v>
      </c>
      <c r="HP56" s="205" t="s">
        <v>60</v>
      </c>
      <c r="HQ56" s="205" t="s">
        <v>60</v>
      </c>
      <c r="HR56" s="205" t="s">
        <v>60</v>
      </c>
      <c r="HS56" s="205" t="s">
        <v>60</v>
      </c>
      <c r="HT56" s="205" t="s">
        <v>60</v>
      </c>
      <c r="HU56" s="205" t="s">
        <v>60</v>
      </c>
      <c r="HV56" s="205" t="s">
        <v>60</v>
      </c>
      <c r="HW56" s="205" t="s">
        <v>60</v>
      </c>
      <c r="HX56" s="205" t="s">
        <v>60</v>
      </c>
      <c r="HY56" s="205" t="s">
        <v>60</v>
      </c>
      <c r="HZ56" s="205" t="s">
        <v>60</v>
      </c>
      <c r="IA56" s="205" t="s">
        <v>60</v>
      </c>
      <c r="IB56" s="205" t="s">
        <v>60</v>
      </c>
      <c r="IC56" s="205" t="s">
        <v>60</v>
      </c>
      <c r="ID56" s="205" t="s">
        <v>60</v>
      </c>
      <c r="IE56" s="205" t="s">
        <v>60</v>
      </c>
      <c r="IF56" s="205" t="s">
        <v>60</v>
      </c>
      <c r="IG56" s="205" t="s">
        <v>60</v>
      </c>
      <c r="IH56" s="205" t="s">
        <v>60</v>
      </c>
      <c r="II56" s="205" t="s">
        <v>60</v>
      </c>
      <c r="IJ56" s="205" t="s">
        <v>60</v>
      </c>
      <c r="IK56" s="205" t="s">
        <v>60</v>
      </c>
      <c r="IL56" s="205" t="s">
        <v>60</v>
      </c>
      <c r="IM56" s="205" t="s">
        <v>60</v>
      </c>
      <c r="IN56" s="205" t="s">
        <v>60</v>
      </c>
      <c r="IO56" s="205" t="s">
        <v>60</v>
      </c>
      <c r="IP56" s="205" t="s">
        <v>60</v>
      </c>
      <c r="IQ56" s="205" t="s">
        <v>60</v>
      </c>
      <c r="IR56" s="205" t="s">
        <v>60</v>
      </c>
      <c r="IS56" s="205" t="s">
        <v>60</v>
      </c>
      <c r="IT56" s="205" t="s">
        <v>60</v>
      </c>
      <c r="IU56" s="205" t="s">
        <v>60</v>
      </c>
      <c r="IV56" s="205" t="s">
        <v>60</v>
      </c>
    </row>
    <row r="57" ht="21" customHeight="1" spans="1:256">
      <c r="A57" s="210" t="s">
        <v>103</v>
      </c>
      <c r="B57" s="206" t="s">
        <v>1063</v>
      </c>
      <c r="C57" s="206" t="s">
        <v>1063</v>
      </c>
      <c r="D57" s="205" t="s">
        <v>60</v>
      </c>
      <c r="E57" s="205" t="s">
        <v>60</v>
      </c>
      <c r="F57" s="205" t="s">
        <v>60</v>
      </c>
      <c r="G57" s="205" t="s">
        <v>60</v>
      </c>
      <c r="H57" s="205" t="s">
        <v>60</v>
      </c>
      <c r="I57" s="206" t="s">
        <v>1063</v>
      </c>
      <c r="J57" s="205" t="s">
        <v>60</v>
      </c>
      <c r="K57" s="206" t="s">
        <v>1063</v>
      </c>
      <c r="L57" s="205" t="s">
        <v>60</v>
      </c>
      <c r="M57" s="206" t="s">
        <v>1063</v>
      </c>
      <c r="N57" s="205" t="s">
        <v>60</v>
      </c>
      <c r="O57" s="205" t="s">
        <v>60</v>
      </c>
      <c r="P57" s="205" t="s">
        <v>60</v>
      </c>
      <c r="Q57" s="206" t="s">
        <v>1063</v>
      </c>
      <c r="R57" s="205" t="s">
        <v>1064</v>
      </c>
      <c r="S57" s="205" t="s">
        <v>60</v>
      </c>
      <c r="T57" s="205" t="s">
        <v>60</v>
      </c>
      <c r="U57" s="206" t="s">
        <v>1063</v>
      </c>
      <c r="V57" s="206" t="s">
        <v>1063</v>
      </c>
      <c r="W57" s="205" t="s">
        <v>60</v>
      </c>
      <c r="X57" s="206" t="s">
        <v>1063</v>
      </c>
      <c r="Y57" s="206" t="s">
        <v>1063</v>
      </c>
      <c r="Z57" s="205" t="s">
        <v>60</v>
      </c>
      <c r="AA57" s="206" t="s">
        <v>1063</v>
      </c>
      <c r="AB57" s="205" t="s">
        <v>60</v>
      </c>
      <c r="AC57" s="205" t="s">
        <v>60</v>
      </c>
      <c r="AD57" s="206" t="s">
        <v>1063</v>
      </c>
      <c r="AE57" s="206" t="s">
        <v>1063</v>
      </c>
      <c r="AF57" s="205" t="s">
        <v>60</v>
      </c>
      <c r="AG57" s="206" t="s">
        <v>1063</v>
      </c>
      <c r="AH57" s="205" t="s">
        <v>60</v>
      </c>
      <c r="AI57" s="206" t="s">
        <v>1063</v>
      </c>
      <c r="AJ57" s="206" t="s">
        <v>1063</v>
      </c>
      <c r="AK57" s="206" t="s">
        <v>1063</v>
      </c>
      <c r="AL57" s="205" t="s">
        <v>60</v>
      </c>
      <c r="AM57" s="206" t="s">
        <v>1063</v>
      </c>
      <c r="AN57" s="205" t="s">
        <v>60</v>
      </c>
      <c r="AO57" s="206" t="s">
        <v>1063</v>
      </c>
      <c r="AP57" s="205" t="s">
        <v>60</v>
      </c>
      <c r="AQ57" s="206" t="s">
        <v>1063</v>
      </c>
      <c r="AR57" s="205" t="s">
        <v>60</v>
      </c>
      <c r="AS57" s="205" t="s">
        <v>60</v>
      </c>
      <c r="AT57" s="206" t="s">
        <v>1063</v>
      </c>
      <c r="AU57" s="205" t="s">
        <v>60</v>
      </c>
      <c r="AV57" s="206" t="s">
        <v>1063</v>
      </c>
      <c r="AW57" s="206" t="s">
        <v>1063</v>
      </c>
      <c r="AX57" s="205" t="s">
        <v>60</v>
      </c>
      <c r="AY57" s="205" t="s">
        <v>60</v>
      </c>
      <c r="AZ57" s="205" t="s">
        <v>60</v>
      </c>
      <c r="BA57" s="205" t="s">
        <v>60</v>
      </c>
      <c r="BB57" s="205" t="s">
        <v>60</v>
      </c>
      <c r="BC57" s="206" t="s">
        <v>1063</v>
      </c>
      <c r="BD57" s="205" t="s">
        <v>60</v>
      </c>
      <c r="BE57" s="205" t="s">
        <v>60</v>
      </c>
      <c r="BF57" s="206" t="s">
        <v>1063</v>
      </c>
      <c r="BG57" s="206" t="s">
        <v>1063</v>
      </c>
      <c r="BH57" s="206" t="s">
        <v>1063</v>
      </c>
      <c r="BI57" s="205" t="s">
        <v>60</v>
      </c>
      <c r="BJ57" s="205" t="s">
        <v>60</v>
      </c>
      <c r="BK57" s="205" t="s">
        <v>60</v>
      </c>
      <c r="BL57" s="205" t="s">
        <v>60</v>
      </c>
      <c r="BM57" s="202"/>
      <c r="BN57" s="206" t="s">
        <v>1063</v>
      </c>
      <c r="BO57" s="205" t="s">
        <v>60</v>
      </c>
      <c r="BP57" s="206" t="s">
        <v>1063</v>
      </c>
      <c r="BQ57" s="205" t="s">
        <v>60</v>
      </c>
      <c r="BR57" s="205" t="s">
        <v>60</v>
      </c>
      <c r="BS57" s="206" t="s">
        <v>1063</v>
      </c>
      <c r="BT57" s="205" t="s">
        <v>60</v>
      </c>
      <c r="BU57" s="205" t="s">
        <v>60</v>
      </c>
      <c r="BV57" s="205" t="s">
        <v>60</v>
      </c>
      <c r="BW57" s="205" t="s">
        <v>60</v>
      </c>
      <c r="BX57" s="205" t="s">
        <v>60</v>
      </c>
      <c r="BY57" s="205" t="s">
        <v>60</v>
      </c>
      <c r="BZ57" s="206" t="s">
        <v>1063</v>
      </c>
      <c r="CA57" s="205" t="s">
        <v>60</v>
      </c>
      <c r="CB57" s="206" t="s">
        <v>1063</v>
      </c>
      <c r="CC57" s="205" t="s">
        <v>60</v>
      </c>
      <c r="CD57" s="206" t="s">
        <v>1063</v>
      </c>
      <c r="CE57" s="205" t="s">
        <v>60</v>
      </c>
      <c r="CF57" s="205" t="s">
        <v>60</v>
      </c>
      <c r="CG57" s="206" t="s">
        <v>1063</v>
      </c>
      <c r="CH57" s="205" t="s">
        <v>60</v>
      </c>
      <c r="CI57" s="205" t="s">
        <v>60</v>
      </c>
      <c r="CJ57" s="206" t="s">
        <v>1063</v>
      </c>
      <c r="CK57" s="206" t="s">
        <v>1063</v>
      </c>
      <c r="CL57" s="206" t="s">
        <v>1063</v>
      </c>
      <c r="CM57" s="206" t="s">
        <v>1063</v>
      </c>
      <c r="CN57" s="205" t="s">
        <v>60</v>
      </c>
      <c r="CO57" s="206" t="s">
        <v>1063</v>
      </c>
      <c r="CP57" s="205" t="s">
        <v>60</v>
      </c>
      <c r="CQ57" s="205" t="s">
        <v>60</v>
      </c>
      <c r="CR57" s="205" t="s">
        <v>60</v>
      </c>
      <c r="CS57" s="206" t="s">
        <v>1063</v>
      </c>
      <c r="CT57" s="205" t="s">
        <v>60</v>
      </c>
      <c r="CU57" s="206" t="s">
        <v>1063</v>
      </c>
      <c r="CV57" s="205" t="s">
        <v>60</v>
      </c>
      <c r="CW57" s="206" t="s">
        <v>1063</v>
      </c>
      <c r="CX57" s="205" t="s">
        <v>60</v>
      </c>
      <c r="CY57" s="206" t="s">
        <v>1063</v>
      </c>
      <c r="CZ57" s="205" t="s">
        <v>60</v>
      </c>
      <c r="DA57" s="205" t="s">
        <v>60</v>
      </c>
      <c r="DB57" s="205" t="s">
        <v>60</v>
      </c>
      <c r="DC57" s="205" t="s">
        <v>60</v>
      </c>
      <c r="DD57" s="206" t="s">
        <v>1063</v>
      </c>
      <c r="DE57" s="205" t="s">
        <v>60</v>
      </c>
      <c r="DF57" s="205" t="s">
        <v>60</v>
      </c>
      <c r="DG57" s="205" t="s">
        <v>60</v>
      </c>
      <c r="DH57" s="205" t="s">
        <v>60</v>
      </c>
      <c r="DI57" s="205" t="s">
        <v>60</v>
      </c>
      <c r="DJ57" s="205" t="s">
        <v>60</v>
      </c>
      <c r="DK57" s="205" t="s">
        <v>60</v>
      </c>
      <c r="DL57" s="205" t="s">
        <v>60</v>
      </c>
      <c r="DM57" s="205" t="s">
        <v>60</v>
      </c>
      <c r="DN57" s="205" t="s">
        <v>60</v>
      </c>
      <c r="DO57" s="211" t="s">
        <v>1063</v>
      </c>
      <c r="DP57" s="205" t="s">
        <v>60</v>
      </c>
      <c r="DQ57" s="205" t="s">
        <v>60</v>
      </c>
      <c r="DR57" s="205" t="s">
        <v>60</v>
      </c>
      <c r="DS57" s="205" t="s">
        <v>60</v>
      </c>
      <c r="DT57" s="205" t="s">
        <v>60</v>
      </c>
      <c r="DU57" s="205" t="s">
        <v>60</v>
      </c>
      <c r="DV57" s="205" t="s">
        <v>60</v>
      </c>
      <c r="DW57" s="205" t="s">
        <v>60</v>
      </c>
      <c r="DX57" s="205" t="s">
        <v>60</v>
      </c>
      <c r="DY57" s="211" t="s">
        <v>1063</v>
      </c>
      <c r="DZ57" s="211" t="s">
        <v>1063</v>
      </c>
      <c r="EA57" s="205" t="s">
        <v>60</v>
      </c>
      <c r="EB57" s="211" t="s">
        <v>1063</v>
      </c>
      <c r="EC57" s="205" t="s">
        <v>60</v>
      </c>
      <c r="ED57" s="205" t="s">
        <v>60</v>
      </c>
      <c r="EE57" s="205" t="s">
        <v>60</v>
      </c>
      <c r="EF57" s="205" t="s">
        <v>60</v>
      </c>
      <c r="EG57" s="205" t="s">
        <v>60</v>
      </c>
      <c r="EH57" s="205" t="s">
        <v>60</v>
      </c>
      <c r="EI57" s="205" t="s">
        <v>60</v>
      </c>
      <c r="EJ57" s="211" t="s">
        <v>1063</v>
      </c>
      <c r="EK57" s="205" t="s">
        <v>60</v>
      </c>
      <c r="EL57" s="205" t="s">
        <v>60</v>
      </c>
      <c r="EM57" s="205" t="s">
        <v>60</v>
      </c>
      <c r="EN57" s="211" t="s">
        <v>1063</v>
      </c>
      <c r="EO57" s="205" t="s">
        <v>60</v>
      </c>
      <c r="EP57" s="205" t="s">
        <v>60</v>
      </c>
      <c r="EQ57" s="205" t="s">
        <v>60</v>
      </c>
      <c r="ER57" s="205" t="s">
        <v>60</v>
      </c>
      <c r="ES57" s="205" t="s">
        <v>60</v>
      </c>
      <c r="ET57" s="205" t="s">
        <v>60</v>
      </c>
      <c r="EU57" s="211" t="s">
        <v>1063</v>
      </c>
      <c r="EV57" s="205" t="s">
        <v>60</v>
      </c>
      <c r="EW57" s="211" t="s">
        <v>1063</v>
      </c>
      <c r="EX57" s="205" t="s">
        <v>60</v>
      </c>
      <c r="EY57" s="211" t="s">
        <v>1063</v>
      </c>
      <c r="EZ57" s="205" t="s">
        <v>60</v>
      </c>
      <c r="FA57" s="205" t="s">
        <v>60</v>
      </c>
      <c r="FB57" s="205" t="s">
        <v>60</v>
      </c>
      <c r="FC57" s="205" t="s">
        <v>60</v>
      </c>
      <c r="FD57" s="205" t="s">
        <v>60</v>
      </c>
      <c r="FE57" s="205" t="s">
        <v>60</v>
      </c>
      <c r="FF57" s="205" t="s">
        <v>60</v>
      </c>
      <c r="FG57" s="205" t="s">
        <v>60</v>
      </c>
      <c r="FH57" s="205" t="s">
        <v>234</v>
      </c>
      <c r="FI57" s="205" t="s">
        <v>60</v>
      </c>
      <c r="FJ57" s="205" t="s">
        <v>60</v>
      </c>
      <c r="FK57" s="205" t="s">
        <v>60</v>
      </c>
      <c r="FL57" s="211" t="s">
        <v>1063</v>
      </c>
      <c r="FM57" s="211" t="s">
        <v>1063</v>
      </c>
      <c r="FN57" s="211" t="s">
        <v>1063</v>
      </c>
      <c r="FO57" s="205" t="s">
        <v>60</v>
      </c>
      <c r="FP57" s="205" t="s">
        <v>60</v>
      </c>
      <c r="FQ57" s="205" t="s">
        <v>60</v>
      </c>
      <c r="FR57" s="205" t="s">
        <v>60</v>
      </c>
      <c r="FS57" s="205" t="s">
        <v>60</v>
      </c>
      <c r="FT57" s="205" t="s">
        <v>60</v>
      </c>
      <c r="FU57" s="211" t="s">
        <v>1063</v>
      </c>
      <c r="FV57" s="205" t="s">
        <v>60</v>
      </c>
      <c r="FW57" s="205" t="s">
        <v>60</v>
      </c>
      <c r="FX57" s="211" t="s">
        <v>1063</v>
      </c>
      <c r="FY57" s="205" t="s">
        <v>60</v>
      </c>
      <c r="FZ57" s="211" t="s">
        <v>1063</v>
      </c>
      <c r="GA57" s="205" t="s">
        <v>60</v>
      </c>
      <c r="GB57" s="205" t="s">
        <v>60</v>
      </c>
      <c r="GC57" s="205" t="s">
        <v>60</v>
      </c>
      <c r="GD57" s="205" t="s">
        <v>60</v>
      </c>
      <c r="GE57" s="205" t="s">
        <v>60</v>
      </c>
      <c r="GF57" s="205" t="s">
        <v>60</v>
      </c>
      <c r="GG57" s="205" t="s">
        <v>60</v>
      </c>
      <c r="GH57" s="211" t="s">
        <v>1063</v>
      </c>
      <c r="GI57" s="205" t="s">
        <v>60</v>
      </c>
      <c r="GJ57" s="205" t="s">
        <v>60</v>
      </c>
      <c r="GK57" s="205" t="s">
        <v>60</v>
      </c>
      <c r="GL57" s="205" t="s">
        <v>60</v>
      </c>
      <c r="GM57" s="205" t="s">
        <v>60</v>
      </c>
      <c r="GN57" s="205" t="s">
        <v>60</v>
      </c>
      <c r="GO57" s="205" t="s">
        <v>60</v>
      </c>
      <c r="GP57" s="205" t="s">
        <v>60</v>
      </c>
      <c r="GQ57" s="211" t="s">
        <v>1063</v>
      </c>
      <c r="GR57" s="211" t="s">
        <v>1063</v>
      </c>
      <c r="GS57" s="205" t="s">
        <v>60</v>
      </c>
      <c r="GT57" s="205" t="s">
        <v>60</v>
      </c>
      <c r="GU57" s="211" t="s">
        <v>1063</v>
      </c>
      <c r="GV57" s="205" t="s">
        <v>60</v>
      </c>
      <c r="GW57" s="205" t="s">
        <v>60</v>
      </c>
      <c r="GX57" s="205" t="s">
        <v>60</v>
      </c>
      <c r="GY57" s="205" t="s">
        <v>60</v>
      </c>
      <c r="GZ57" s="205" t="s">
        <v>60</v>
      </c>
      <c r="HA57" s="205" t="s">
        <v>60</v>
      </c>
      <c r="HB57" s="205" t="s">
        <v>60</v>
      </c>
      <c r="HC57" s="205" t="s">
        <v>60</v>
      </c>
      <c r="HD57" s="205" t="s">
        <v>60</v>
      </c>
      <c r="HE57" s="205" t="s">
        <v>60</v>
      </c>
      <c r="HF57" s="205" t="s">
        <v>60</v>
      </c>
      <c r="HG57" s="205" t="s">
        <v>60</v>
      </c>
      <c r="HH57" s="205" t="s">
        <v>60</v>
      </c>
      <c r="HI57" s="205" t="s">
        <v>60</v>
      </c>
      <c r="HJ57" s="205" t="s">
        <v>60</v>
      </c>
      <c r="HK57" s="205" t="s">
        <v>60</v>
      </c>
      <c r="HL57" s="205" t="s">
        <v>60</v>
      </c>
      <c r="HM57" s="205" t="s">
        <v>60</v>
      </c>
      <c r="HN57" s="205" t="s">
        <v>60</v>
      </c>
      <c r="HO57" s="205" t="s">
        <v>60</v>
      </c>
      <c r="HP57" s="205" t="s">
        <v>60</v>
      </c>
      <c r="HQ57" s="205" t="s">
        <v>60</v>
      </c>
      <c r="HR57" s="205" t="s">
        <v>60</v>
      </c>
      <c r="HS57" s="205" t="s">
        <v>60</v>
      </c>
      <c r="HT57" s="205" t="s">
        <v>60</v>
      </c>
      <c r="HU57" s="205" t="s">
        <v>60</v>
      </c>
      <c r="HV57" s="205" t="s">
        <v>60</v>
      </c>
      <c r="HW57" s="205" t="s">
        <v>60</v>
      </c>
      <c r="HX57" s="205" t="s">
        <v>60</v>
      </c>
      <c r="HY57" s="205" t="s">
        <v>60</v>
      </c>
      <c r="HZ57" s="205" t="s">
        <v>60</v>
      </c>
      <c r="IA57" s="205" t="s">
        <v>60</v>
      </c>
      <c r="IB57" s="205" t="s">
        <v>60</v>
      </c>
      <c r="IC57" s="205" t="s">
        <v>60</v>
      </c>
      <c r="ID57" s="205" t="s">
        <v>60</v>
      </c>
      <c r="IE57" s="205" t="s">
        <v>60</v>
      </c>
      <c r="IF57" s="205" t="s">
        <v>60</v>
      </c>
      <c r="IG57" s="205" t="s">
        <v>60</v>
      </c>
      <c r="IH57" s="205" t="s">
        <v>60</v>
      </c>
      <c r="II57" s="205" t="s">
        <v>60</v>
      </c>
      <c r="IJ57" s="205" t="s">
        <v>60</v>
      </c>
      <c r="IK57" s="205" t="s">
        <v>60</v>
      </c>
      <c r="IL57" s="205" t="s">
        <v>60</v>
      </c>
      <c r="IM57" s="205" t="s">
        <v>60</v>
      </c>
      <c r="IN57" s="205" t="s">
        <v>60</v>
      </c>
      <c r="IO57" s="205" t="s">
        <v>60</v>
      </c>
      <c r="IP57" s="205" t="s">
        <v>60</v>
      </c>
      <c r="IQ57" s="205" t="s">
        <v>60</v>
      </c>
      <c r="IR57" s="205" t="s">
        <v>60</v>
      </c>
      <c r="IS57" s="205" t="s">
        <v>60</v>
      </c>
      <c r="IT57" s="205" t="s">
        <v>60</v>
      </c>
      <c r="IU57" s="205" t="s">
        <v>60</v>
      </c>
      <c r="IV57" s="205" t="s">
        <v>60</v>
      </c>
    </row>
    <row r="58" ht="21" customHeight="1" spans="1:256">
      <c r="A58" s="210" t="s">
        <v>104</v>
      </c>
      <c r="B58" s="206" t="s">
        <v>60</v>
      </c>
      <c r="C58" s="205" t="s">
        <v>60</v>
      </c>
      <c r="D58" s="205" t="s">
        <v>60</v>
      </c>
      <c r="E58" s="205" t="s">
        <v>60</v>
      </c>
      <c r="F58" s="206" t="s">
        <v>1063</v>
      </c>
      <c r="G58" s="205" t="s">
        <v>60</v>
      </c>
      <c r="H58" s="206" t="s">
        <v>1063</v>
      </c>
      <c r="I58" s="205" t="s">
        <v>60</v>
      </c>
      <c r="J58" s="205" t="s">
        <v>60</v>
      </c>
      <c r="K58" s="205" t="s">
        <v>60</v>
      </c>
      <c r="L58" s="205" t="s">
        <v>60</v>
      </c>
      <c r="M58" s="205" t="s">
        <v>60</v>
      </c>
      <c r="N58" s="206" t="s">
        <v>1063</v>
      </c>
      <c r="O58" s="205" t="s">
        <v>60</v>
      </c>
      <c r="P58" s="205" t="s">
        <v>60</v>
      </c>
      <c r="Q58" s="205" t="s">
        <v>60</v>
      </c>
      <c r="R58" s="206" t="s">
        <v>1063</v>
      </c>
      <c r="S58" s="205" t="s">
        <v>60</v>
      </c>
      <c r="T58" s="206" t="s">
        <v>1063</v>
      </c>
      <c r="U58" s="205" t="s">
        <v>60</v>
      </c>
      <c r="V58" s="205" t="s">
        <v>60</v>
      </c>
      <c r="W58" s="205" t="s">
        <v>60</v>
      </c>
      <c r="X58" s="205" t="s">
        <v>60</v>
      </c>
      <c r="Y58" s="205" t="s">
        <v>60</v>
      </c>
      <c r="Z58" s="205" t="s">
        <v>60</v>
      </c>
      <c r="AA58" s="205" t="s">
        <v>60</v>
      </c>
      <c r="AB58" s="205" t="s">
        <v>60</v>
      </c>
      <c r="AC58" s="205" t="s">
        <v>60</v>
      </c>
      <c r="AD58" s="206" t="s">
        <v>1063</v>
      </c>
      <c r="AE58" s="206" t="s">
        <v>1063</v>
      </c>
      <c r="AF58" s="205" t="s">
        <v>60</v>
      </c>
      <c r="AG58" s="206" t="s">
        <v>1063</v>
      </c>
      <c r="AH58" s="206" t="s">
        <v>1063</v>
      </c>
      <c r="AI58" s="205" t="s">
        <v>60</v>
      </c>
      <c r="AJ58" s="205" t="s">
        <v>60</v>
      </c>
      <c r="AK58" s="205" t="s">
        <v>60</v>
      </c>
      <c r="AL58" s="206" t="s">
        <v>1063</v>
      </c>
      <c r="AM58" s="205" t="s">
        <v>60</v>
      </c>
      <c r="AN58" s="206" t="s">
        <v>1063</v>
      </c>
      <c r="AO58" s="205" t="s">
        <v>60</v>
      </c>
      <c r="AP58" s="205" t="s">
        <v>60</v>
      </c>
      <c r="AQ58" s="205" t="s">
        <v>60</v>
      </c>
      <c r="AR58" s="205" t="s">
        <v>60</v>
      </c>
      <c r="AS58" s="206" t="s">
        <v>1063</v>
      </c>
      <c r="AT58" s="205" t="s">
        <v>60</v>
      </c>
      <c r="AU58" s="205" t="s">
        <v>60</v>
      </c>
      <c r="AV58" s="205" t="s">
        <v>60</v>
      </c>
      <c r="AW58" s="205" t="s">
        <v>60</v>
      </c>
      <c r="AX58" s="205" t="s">
        <v>60</v>
      </c>
      <c r="AY58" s="205" t="s">
        <v>60</v>
      </c>
      <c r="AZ58" s="205" t="s">
        <v>60</v>
      </c>
      <c r="BA58" s="205" t="s">
        <v>60</v>
      </c>
      <c r="BB58" s="205" t="s">
        <v>60</v>
      </c>
      <c r="BC58" s="206" t="s">
        <v>1063</v>
      </c>
      <c r="BD58" s="205" t="s">
        <v>60</v>
      </c>
      <c r="BE58" s="205" t="s">
        <v>60</v>
      </c>
      <c r="BF58" s="205" t="s">
        <v>60</v>
      </c>
      <c r="BG58" s="205" t="s">
        <v>60</v>
      </c>
      <c r="BH58" s="205" t="s">
        <v>60</v>
      </c>
      <c r="BI58" s="205" t="s">
        <v>60</v>
      </c>
      <c r="BJ58" s="205" t="s">
        <v>60</v>
      </c>
      <c r="BK58" s="206" t="s">
        <v>1063</v>
      </c>
      <c r="BL58" s="206" t="s">
        <v>1063</v>
      </c>
      <c r="BM58" s="202"/>
      <c r="BN58" s="206" t="s">
        <v>1063</v>
      </c>
      <c r="BO58" s="205" t="s">
        <v>60</v>
      </c>
      <c r="BP58" s="205" t="s">
        <v>60</v>
      </c>
      <c r="BQ58" s="205" t="s">
        <v>60</v>
      </c>
      <c r="BR58" s="205" t="s">
        <v>60</v>
      </c>
      <c r="BS58" s="206" t="s">
        <v>1063</v>
      </c>
      <c r="BT58" s="205" t="s">
        <v>60</v>
      </c>
      <c r="BU58" s="205" t="s">
        <v>60</v>
      </c>
      <c r="BV58" s="205" t="s">
        <v>60</v>
      </c>
      <c r="BW58" s="205" t="s">
        <v>60</v>
      </c>
      <c r="BX58" s="205" t="s">
        <v>60</v>
      </c>
      <c r="BY58" s="205" t="s">
        <v>60</v>
      </c>
      <c r="BZ58" s="205" t="s">
        <v>60</v>
      </c>
      <c r="CA58" s="205" t="s">
        <v>60</v>
      </c>
      <c r="CB58" s="205" t="s">
        <v>60</v>
      </c>
      <c r="CC58" s="205" t="s">
        <v>60</v>
      </c>
      <c r="CD58" s="205" t="s">
        <v>60</v>
      </c>
      <c r="CE58" s="205" t="s">
        <v>60</v>
      </c>
      <c r="CF58" s="205" t="s">
        <v>60</v>
      </c>
      <c r="CG58" s="206" t="s">
        <v>1063</v>
      </c>
      <c r="CH58" s="205" t="s">
        <v>60</v>
      </c>
      <c r="CI58" s="205" t="s">
        <v>60</v>
      </c>
      <c r="CJ58" s="205" t="s">
        <v>60</v>
      </c>
      <c r="CK58" s="205" t="s">
        <v>60</v>
      </c>
      <c r="CL58" s="205" t="s">
        <v>60</v>
      </c>
      <c r="CM58" s="205" t="s">
        <v>60</v>
      </c>
      <c r="CN58" s="205" t="s">
        <v>60</v>
      </c>
      <c r="CO58" s="205" t="s">
        <v>60</v>
      </c>
      <c r="CP58" s="206" t="s">
        <v>1063</v>
      </c>
      <c r="CQ58" s="205" t="s">
        <v>60</v>
      </c>
      <c r="CR58" s="205" t="s">
        <v>60</v>
      </c>
      <c r="CS58" s="205" t="s">
        <v>60</v>
      </c>
      <c r="CT58" s="205" t="s">
        <v>60</v>
      </c>
      <c r="CU58" s="205" t="s">
        <v>60</v>
      </c>
      <c r="CV58" s="205" t="s">
        <v>1064</v>
      </c>
      <c r="CW58" s="205" t="s">
        <v>60</v>
      </c>
      <c r="CX58" s="205" t="s">
        <v>60</v>
      </c>
      <c r="CY58" s="205" t="s">
        <v>60</v>
      </c>
      <c r="CZ58" s="206" t="s">
        <v>1063</v>
      </c>
      <c r="DA58" s="206" t="s">
        <v>1063</v>
      </c>
      <c r="DB58" s="205" t="s">
        <v>60</v>
      </c>
      <c r="DC58" s="205" t="s">
        <v>60</v>
      </c>
      <c r="DD58" s="205" t="s">
        <v>60</v>
      </c>
      <c r="DE58" s="205" t="s">
        <v>60</v>
      </c>
      <c r="DF58" s="205" t="s">
        <v>60</v>
      </c>
      <c r="DG58" s="205" t="s">
        <v>60</v>
      </c>
      <c r="DH58" s="205" t="s">
        <v>60</v>
      </c>
      <c r="DI58" s="205" t="s">
        <v>60</v>
      </c>
      <c r="DJ58" s="206" t="s">
        <v>1063</v>
      </c>
      <c r="DK58" s="205" t="s">
        <v>60</v>
      </c>
      <c r="DL58" s="205" t="s">
        <v>60</v>
      </c>
      <c r="DM58" s="205" t="s">
        <v>60</v>
      </c>
      <c r="DN58" s="205" t="s">
        <v>60</v>
      </c>
      <c r="DO58" s="205" t="s">
        <v>60</v>
      </c>
      <c r="DP58" s="205" t="s">
        <v>60</v>
      </c>
      <c r="DQ58" s="205" t="s">
        <v>60</v>
      </c>
      <c r="DR58" s="205" t="s">
        <v>60</v>
      </c>
      <c r="DS58" s="205" t="s">
        <v>60</v>
      </c>
      <c r="DT58" s="205" t="s">
        <v>60</v>
      </c>
      <c r="DU58" s="205" t="s">
        <v>60</v>
      </c>
      <c r="DV58" s="211" t="s">
        <v>1063</v>
      </c>
      <c r="DW58" s="205" t="s">
        <v>60</v>
      </c>
      <c r="DX58" s="205" t="s">
        <v>60</v>
      </c>
      <c r="DY58" s="205" t="s">
        <v>60</v>
      </c>
      <c r="DZ58" s="205" t="s">
        <v>60</v>
      </c>
      <c r="EA58" s="211" t="s">
        <v>1063</v>
      </c>
      <c r="EB58" s="205" t="s">
        <v>60</v>
      </c>
      <c r="EC58" s="205" t="s">
        <v>60</v>
      </c>
      <c r="ED58" s="205" t="s">
        <v>60</v>
      </c>
      <c r="EE58" s="205" t="s">
        <v>60</v>
      </c>
      <c r="EF58" s="205" t="s">
        <v>60</v>
      </c>
      <c r="EG58" s="205" t="s">
        <v>60</v>
      </c>
      <c r="EH58" s="205" t="s">
        <v>60</v>
      </c>
      <c r="EI58" s="205" t="s">
        <v>60</v>
      </c>
      <c r="EJ58" s="205" t="s">
        <v>60</v>
      </c>
      <c r="EK58" s="205" t="s">
        <v>60</v>
      </c>
      <c r="EL58" s="205" t="s">
        <v>60</v>
      </c>
      <c r="EM58" s="205" t="s">
        <v>60</v>
      </c>
      <c r="EN58" s="205" t="s">
        <v>60</v>
      </c>
      <c r="EO58" s="205" t="s">
        <v>60</v>
      </c>
      <c r="EP58" s="211" t="s">
        <v>1064</v>
      </c>
      <c r="EQ58" s="205" t="s">
        <v>60</v>
      </c>
      <c r="ER58" s="205" t="s">
        <v>60</v>
      </c>
      <c r="ES58" s="205" t="s">
        <v>60</v>
      </c>
      <c r="ET58" s="205" t="s">
        <v>60</v>
      </c>
      <c r="EU58" s="205" t="s">
        <v>60</v>
      </c>
      <c r="EV58" s="205" t="s">
        <v>60</v>
      </c>
      <c r="EW58" s="205" t="s">
        <v>60</v>
      </c>
      <c r="EX58" s="205" t="s">
        <v>60</v>
      </c>
      <c r="EY58" s="205" t="s">
        <v>60</v>
      </c>
      <c r="EZ58" s="205" t="s">
        <v>60</v>
      </c>
      <c r="FA58" s="205" t="s">
        <v>60</v>
      </c>
      <c r="FB58" s="205" t="s">
        <v>60</v>
      </c>
      <c r="FC58" s="205" t="s">
        <v>60</v>
      </c>
      <c r="FD58" s="205" t="s">
        <v>60</v>
      </c>
      <c r="FE58" s="205" t="s">
        <v>60</v>
      </c>
      <c r="FF58" s="211" t="s">
        <v>1063</v>
      </c>
      <c r="FG58" s="211" t="s">
        <v>1063</v>
      </c>
      <c r="FH58" s="205" t="s">
        <v>234</v>
      </c>
      <c r="FI58" s="205" t="s">
        <v>60</v>
      </c>
      <c r="FJ58" s="205" t="s">
        <v>60</v>
      </c>
      <c r="FK58" s="205" t="s">
        <v>60</v>
      </c>
      <c r="FL58" s="211" t="s">
        <v>1063</v>
      </c>
      <c r="FM58" s="205" t="s">
        <v>60</v>
      </c>
      <c r="FN58" s="205" t="s">
        <v>60</v>
      </c>
      <c r="FO58" s="205" t="s">
        <v>60</v>
      </c>
      <c r="FP58" s="205" t="s">
        <v>60</v>
      </c>
      <c r="FQ58" s="205" t="s">
        <v>60</v>
      </c>
      <c r="FR58" s="205" t="s">
        <v>60</v>
      </c>
      <c r="FS58" s="205" t="s">
        <v>60</v>
      </c>
      <c r="FT58" s="205" t="s">
        <v>60</v>
      </c>
      <c r="FU58" s="205" t="s">
        <v>60</v>
      </c>
      <c r="FV58" s="205" t="s">
        <v>60</v>
      </c>
      <c r="FW58" s="205" t="s">
        <v>60</v>
      </c>
      <c r="FX58" s="205" t="s">
        <v>60</v>
      </c>
      <c r="FY58" s="205" t="s">
        <v>60</v>
      </c>
      <c r="FZ58" s="205" t="s">
        <v>60</v>
      </c>
      <c r="GA58" s="211" t="s">
        <v>1063</v>
      </c>
      <c r="GB58" s="211" t="s">
        <v>1063</v>
      </c>
      <c r="GC58" s="205" t="s">
        <v>60</v>
      </c>
      <c r="GD58" s="211" t="s">
        <v>1063</v>
      </c>
      <c r="GE58" s="205" t="s">
        <v>60</v>
      </c>
      <c r="GF58" s="205" t="s">
        <v>60</v>
      </c>
      <c r="GG58" s="205" t="s">
        <v>60</v>
      </c>
      <c r="GH58" s="205" t="s">
        <v>60</v>
      </c>
      <c r="GI58" s="205" t="s">
        <v>60</v>
      </c>
      <c r="GJ58" s="205" t="s">
        <v>60</v>
      </c>
      <c r="GK58" s="205" t="s">
        <v>60</v>
      </c>
      <c r="GL58" s="205" t="s">
        <v>60</v>
      </c>
      <c r="GM58" s="211" t="s">
        <v>1063</v>
      </c>
      <c r="GN58" s="205" t="s">
        <v>60</v>
      </c>
      <c r="GO58" s="205" t="s">
        <v>60</v>
      </c>
      <c r="GP58" s="205" t="s">
        <v>60</v>
      </c>
      <c r="GQ58" s="205" t="s">
        <v>60</v>
      </c>
      <c r="GR58" s="205" t="s">
        <v>60</v>
      </c>
      <c r="GS58" s="211" t="s">
        <v>1063</v>
      </c>
      <c r="GT58" s="211" t="s">
        <v>1063</v>
      </c>
      <c r="GU58" s="205" t="s">
        <v>60</v>
      </c>
      <c r="GV58" s="205" t="s">
        <v>60</v>
      </c>
      <c r="GW58" s="205" t="s">
        <v>60</v>
      </c>
      <c r="GX58" s="205" t="s">
        <v>60</v>
      </c>
      <c r="GY58" s="205" t="s">
        <v>60</v>
      </c>
      <c r="GZ58" s="205" t="s">
        <v>60</v>
      </c>
      <c r="HA58" s="205" t="s">
        <v>60</v>
      </c>
      <c r="HB58" s="205" t="s">
        <v>60</v>
      </c>
      <c r="HC58" s="205" t="s">
        <v>60</v>
      </c>
      <c r="HD58" s="205" t="s">
        <v>60</v>
      </c>
      <c r="HE58" s="205" t="s">
        <v>60</v>
      </c>
      <c r="HF58" s="205" t="s">
        <v>60</v>
      </c>
      <c r="HG58" s="205" t="s">
        <v>60</v>
      </c>
      <c r="HH58" s="205" t="s">
        <v>60</v>
      </c>
      <c r="HI58" s="205" t="s">
        <v>60</v>
      </c>
      <c r="HJ58" s="205" t="s">
        <v>60</v>
      </c>
      <c r="HK58" s="205" t="s">
        <v>60</v>
      </c>
      <c r="HL58" s="205" t="s">
        <v>60</v>
      </c>
      <c r="HM58" s="205" t="s">
        <v>60</v>
      </c>
      <c r="HN58" s="205" t="s">
        <v>60</v>
      </c>
      <c r="HO58" s="205" t="s">
        <v>60</v>
      </c>
      <c r="HP58" s="205" t="s">
        <v>60</v>
      </c>
      <c r="HQ58" s="205" t="s">
        <v>60</v>
      </c>
      <c r="HR58" s="205" t="s">
        <v>60</v>
      </c>
      <c r="HS58" s="205" t="s">
        <v>60</v>
      </c>
      <c r="HT58" s="205" t="s">
        <v>60</v>
      </c>
      <c r="HU58" s="205" t="s">
        <v>60</v>
      </c>
      <c r="HV58" s="205" t="s">
        <v>60</v>
      </c>
      <c r="HW58" s="205" t="s">
        <v>60</v>
      </c>
      <c r="HX58" s="205" t="s">
        <v>60</v>
      </c>
      <c r="HY58" s="205" t="s">
        <v>60</v>
      </c>
      <c r="HZ58" s="205" t="s">
        <v>60</v>
      </c>
      <c r="IA58" s="205" t="s">
        <v>60</v>
      </c>
      <c r="IB58" s="205" t="s">
        <v>60</v>
      </c>
      <c r="IC58" s="205" t="s">
        <v>60</v>
      </c>
      <c r="ID58" s="205" t="s">
        <v>60</v>
      </c>
      <c r="IE58" s="205" t="s">
        <v>60</v>
      </c>
      <c r="IF58" s="205" t="s">
        <v>60</v>
      </c>
      <c r="IG58" s="205" t="s">
        <v>60</v>
      </c>
      <c r="IH58" s="205" t="s">
        <v>60</v>
      </c>
      <c r="II58" s="205" t="s">
        <v>60</v>
      </c>
      <c r="IJ58" s="205" t="s">
        <v>60</v>
      </c>
      <c r="IK58" s="205" t="s">
        <v>60</v>
      </c>
      <c r="IL58" s="205" t="s">
        <v>60</v>
      </c>
      <c r="IM58" s="205" t="s">
        <v>60</v>
      </c>
      <c r="IN58" s="205" t="s">
        <v>60</v>
      </c>
      <c r="IO58" s="205" t="s">
        <v>60</v>
      </c>
      <c r="IP58" s="205" t="s">
        <v>60</v>
      </c>
      <c r="IQ58" s="205" t="s">
        <v>60</v>
      </c>
      <c r="IR58" s="205" t="s">
        <v>60</v>
      </c>
      <c r="IS58" s="205" t="s">
        <v>60</v>
      </c>
      <c r="IT58" s="205" t="s">
        <v>60</v>
      </c>
      <c r="IU58" s="205" t="s">
        <v>60</v>
      </c>
      <c r="IV58" s="205" t="s">
        <v>60</v>
      </c>
    </row>
    <row r="59" ht="21" customHeight="1" spans="1:256">
      <c r="A59" s="209" t="s">
        <v>1128</v>
      </c>
      <c r="B59" s="206" t="s">
        <v>60</v>
      </c>
      <c r="C59" s="205" t="s">
        <v>60</v>
      </c>
      <c r="D59" s="205" t="s">
        <v>60</v>
      </c>
      <c r="E59" s="205" t="s">
        <v>60</v>
      </c>
      <c r="F59" s="205" t="s">
        <v>60</v>
      </c>
      <c r="G59" s="205" t="s">
        <v>60</v>
      </c>
      <c r="H59" s="205" t="s">
        <v>60</v>
      </c>
      <c r="I59" s="205" t="s">
        <v>60</v>
      </c>
      <c r="J59" s="205" t="s">
        <v>60</v>
      </c>
      <c r="K59" s="205" t="s">
        <v>60</v>
      </c>
      <c r="L59" s="205" t="s">
        <v>60</v>
      </c>
      <c r="M59" s="205" t="s">
        <v>60</v>
      </c>
      <c r="N59" s="205" t="s">
        <v>60</v>
      </c>
      <c r="O59" s="205" t="s">
        <v>60</v>
      </c>
      <c r="P59" s="205" t="s">
        <v>60</v>
      </c>
      <c r="Q59" s="205" t="s">
        <v>60</v>
      </c>
      <c r="R59" s="202"/>
      <c r="S59" s="205" t="s">
        <v>60</v>
      </c>
      <c r="T59" s="205" t="s">
        <v>60</v>
      </c>
      <c r="U59" s="205" t="s">
        <v>60</v>
      </c>
      <c r="V59" s="205" t="s">
        <v>60</v>
      </c>
      <c r="W59" s="205" t="s">
        <v>60</v>
      </c>
      <c r="X59" s="205" t="s">
        <v>60</v>
      </c>
      <c r="Y59" s="205" t="s">
        <v>60</v>
      </c>
      <c r="Z59" s="202"/>
      <c r="AA59" s="205" t="s">
        <v>60</v>
      </c>
      <c r="AB59" s="205" t="s">
        <v>60</v>
      </c>
      <c r="AC59" s="205" t="s">
        <v>60</v>
      </c>
      <c r="AD59" s="205" t="s">
        <v>60</v>
      </c>
      <c r="AE59" s="205" t="s">
        <v>60</v>
      </c>
      <c r="AF59" s="205" t="s">
        <v>60</v>
      </c>
      <c r="AG59" s="205" t="s">
        <v>60</v>
      </c>
      <c r="AH59" s="205" t="s">
        <v>60</v>
      </c>
      <c r="AI59" s="205" t="s">
        <v>60</v>
      </c>
      <c r="AJ59" s="205" t="s">
        <v>60</v>
      </c>
      <c r="AK59" s="205" t="s">
        <v>60</v>
      </c>
      <c r="AL59" s="205" t="s">
        <v>60</v>
      </c>
      <c r="AM59" s="205" t="s">
        <v>60</v>
      </c>
      <c r="AN59" s="205" t="s">
        <v>60</v>
      </c>
      <c r="AO59" s="205" t="s">
        <v>60</v>
      </c>
      <c r="AP59" s="205" t="s">
        <v>60</v>
      </c>
      <c r="AQ59" s="205" t="s">
        <v>60</v>
      </c>
      <c r="AR59" s="205" t="s">
        <v>60</v>
      </c>
      <c r="AS59" s="205" t="s">
        <v>60</v>
      </c>
      <c r="AT59" s="205" t="s">
        <v>60</v>
      </c>
      <c r="AU59" s="205" t="s">
        <v>60</v>
      </c>
      <c r="AV59" s="205" t="s">
        <v>60</v>
      </c>
      <c r="AW59" s="205" t="s">
        <v>60</v>
      </c>
      <c r="AX59" s="205" t="s">
        <v>60</v>
      </c>
      <c r="AY59" s="205" t="s">
        <v>60</v>
      </c>
      <c r="AZ59" s="205" t="s">
        <v>60</v>
      </c>
      <c r="BA59" s="206" t="s">
        <v>1063</v>
      </c>
      <c r="BB59" s="202"/>
      <c r="BC59" s="205" t="s">
        <v>60</v>
      </c>
      <c r="BD59" s="205" t="s">
        <v>60</v>
      </c>
      <c r="BE59" s="205" t="s">
        <v>60</v>
      </c>
      <c r="BF59" s="205" t="s">
        <v>60</v>
      </c>
      <c r="BG59" s="205" t="s">
        <v>60</v>
      </c>
      <c r="BH59" s="205" t="s">
        <v>60</v>
      </c>
      <c r="BI59" s="205" t="s">
        <v>60</v>
      </c>
      <c r="BJ59" s="205" t="s">
        <v>60</v>
      </c>
      <c r="BK59" s="205" t="s">
        <v>60</v>
      </c>
      <c r="BL59" s="205" t="s">
        <v>60</v>
      </c>
      <c r="BM59" s="205" t="s">
        <v>60</v>
      </c>
      <c r="BN59" s="205" t="s">
        <v>60</v>
      </c>
      <c r="BO59" s="205" t="s">
        <v>60</v>
      </c>
      <c r="BP59" s="205" t="s">
        <v>60</v>
      </c>
      <c r="BQ59" s="205" t="s">
        <v>60</v>
      </c>
      <c r="BR59" s="205" t="s">
        <v>60</v>
      </c>
      <c r="BS59" s="205" t="s">
        <v>60</v>
      </c>
      <c r="BT59" s="205" t="s">
        <v>60</v>
      </c>
      <c r="BU59" s="205" t="s">
        <v>60</v>
      </c>
      <c r="BV59" s="205" t="s">
        <v>60</v>
      </c>
      <c r="BW59" s="205" t="s">
        <v>60</v>
      </c>
      <c r="BX59" s="205" t="s">
        <v>60</v>
      </c>
      <c r="BY59" s="205" t="s">
        <v>60</v>
      </c>
      <c r="BZ59" s="205" t="s">
        <v>60</v>
      </c>
      <c r="CA59" s="205" t="s">
        <v>60</v>
      </c>
      <c r="CB59" s="205" t="s">
        <v>60</v>
      </c>
      <c r="CC59" s="205" t="s">
        <v>60</v>
      </c>
      <c r="CD59" s="205" t="s">
        <v>60</v>
      </c>
      <c r="CE59" s="205" t="s">
        <v>60</v>
      </c>
      <c r="CF59" s="205" t="s">
        <v>60</v>
      </c>
      <c r="CG59" s="205" t="s">
        <v>60</v>
      </c>
      <c r="CH59" s="205" t="s">
        <v>60</v>
      </c>
      <c r="CI59" s="205" t="s">
        <v>60</v>
      </c>
      <c r="CJ59" s="205" t="s">
        <v>60</v>
      </c>
      <c r="CK59" s="205" t="s">
        <v>60</v>
      </c>
      <c r="CL59" s="205" t="s">
        <v>60</v>
      </c>
      <c r="CM59" s="205" t="s">
        <v>60</v>
      </c>
      <c r="CN59" s="205" t="s">
        <v>60</v>
      </c>
      <c r="CO59" s="205" t="s">
        <v>60</v>
      </c>
      <c r="CP59" s="205" t="s">
        <v>60</v>
      </c>
      <c r="CQ59" s="205" t="s">
        <v>60</v>
      </c>
      <c r="CR59" s="205" t="s">
        <v>60</v>
      </c>
      <c r="CS59" s="205" t="s">
        <v>60</v>
      </c>
      <c r="CT59" s="205" t="s">
        <v>1129</v>
      </c>
      <c r="CU59" s="205" t="s">
        <v>60</v>
      </c>
      <c r="CV59" s="205" t="s">
        <v>60</v>
      </c>
      <c r="CW59" s="205" t="s">
        <v>60</v>
      </c>
      <c r="CX59" s="205" t="s">
        <v>60</v>
      </c>
      <c r="CY59" s="205" t="s">
        <v>60</v>
      </c>
      <c r="CZ59" s="206" t="s">
        <v>1063</v>
      </c>
      <c r="DA59" s="205" t="s">
        <v>60</v>
      </c>
      <c r="DB59" s="205" t="s">
        <v>60</v>
      </c>
      <c r="DC59" s="205" t="s">
        <v>60</v>
      </c>
      <c r="DD59" s="202"/>
      <c r="DE59" s="205" t="s">
        <v>60</v>
      </c>
      <c r="DF59" s="205" t="s">
        <v>60</v>
      </c>
      <c r="DG59" s="205" t="s">
        <v>60</v>
      </c>
      <c r="DH59" s="205" t="s">
        <v>60</v>
      </c>
      <c r="DI59" s="205" t="s">
        <v>60</v>
      </c>
      <c r="DJ59" s="205" t="s">
        <v>60</v>
      </c>
      <c r="DK59" s="205" t="s">
        <v>60</v>
      </c>
      <c r="DL59" s="205" t="s">
        <v>60</v>
      </c>
      <c r="DM59" s="205" t="s">
        <v>60</v>
      </c>
      <c r="DN59" s="205" t="s">
        <v>60</v>
      </c>
      <c r="DO59" s="205" t="s">
        <v>60</v>
      </c>
      <c r="DP59" s="205" t="s">
        <v>60</v>
      </c>
      <c r="DQ59" s="205" t="s">
        <v>60</v>
      </c>
      <c r="DR59" s="205" t="s">
        <v>60</v>
      </c>
      <c r="DS59" s="205" t="s">
        <v>60</v>
      </c>
      <c r="DT59" s="205" t="s">
        <v>60</v>
      </c>
      <c r="DU59" s="205" t="s">
        <v>60</v>
      </c>
      <c r="DV59" s="205" t="s">
        <v>60</v>
      </c>
      <c r="DW59" s="205" t="s">
        <v>60</v>
      </c>
      <c r="DX59" s="205" t="s">
        <v>60</v>
      </c>
      <c r="DY59" s="205" t="s">
        <v>60</v>
      </c>
      <c r="DZ59" s="205" t="s">
        <v>60</v>
      </c>
      <c r="EA59" s="205" t="s">
        <v>60</v>
      </c>
      <c r="EB59" s="205" t="s">
        <v>60</v>
      </c>
      <c r="EC59" s="205" t="s">
        <v>60</v>
      </c>
      <c r="ED59" s="205" t="s">
        <v>60</v>
      </c>
      <c r="EE59" s="205" t="s">
        <v>60</v>
      </c>
      <c r="EF59" s="205" t="s">
        <v>60</v>
      </c>
      <c r="EG59" s="205" t="s">
        <v>60</v>
      </c>
      <c r="EH59" s="205" t="s">
        <v>60</v>
      </c>
      <c r="EI59" s="205" t="s">
        <v>60</v>
      </c>
      <c r="EJ59" s="205" t="s">
        <v>60</v>
      </c>
      <c r="EK59" s="205" t="s">
        <v>60</v>
      </c>
      <c r="EL59" s="211" t="s">
        <v>1130</v>
      </c>
      <c r="EM59" s="205" t="s">
        <v>60</v>
      </c>
      <c r="EN59" s="205" t="s">
        <v>60</v>
      </c>
      <c r="EO59" s="205" t="s">
        <v>60</v>
      </c>
      <c r="EP59" s="205" t="s">
        <v>60</v>
      </c>
      <c r="EQ59" s="205" t="s">
        <v>60</v>
      </c>
      <c r="ER59" s="205" t="s">
        <v>60</v>
      </c>
      <c r="ES59" s="205" t="s">
        <v>60</v>
      </c>
      <c r="ET59" s="205" t="s">
        <v>60</v>
      </c>
      <c r="EU59" s="211" t="s">
        <v>1063</v>
      </c>
      <c r="EV59" s="205" t="s">
        <v>60</v>
      </c>
      <c r="EW59" s="205" t="s">
        <v>60</v>
      </c>
      <c r="EX59" s="205" t="s">
        <v>60</v>
      </c>
      <c r="EY59" s="205" t="s">
        <v>60</v>
      </c>
      <c r="EZ59" s="205" t="s">
        <v>60</v>
      </c>
      <c r="FA59" s="205" t="s">
        <v>60</v>
      </c>
      <c r="FB59" s="205" t="s">
        <v>60</v>
      </c>
      <c r="FC59" s="205" t="s">
        <v>60</v>
      </c>
      <c r="FD59" s="205" t="s">
        <v>60</v>
      </c>
      <c r="FE59" s="205" t="s">
        <v>60</v>
      </c>
      <c r="FF59" s="205" t="s">
        <v>60</v>
      </c>
      <c r="FG59" s="205" t="s">
        <v>60</v>
      </c>
      <c r="FH59" s="205" t="s">
        <v>60</v>
      </c>
      <c r="FI59" s="205" t="s">
        <v>60</v>
      </c>
      <c r="FJ59" s="205" t="s">
        <v>60</v>
      </c>
      <c r="FK59" s="205" t="s">
        <v>60</v>
      </c>
      <c r="FL59" s="205" t="s">
        <v>60</v>
      </c>
      <c r="FM59" s="205" t="s">
        <v>60</v>
      </c>
      <c r="FN59" s="205" t="s">
        <v>60</v>
      </c>
      <c r="FO59" s="205" t="s">
        <v>60</v>
      </c>
      <c r="FP59" s="205" t="s">
        <v>60</v>
      </c>
      <c r="FQ59" s="205" t="s">
        <v>60</v>
      </c>
      <c r="FR59" s="205" t="s">
        <v>60</v>
      </c>
      <c r="FS59" s="205" t="s">
        <v>60</v>
      </c>
      <c r="FT59" s="205" t="s">
        <v>60</v>
      </c>
      <c r="FU59" s="205" t="s">
        <v>60</v>
      </c>
      <c r="FV59" s="211" t="s">
        <v>1131</v>
      </c>
      <c r="FW59" s="205" t="s">
        <v>60</v>
      </c>
      <c r="FX59" s="205" t="s">
        <v>60</v>
      </c>
      <c r="FY59" s="211" t="s">
        <v>1132</v>
      </c>
      <c r="FZ59" s="205" t="s">
        <v>60</v>
      </c>
      <c r="GA59" s="211" t="s">
        <v>1063</v>
      </c>
      <c r="GB59" s="211" t="s">
        <v>1063</v>
      </c>
      <c r="GC59" s="211" t="s">
        <v>1063</v>
      </c>
      <c r="GD59" s="205" t="s">
        <v>60</v>
      </c>
      <c r="GE59" s="205" t="s">
        <v>60</v>
      </c>
      <c r="GF59" s="205" t="s">
        <v>60</v>
      </c>
      <c r="GG59" s="205" t="s">
        <v>60</v>
      </c>
      <c r="GH59" s="205" t="s">
        <v>60</v>
      </c>
      <c r="GI59" s="205" t="s">
        <v>60</v>
      </c>
      <c r="GJ59" s="205" t="s">
        <v>60</v>
      </c>
      <c r="GK59" s="205" t="s">
        <v>60</v>
      </c>
      <c r="GL59" s="205" t="s">
        <v>60</v>
      </c>
      <c r="GM59" s="205" t="s">
        <v>60</v>
      </c>
      <c r="GN59" s="205" t="s">
        <v>60</v>
      </c>
      <c r="GO59" s="205" t="s">
        <v>60</v>
      </c>
      <c r="GP59" s="205" t="s">
        <v>60</v>
      </c>
      <c r="GQ59" s="205" t="s">
        <v>60</v>
      </c>
      <c r="GR59" s="205" t="s">
        <v>60</v>
      </c>
      <c r="GS59" s="211" t="s">
        <v>1063</v>
      </c>
      <c r="GT59" s="205" t="s">
        <v>60</v>
      </c>
      <c r="GU59" s="205" t="s">
        <v>60</v>
      </c>
      <c r="GV59" s="205" t="s">
        <v>60</v>
      </c>
      <c r="GW59" s="205" t="s">
        <v>60</v>
      </c>
      <c r="GX59" s="205" t="s">
        <v>60</v>
      </c>
      <c r="GY59" s="205" t="s">
        <v>60</v>
      </c>
      <c r="GZ59" s="205" t="s">
        <v>60</v>
      </c>
      <c r="HA59" s="205" t="s">
        <v>60</v>
      </c>
      <c r="HB59" s="205" t="s">
        <v>60</v>
      </c>
      <c r="HC59" s="205" t="s">
        <v>60</v>
      </c>
      <c r="HD59" s="205" t="s">
        <v>60</v>
      </c>
      <c r="HE59" s="205" t="s">
        <v>60</v>
      </c>
      <c r="HF59" s="205" t="s">
        <v>60</v>
      </c>
      <c r="HG59" s="205" t="s">
        <v>60</v>
      </c>
      <c r="HH59" s="205" t="s">
        <v>60</v>
      </c>
      <c r="HI59" s="205" t="s">
        <v>60</v>
      </c>
      <c r="HJ59" s="205" t="s">
        <v>60</v>
      </c>
      <c r="HK59" s="205" t="s">
        <v>60</v>
      </c>
      <c r="HL59" s="205" t="s">
        <v>60</v>
      </c>
      <c r="HM59" s="205" t="s">
        <v>60</v>
      </c>
      <c r="HN59" s="205" t="s">
        <v>60</v>
      </c>
      <c r="HO59" s="205" t="s">
        <v>60</v>
      </c>
      <c r="HP59" s="205" t="s">
        <v>60</v>
      </c>
      <c r="HQ59" s="205" t="s">
        <v>60</v>
      </c>
      <c r="HR59" s="205" t="s">
        <v>60</v>
      </c>
      <c r="HS59" s="205" t="s">
        <v>60</v>
      </c>
      <c r="HT59" s="205" t="s">
        <v>60</v>
      </c>
      <c r="HU59" s="205" t="s">
        <v>60</v>
      </c>
      <c r="HV59" s="205" t="s">
        <v>60</v>
      </c>
      <c r="HW59" s="205" t="s">
        <v>60</v>
      </c>
      <c r="HX59" s="205" t="s">
        <v>60</v>
      </c>
      <c r="HY59" s="205" t="s">
        <v>60</v>
      </c>
      <c r="HZ59" s="205" t="s">
        <v>60</v>
      </c>
      <c r="IA59" s="205" t="s">
        <v>60</v>
      </c>
      <c r="IB59" s="205" t="s">
        <v>60</v>
      </c>
      <c r="IC59" s="205" t="s">
        <v>60</v>
      </c>
      <c r="ID59" s="205" t="s">
        <v>60</v>
      </c>
      <c r="IE59" s="205" t="s">
        <v>60</v>
      </c>
      <c r="IF59" s="205" t="s">
        <v>60</v>
      </c>
      <c r="IG59" s="205" t="s">
        <v>60</v>
      </c>
      <c r="IH59" s="205" t="s">
        <v>60</v>
      </c>
      <c r="II59" s="205" t="s">
        <v>60</v>
      </c>
      <c r="IJ59" s="205" t="s">
        <v>60</v>
      </c>
      <c r="IK59" s="205" t="s">
        <v>60</v>
      </c>
      <c r="IL59" s="205" t="s">
        <v>60</v>
      </c>
      <c r="IM59" s="205" t="s">
        <v>60</v>
      </c>
      <c r="IN59" s="205" t="s">
        <v>60</v>
      </c>
      <c r="IO59" s="205" t="s">
        <v>60</v>
      </c>
      <c r="IP59" s="205" t="s">
        <v>60</v>
      </c>
      <c r="IQ59" s="205" t="s">
        <v>60</v>
      </c>
      <c r="IR59" s="205" t="s">
        <v>60</v>
      </c>
      <c r="IS59" s="205" t="s">
        <v>60</v>
      </c>
      <c r="IT59" s="205" t="s">
        <v>60</v>
      </c>
      <c r="IU59" s="205" t="s">
        <v>60</v>
      </c>
      <c r="IV59" s="205" t="s">
        <v>60</v>
      </c>
    </row>
    <row r="60" ht="21" customHeight="1" spans="1:256">
      <c r="A60" s="202"/>
      <c r="B60" s="202" t="s">
        <v>60</v>
      </c>
      <c r="C60" s="202" t="s">
        <v>60</v>
      </c>
      <c r="D60" s="202" t="s">
        <v>60</v>
      </c>
      <c r="E60" s="202" t="s">
        <v>60</v>
      </c>
      <c r="F60" s="202" t="s">
        <v>60</v>
      </c>
      <c r="G60" s="202" t="s">
        <v>60</v>
      </c>
      <c r="H60" s="202" t="s">
        <v>60</v>
      </c>
      <c r="I60" s="202" t="s">
        <v>60</v>
      </c>
      <c r="J60" s="202" t="s">
        <v>60</v>
      </c>
      <c r="K60" s="202" t="s">
        <v>60</v>
      </c>
      <c r="L60" s="202" t="s">
        <v>60</v>
      </c>
      <c r="M60" s="202" t="s">
        <v>60</v>
      </c>
      <c r="N60" s="202" t="s">
        <v>60</v>
      </c>
      <c r="O60" s="202" t="s">
        <v>60</v>
      </c>
      <c r="P60" s="202" t="s">
        <v>60</v>
      </c>
      <c r="Q60" s="202" t="s">
        <v>60</v>
      </c>
      <c r="R60" s="205" t="s">
        <v>1094</v>
      </c>
      <c r="S60" s="202" t="s">
        <v>60</v>
      </c>
      <c r="T60" s="202" t="s">
        <v>60</v>
      </c>
      <c r="U60" s="202" t="s">
        <v>60</v>
      </c>
      <c r="V60" s="202" t="s">
        <v>60</v>
      </c>
      <c r="W60" s="202" t="s">
        <v>60</v>
      </c>
      <c r="X60" s="202" t="s">
        <v>60</v>
      </c>
      <c r="Y60" s="202" t="s">
        <v>60</v>
      </c>
      <c r="Z60" s="206" t="s">
        <v>1063</v>
      </c>
      <c r="AA60" s="202" t="s">
        <v>60</v>
      </c>
      <c r="AB60" s="202" t="s">
        <v>60</v>
      </c>
      <c r="AC60" s="202" t="s">
        <v>60</v>
      </c>
      <c r="AD60" s="202" t="s">
        <v>60</v>
      </c>
      <c r="AE60" s="202" t="s">
        <v>60</v>
      </c>
      <c r="AF60" s="202" t="s">
        <v>60</v>
      </c>
      <c r="AG60" s="202" t="s">
        <v>60</v>
      </c>
      <c r="AH60" s="202" t="s">
        <v>60</v>
      </c>
      <c r="AI60" s="202" t="s">
        <v>60</v>
      </c>
      <c r="AJ60" s="202" t="s">
        <v>60</v>
      </c>
      <c r="AK60" s="202" t="s">
        <v>60</v>
      </c>
      <c r="AL60" s="202" t="s">
        <v>60</v>
      </c>
      <c r="AM60" s="202" t="s">
        <v>60</v>
      </c>
      <c r="AN60" s="202" t="s">
        <v>60</v>
      </c>
      <c r="AO60" s="202" t="s">
        <v>60</v>
      </c>
      <c r="AP60" s="202" t="s">
        <v>60</v>
      </c>
      <c r="AQ60" s="202" t="s">
        <v>60</v>
      </c>
      <c r="AR60" s="202" t="s">
        <v>60</v>
      </c>
      <c r="AS60" s="202" t="s">
        <v>60</v>
      </c>
      <c r="AT60" s="202" t="s">
        <v>60</v>
      </c>
      <c r="AU60" s="202" t="s">
        <v>60</v>
      </c>
      <c r="AV60" s="202" t="s">
        <v>60</v>
      </c>
      <c r="AW60" s="202" t="s">
        <v>60</v>
      </c>
      <c r="AX60" s="202" t="s">
        <v>60</v>
      </c>
      <c r="AY60" s="202" t="s">
        <v>60</v>
      </c>
      <c r="AZ60" s="202" t="s">
        <v>60</v>
      </c>
      <c r="BA60" s="206" t="s">
        <v>1063</v>
      </c>
      <c r="BB60" s="202"/>
      <c r="BC60" s="202" t="s">
        <v>60</v>
      </c>
      <c r="BD60" s="202" t="s">
        <v>60</v>
      </c>
      <c r="BE60" s="202" t="s">
        <v>60</v>
      </c>
      <c r="BF60" s="202" t="s">
        <v>60</v>
      </c>
      <c r="BG60" s="202" t="s">
        <v>60</v>
      </c>
      <c r="BH60" s="202" t="s">
        <v>60</v>
      </c>
      <c r="BI60" s="202" t="s">
        <v>60</v>
      </c>
      <c r="BJ60" s="202" t="s">
        <v>60</v>
      </c>
      <c r="BK60" s="202" t="s">
        <v>60</v>
      </c>
      <c r="BL60" s="202" t="s">
        <v>60</v>
      </c>
      <c r="BM60" s="202" t="s">
        <v>60</v>
      </c>
      <c r="BN60" s="202" t="s">
        <v>60</v>
      </c>
      <c r="BO60" s="202" t="s">
        <v>60</v>
      </c>
      <c r="BP60" s="202" t="s">
        <v>60</v>
      </c>
      <c r="BQ60" s="202" t="s">
        <v>60</v>
      </c>
      <c r="BR60" s="202" t="s">
        <v>60</v>
      </c>
      <c r="BS60" s="202" t="s">
        <v>60</v>
      </c>
      <c r="BT60" s="202" t="s">
        <v>60</v>
      </c>
      <c r="BU60" s="202" t="s">
        <v>60</v>
      </c>
      <c r="BV60" s="202" t="s">
        <v>60</v>
      </c>
      <c r="BW60" s="202" t="s">
        <v>60</v>
      </c>
      <c r="BX60" s="202" t="s">
        <v>60</v>
      </c>
      <c r="BY60" s="202" t="s">
        <v>1131</v>
      </c>
      <c r="BZ60" s="202" t="s">
        <v>60</v>
      </c>
      <c r="CA60" s="202" t="s">
        <v>60</v>
      </c>
      <c r="CB60" s="202" t="s">
        <v>60</v>
      </c>
      <c r="CC60" s="202" t="s">
        <v>60</v>
      </c>
      <c r="CD60" s="206" t="s">
        <v>1063</v>
      </c>
      <c r="CE60" s="202" t="s">
        <v>60</v>
      </c>
      <c r="CF60" s="202" t="s">
        <v>60</v>
      </c>
      <c r="CG60" s="202" t="s">
        <v>60</v>
      </c>
      <c r="CH60" s="202" t="s">
        <v>60</v>
      </c>
      <c r="CI60" s="202" t="s">
        <v>60</v>
      </c>
      <c r="CJ60" s="202" t="s">
        <v>60</v>
      </c>
      <c r="CK60" s="202" t="s">
        <v>60</v>
      </c>
      <c r="CL60" s="202" t="s">
        <v>60</v>
      </c>
      <c r="CM60" s="202" t="s">
        <v>60</v>
      </c>
      <c r="CN60" s="202" t="s">
        <v>60</v>
      </c>
      <c r="CO60" s="202" t="s">
        <v>60</v>
      </c>
      <c r="CP60" s="202" t="s">
        <v>60</v>
      </c>
      <c r="CQ60" s="202" t="s">
        <v>60</v>
      </c>
      <c r="CR60" s="202" t="s">
        <v>60</v>
      </c>
      <c r="CS60" s="202" t="s">
        <v>60</v>
      </c>
      <c r="CT60" s="202" t="s">
        <v>60</v>
      </c>
      <c r="CU60" s="202" t="s">
        <v>60</v>
      </c>
      <c r="CV60" s="202" t="s">
        <v>60</v>
      </c>
      <c r="CW60" s="202" t="s">
        <v>60</v>
      </c>
      <c r="CX60" s="202" t="s">
        <v>60</v>
      </c>
      <c r="CY60" s="202" t="s">
        <v>60</v>
      </c>
      <c r="CZ60" s="206" t="s">
        <v>1063</v>
      </c>
      <c r="DA60" s="202" t="s">
        <v>60</v>
      </c>
      <c r="DB60" s="202" t="s">
        <v>60</v>
      </c>
      <c r="DC60" s="202" t="s">
        <v>60</v>
      </c>
      <c r="DD60" s="206" t="s">
        <v>1063</v>
      </c>
      <c r="DE60" s="202" t="s">
        <v>60</v>
      </c>
      <c r="DF60" s="202" t="s">
        <v>60</v>
      </c>
      <c r="DG60" s="202" t="s">
        <v>60</v>
      </c>
      <c r="DH60" s="202" t="s">
        <v>60</v>
      </c>
      <c r="DI60" s="202" t="s">
        <v>60</v>
      </c>
      <c r="DJ60" s="202" t="s">
        <v>60</v>
      </c>
      <c r="DK60" s="202" t="s">
        <v>60</v>
      </c>
      <c r="DL60" s="205" t="s">
        <v>60</v>
      </c>
      <c r="DM60" s="205" t="s">
        <v>60</v>
      </c>
      <c r="DN60" s="205" t="s">
        <v>60</v>
      </c>
      <c r="DO60" s="205" t="s">
        <v>60</v>
      </c>
      <c r="DP60" s="205" t="s">
        <v>60</v>
      </c>
      <c r="DQ60" s="205" t="s">
        <v>60</v>
      </c>
      <c r="DR60" s="205" t="s">
        <v>60</v>
      </c>
      <c r="DS60" s="205" t="s">
        <v>60</v>
      </c>
      <c r="DT60" s="205" t="s">
        <v>60</v>
      </c>
      <c r="DU60" s="205" t="s">
        <v>60</v>
      </c>
      <c r="DV60" s="205" t="s">
        <v>60</v>
      </c>
      <c r="DW60" s="205" t="s">
        <v>60</v>
      </c>
      <c r="DX60" s="205" t="s">
        <v>60</v>
      </c>
      <c r="DY60" s="205" t="s">
        <v>60</v>
      </c>
      <c r="DZ60" s="205" t="s">
        <v>60</v>
      </c>
      <c r="EA60" s="205" t="s">
        <v>60</v>
      </c>
      <c r="EB60" s="205" t="s">
        <v>60</v>
      </c>
      <c r="EC60" s="205" t="s">
        <v>60</v>
      </c>
      <c r="ED60" s="205" t="s">
        <v>60</v>
      </c>
      <c r="EE60" s="205" t="s">
        <v>60</v>
      </c>
      <c r="EF60" s="205" t="s">
        <v>60</v>
      </c>
      <c r="EG60" s="205" t="s">
        <v>60</v>
      </c>
      <c r="EH60" s="205" t="s">
        <v>60</v>
      </c>
      <c r="EI60" s="205" t="s">
        <v>60</v>
      </c>
      <c r="EJ60" s="205" t="s">
        <v>60</v>
      </c>
      <c r="EK60" s="205" t="s">
        <v>60</v>
      </c>
      <c r="EL60" s="205" t="s">
        <v>60</v>
      </c>
      <c r="EM60" s="205" t="s">
        <v>60</v>
      </c>
      <c r="EN60" s="205" t="s">
        <v>60</v>
      </c>
      <c r="EO60" s="205" t="s">
        <v>60</v>
      </c>
      <c r="EP60" s="205" t="s">
        <v>60</v>
      </c>
      <c r="EQ60" s="205" t="s">
        <v>60</v>
      </c>
      <c r="ER60" s="205" t="s">
        <v>60</v>
      </c>
      <c r="ES60" s="205" t="s">
        <v>60</v>
      </c>
      <c r="ET60" s="205" t="s">
        <v>60</v>
      </c>
      <c r="EU60" s="205" t="s">
        <v>60</v>
      </c>
      <c r="EV60" s="205" t="s">
        <v>60</v>
      </c>
      <c r="EW60" s="205" t="s">
        <v>60</v>
      </c>
      <c r="EX60" s="205" t="s">
        <v>60</v>
      </c>
      <c r="EY60" s="205" t="s">
        <v>60</v>
      </c>
      <c r="EZ60" s="205" t="s">
        <v>60</v>
      </c>
      <c r="FA60" s="205" t="s">
        <v>60</v>
      </c>
      <c r="FB60" s="205" t="s">
        <v>60</v>
      </c>
      <c r="FC60" s="205" t="s">
        <v>60</v>
      </c>
      <c r="FD60" s="205" t="s">
        <v>60</v>
      </c>
      <c r="FE60" s="205" t="s">
        <v>60</v>
      </c>
      <c r="FF60" s="205" t="s">
        <v>60</v>
      </c>
      <c r="FG60" s="205" t="s">
        <v>60</v>
      </c>
      <c r="FH60" s="205" t="s">
        <v>60</v>
      </c>
      <c r="FI60" s="205" t="s">
        <v>60</v>
      </c>
      <c r="FJ60" s="205" t="s">
        <v>60</v>
      </c>
      <c r="FK60" s="205" t="s">
        <v>60</v>
      </c>
      <c r="FL60" s="205" t="s">
        <v>60</v>
      </c>
      <c r="FM60" s="205" t="s">
        <v>60</v>
      </c>
      <c r="FN60" s="205" t="s">
        <v>60</v>
      </c>
      <c r="FO60" s="205" t="s">
        <v>60</v>
      </c>
      <c r="FP60" s="205" t="s">
        <v>60</v>
      </c>
      <c r="FQ60" s="205" t="s">
        <v>60</v>
      </c>
      <c r="FR60" s="205" t="s">
        <v>60</v>
      </c>
      <c r="FS60" s="205" t="s">
        <v>60</v>
      </c>
      <c r="FT60" s="205" t="s">
        <v>60</v>
      </c>
      <c r="FU60" s="205" t="s">
        <v>60</v>
      </c>
      <c r="FV60" s="205" t="s">
        <v>60</v>
      </c>
      <c r="FW60" s="205" t="s">
        <v>60</v>
      </c>
      <c r="FX60" s="205" t="s">
        <v>60</v>
      </c>
      <c r="FY60" s="205" t="s">
        <v>60</v>
      </c>
      <c r="FZ60" s="205" t="s">
        <v>60</v>
      </c>
      <c r="GA60" s="211" t="s">
        <v>1063</v>
      </c>
      <c r="GB60" s="211" t="s">
        <v>1063</v>
      </c>
      <c r="GC60" s="211" t="s">
        <v>1063</v>
      </c>
      <c r="GD60" s="205" t="s">
        <v>60</v>
      </c>
      <c r="GE60" s="205" t="s">
        <v>60</v>
      </c>
      <c r="GF60" s="205" t="s">
        <v>60</v>
      </c>
      <c r="GG60" s="205" t="s">
        <v>60</v>
      </c>
      <c r="GH60" s="205" t="s">
        <v>60</v>
      </c>
      <c r="GI60" s="205" t="s">
        <v>60</v>
      </c>
      <c r="GJ60" s="205" t="s">
        <v>60</v>
      </c>
      <c r="GK60" s="205" t="s">
        <v>60</v>
      </c>
      <c r="GL60" s="205" t="s">
        <v>60</v>
      </c>
      <c r="GM60" s="205" t="s">
        <v>60</v>
      </c>
      <c r="GN60" s="205" t="s">
        <v>60</v>
      </c>
      <c r="GO60" s="205" t="s">
        <v>60</v>
      </c>
      <c r="GP60" s="205" t="s">
        <v>60</v>
      </c>
      <c r="GQ60" s="205" t="s">
        <v>60</v>
      </c>
      <c r="GR60" s="205" t="s">
        <v>60</v>
      </c>
      <c r="GS60" s="211" t="s">
        <v>1063</v>
      </c>
      <c r="GT60" s="205" t="s">
        <v>60</v>
      </c>
      <c r="GU60" s="205" t="s">
        <v>60</v>
      </c>
      <c r="GV60" s="205" t="s">
        <v>60</v>
      </c>
      <c r="GW60" s="205" t="s">
        <v>60</v>
      </c>
      <c r="GX60" s="205" t="s">
        <v>60</v>
      </c>
      <c r="GY60" s="205" t="s">
        <v>60</v>
      </c>
      <c r="GZ60" s="205" t="s">
        <v>60</v>
      </c>
      <c r="HA60" s="205" t="s">
        <v>60</v>
      </c>
      <c r="HB60" s="205" t="s">
        <v>60</v>
      </c>
      <c r="HC60" s="205" t="s">
        <v>60</v>
      </c>
      <c r="HD60" s="205" t="s">
        <v>60</v>
      </c>
      <c r="HE60" s="205" t="s">
        <v>60</v>
      </c>
      <c r="HF60" s="205" t="s">
        <v>60</v>
      </c>
      <c r="HG60" s="205" t="s">
        <v>60</v>
      </c>
      <c r="HH60" s="205" t="s">
        <v>60</v>
      </c>
      <c r="HI60" s="205" t="s">
        <v>60</v>
      </c>
      <c r="HJ60" s="205" t="s">
        <v>60</v>
      </c>
      <c r="HK60" s="205" t="s">
        <v>60</v>
      </c>
      <c r="HL60" s="205" t="s">
        <v>60</v>
      </c>
      <c r="HM60" s="205" t="s">
        <v>60</v>
      </c>
      <c r="HN60" s="205" t="s">
        <v>60</v>
      </c>
      <c r="HO60" s="205" t="s">
        <v>60</v>
      </c>
      <c r="HP60" s="205" t="s">
        <v>60</v>
      </c>
      <c r="HQ60" s="205" t="s">
        <v>60</v>
      </c>
      <c r="HR60" s="205" t="s">
        <v>60</v>
      </c>
      <c r="HS60" s="205" t="s">
        <v>60</v>
      </c>
      <c r="HT60" s="205" t="s">
        <v>60</v>
      </c>
      <c r="HU60" s="205" t="s">
        <v>60</v>
      </c>
      <c r="HV60" s="205" t="s">
        <v>60</v>
      </c>
      <c r="HW60" s="205" t="s">
        <v>60</v>
      </c>
      <c r="HX60" s="205" t="s">
        <v>60</v>
      </c>
      <c r="HY60" s="205" t="s">
        <v>60</v>
      </c>
      <c r="HZ60" s="205" t="s">
        <v>60</v>
      </c>
      <c r="IA60" s="205" t="s">
        <v>60</v>
      </c>
      <c r="IB60" s="205" t="s">
        <v>60</v>
      </c>
      <c r="IC60" s="205" t="s">
        <v>60</v>
      </c>
      <c r="ID60" s="205" t="s">
        <v>60</v>
      </c>
      <c r="IE60" s="205" t="s">
        <v>60</v>
      </c>
      <c r="IF60" s="205" t="s">
        <v>60</v>
      </c>
      <c r="IG60" s="205" t="s">
        <v>60</v>
      </c>
      <c r="IH60" s="205" t="s">
        <v>60</v>
      </c>
      <c r="II60" s="205" t="s">
        <v>60</v>
      </c>
      <c r="IJ60" s="205" t="s">
        <v>60</v>
      </c>
      <c r="IK60" s="205" t="s">
        <v>60</v>
      </c>
      <c r="IL60" s="205" t="s">
        <v>60</v>
      </c>
      <c r="IM60" s="205" t="s">
        <v>60</v>
      </c>
      <c r="IN60" s="205" t="s">
        <v>60</v>
      </c>
      <c r="IO60" s="205" t="s">
        <v>60</v>
      </c>
      <c r="IP60" s="205" t="s">
        <v>60</v>
      </c>
      <c r="IQ60" s="205" t="s">
        <v>60</v>
      </c>
      <c r="IR60" s="205" t="s">
        <v>60</v>
      </c>
      <c r="IS60" s="205" t="s">
        <v>60</v>
      </c>
      <c r="IT60" s="205" t="s">
        <v>60</v>
      </c>
      <c r="IU60" s="205" t="s">
        <v>60</v>
      </c>
      <c r="IV60" s="205" t="s">
        <v>60</v>
      </c>
    </row>
    <row r="61" ht="21" customHeight="1" spans="1:256">
      <c r="A61" s="209" t="s">
        <v>108</v>
      </c>
      <c r="B61" s="206" t="s">
        <v>60</v>
      </c>
      <c r="C61" s="206" t="s">
        <v>1063</v>
      </c>
      <c r="D61" s="205" t="s">
        <v>60</v>
      </c>
      <c r="E61" s="205" t="s">
        <v>60</v>
      </c>
      <c r="F61" s="205" t="s">
        <v>60</v>
      </c>
      <c r="G61" s="205" t="s">
        <v>60</v>
      </c>
      <c r="H61" s="205" t="s">
        <v>60</v>
      </c>
      <c r="I61" s="205" t="s">
        <v>60</v>
      </c>
      <c r="J61" s="205" t="s">
        <v>60</v>
      </c>
      <c r="K61" s="205" t="s">
        <v>60</v>
      </c>
      <c r="L61" s="205" t="s">
        <v>60</v>
      </c>
      <c r="M61" s="205" t="s">
        <v>60</v>
      </c>
      <c r="N61" s="205" t="s">
        <v>60</v>
      </c>
      <c r="O61" s="206" t="s">
        <v>1063</v>
      </c>
      <c r="P61" s="205" t="s">
        <v>60</v>
      </c>
      <c r="Q61" s="205" t="s">
        <v>60</v>
      </c>
      <c r="R61" s="205" t="s">
        <v>60</v>
      </c>
      <c r="S61" s="205" t="s">
        <v>60</v>
      </c>
      <c r="T61" s="205" t="s">
        <v>60</v>
      </c>
      <c r="U61" s="205" t="s">
        <v>60</v>
      </c>
      <c r="V61" s="205" t="s">
        <v>60</v>
      </c>
      <c r="W61" s="205" t="s">
        <v>60</v>
      </c>
      <c r="X61" s="205" t="s">
        <v>60</v>
      </c>
      <c r="Y61" s="205" t="s">
        <v>60</v>
      </c>
      <c r="Z61" s="205" t="s">
        <v>60</v>
      </c>
      <c r="AA61" s="205" t="s">
        <v>60</v>
      </c>
      <c r="AB61" s="205" t="s">
        <v>60</v>
      </c>
      <c r="AC61" s="205" t="s">
        <v>60</v>
      </c>
      <c r="AD61" s="205" t="s">
        <v>60</v>
      </c>
      <c r="AE61" s="205" t="s">
        <v>60</v>
      </c>
      <c r="AF61" s="205" t="s">
        <v>60</v>
      </c>
      <c r="AG61" s="205" t="s">
        <v>60</v>
      </c>
      <c r="AH61" s="205" t="s">
        <v>60</v>
      </c>
      <c r="AI61" s="205" t="s">
        <v>60</v>
      </c>
      <c r="AJ61" s="205" t="s">
        <v>60</v>
      </c>
      <c r="AK61" s="205" t="s">
        <v>60</v>
      </c>
      <c r="AL61" s="205" t="s">
        <v>60</v>
      </c>
      <c r="AM61" s="205" t="s">
        <v>60</v>
      </c>
      <c r="AN61" s="205" t="s">
        <v>60</v>
      </c>
      <c r="AO61" s="205" t="s">
        <v>60</v>
      </c>
      <c r="AP61" s="205" t="s">
        <v>60</v>
      </c>
      <c r="AQ61" s="206" t="s">
        <v>1063</v>
      </c>
      <c r="AR61" s="205" t="s">
        <v>60</v>
      </c>
      <c r="AS61" s="205" t="s">
        <v>60</v>
      </c>
      <c r="AT61" s="205" t="s">
        <v>60</v>
      </c>
      <c r="AU61" s="205" t="s">
        <v>60</v>
      </c>
      <c r="AV61" s="205" t="s">
        <v>60</v>
      </c>
      <c r="AW61" s="205" t="s">
        <v>60</v>
      </c>
      <c r="AX61" s="205" t="s">
        <v>60</v>
      </c>
      <c r="AY61" s="205" t="s">
        <v>60</v>
      </c>
      <c r="AZ61" s="205" t="s">
        <v>60</v>
      </c>
      <c r="BA61" s="205" t="s">
        <v>1064</v>
      </c>
      <c r="BB61" s="205" t="s">
        <v>60</v>
      </c>
      <c r="BC61" s="205" t="s">
        <v>60</v>
      </c>
      <c r="BD61" s="205" t="s">
        <v>60</v>
      </c>
      <c r="BE61" s="205" t="s">
        <v>60</v>
      </c>
      <c r="BF61" s="205" t="s">
        <v>60</v>
      </c>
      <c r="BG61" s="205" t="s">
        <v>60</v>
      </c>
      <c r="BH61" s="205" t="s">
        <v>60</v>
      </c>
      <c r="BI61" s="205" t="s">
        <v>60</v>
      </c>
      <c r="BJ61" s="205" t="s">
        <v>60</v>
      </c>
      <c r="BK61" s="205" t="s">
        <v>60</v>
      </c>
      <c r="BL61" s="205" t="s">
        <v>60</v>
      </c>
      <c r="BM61" s="205" t="s">
        <v>60</v>
      </c>
      <c r="BN61" s="205" t="s">
        <v>60</v>
      </c>
      <c r="BO61" s="205" t="s">
        <v>60</v>
      </c>
      <c r="BP61" s="205" t="s">
        <v>60</v>
      </c>
      <c r="BQ61" s="205" t="s">
        <v>60</v>
      </c>
      <c r="BR61" s="205" t="s">
        <v>60</v>
      </c>
      <c r="BS61" s="205" t="s">
        <v>60</v>
      </c>
      <c r="BT61" s="205" t="s">
        <v>60</v>
      </c>
      <c r="BU61" s="205" t="s">
        <v>60</v>
      </c>
      <c r="BV61" s="205" t="s">
        <v>60</v>
      </c>
      <c r="BW61" s="205" t="s">
        <v>60</v>
      </c>
      <c r="BX61" s="205" t="s">
        <v>60</v>
      </c>
      <c r="BY61" s="205" t="s">
        <v>60</v>
      </c>
      <c r="BZ61" s="205" t="s">
        <v>60</v>
      </c>
      <c r="CA61" s="205" t="s">
        <v>60</v>
      </c>
      <c r="CB61" s="205" t="s">
        <v>60</v>
      </c>
      <c r="CC61" s="205" t="s">
        <v>60</v>
      </c>
      <c r="CD61" s="205" t="s">
        <v>60</v>
      </c>
      <c r="CE61" s="205" t="s">
        <v>60</v>
      </c>
      <c r="CF61" s="205" t="s">
        <v>60</v>
      </c>
      <c r="CG61" s="205" t="s">
        <v>60</v>
      </c>
      <c r="CH61" s="205" t="s">
        <v>60</v>
      </c>
      <c r="CI61" s="205" t="s">
        <v>60</v>
      </c>
      <c r="CJ61" s="205" t="s">
        <v>60</v>
      </c>
      <c r="CK61" s="205" t="s">
        <v>60</v>
      </c>
      <c r="CL61" s="205" t="s">
        <v>60</v>
      </c>
      <c r="CM61" s="205" t="s">
        <v>60</v>
      </c>
      <c r="CN61" s="205" t="s">
        <v>60</v>
      </c>
      <c r="CO61" s="205" t="s">
        <v>60</v>
      </c>
      <c r="CP61" s="205" t="s">
        <v>60</v>
      </c>
      <c r="CQ61" s="205" t="s">
        <v>60</v>
      </c>
      <c r="CR61" s="205" t="s">
        <v>60</v>
      </c>
      <c r="CS61" s="205" t="s">
        <v>60</v>
      </c>
      <c r="CT61" s="206" t="s">
        <v>1063</v>
      </c>
      <c r="CU61" s="206" t="s">
        <v>1063</v>
      </c>
      <c r="CV61" s="205" t="s">
        <v>60</v>
      </c>
      <c r="CW61" s="205" t="s">
        <v>60</v>
      </c>
      <c r="CX61" s="205" t="s">
        <v>60</v>
      </c>
      <c r="CY61" s="205" t="s">
        <v>60</v>
      </c>
      <c r="CZ61" s="205" t="s">
        <v>1064</v>
      </c>
      <c r="DA61" s="205" t="s">
        <v>60</v>
      </c>
      <c r="DB61" s="205" t="s">
        <v>60</v>
      </c>
      <c r="DC61" s="206" t="s">
        <v>1063</v>
      </c>
      <c r="DD61" s="206" t="s">
        <v>1063</v>
      </c>
      <c r="DE61" s="205" t="s">
        <v>60</v>
      </c>
      <c r="DF61" s="205" t="s">
        <v>60</v>
      </c>
      <c r="DG61" s="205" t="s">
        <v>60</v>
      </c>
      <c r="DH61" s="205" t="s">
        <v>60</v>
      </c>
      <c r="DI61" s="205" t="s">
        <v>60</v>
      </c>
      <c r="DJ61" s="205" t="s">
        <v>60</v>
      </c>
      <c r="DK61" s="205" t="s">
        <v>60</v>
      </c>
      <c r="DL61" s="205" t="s">
        <v>60</v>
      </c>
      <c r="DM61" s="211" t="s">
        <v>1063</v>
      </c>
      <c r="DN61" s="211" t="s">
        <v>1063</v>
      </c>
      <c r="DO61" s="205" t="s">
        <v>60</v>
      </c>
      <c r="DP61" s="205" t="s">
        <v>60</v>
      </c>
      <c r="DQ61" s="205" t="s">
        <v>60</v>
      </c>
      <c r="DR61" s="205" t="s">
        <v>60</v>
      </c>
      <c r="DS61" s="205" t="s">
        <v>60</v>
      </c>
      <c r="DT61" s="205" t="s">
        <v>60</v>
      </c>
      <c r="DU61" s="205" t="s">
        <v>60</v>
      </c>
      <c r="DV61" s="205" t="s">
        <v>60</v>
      </c>
      <c r="DW61" s="205" t="s">
        <v>60</v>
      </c>
      <c r="DX61" s="205" t="s">
        <v>60</v>
      </c>
      <c r="DY61" s="205" t="s">
        <v>60</v>
      </c>
      <c r="DZ61" s="205" t="s">
        <v>60</v>
      </c>
      <c r="EA61" s="205" t="s">
        <v>60</v>
      </c>
      <c r="EB61" s="205" t="s">
        <v>60</v>
      </c>
      <c r="EC61" s="205" t="s">
        <v>60</v>
      </c>
      <c r="ED61" s="205" t="s">
        <v>60</v>
      </c>
      <c r="EE61" s="205" t="s">
        <v>60</v>
      </c>
      <c r="EF61" s="205" t="s">
        <v>60</v>
      </c>
      <c r="EG61" s="205" t="s">
        <v>60</v>
      </c>
      <c r="EH61" s="205" t="s">
        <v>60</v>
      </c>
      <c r="EI61" s="205" t="s">
        <v>60</v>
      </c>
      <c r="EJ61" s="205" t="s">
        <v>60</v>
      </c>
      <c r="EK61" s="205" t="s">
        <v>60</v>
      </c>
      <c r="EL61" s="205" t="s">
        <v>60</v>
      </c>
      <c r="EM61" s="205" t="s">
        <v>60</v>
      </c>
      <c r="EN61" s="205" t="s">
        <v>60</v>
      </c>
      <c r="EO61" s="205" t="s">
        <v>60</v>
      </c>
      <c r="EP61" s="205" t="s">
        <v>60</v>
      </c>
      <c r="EQ61" s="205" t="s">
        <v>60</v>
      </c>
      <c r="ER61" s="205" t="s">
        <v>60</v>
      </c>
      <c r="ES61" s="205" t="s">
        <v>60</v>
      </c>
      <c r="ET61" s="205" t="s">
        <v>60</v>
      </c>
      <c r="EU61" s="205" t="s">
        <v>60</v>
      </c>
      <c r="EV61" s="205" t="s">
        <v>60</v>
      </c>
      <c r="EW61" s="205" t="s">
        <v>60</v>
      </c>
      <c r="EX61" s="205" t="s">
        <v>60</v>
      </c>
      <c r="EY61" s="205" t="s">
        <v>60</v>
      </c>
      <c r="EZ61" s="205" t="s">
        <v>60</v>
      </c>
      <c r="FA61" s="205" t="s">
        <v>60</v>
      </c>
      <c r="FB61" s="205" t="s">
        <v>60</v>
      </c>
      <c r="FC61" s="205" t="s">
        <v>60</v>
      </c>
      <c r="FD61" s="205" t="s">
        <v>60</v>
      </c>
      <c r="FE61" s="205" t="s">
        <v>60</v>
      </c>
      <c r="FF61" s="205" t="s">
        <v>60</v>
      </c>
      <c r="FG61" s="205" t="s">
        <v>60</v>
      </c>
      <c r="FH61" s="205" t="s">
        <v>60</v>
      </c>
      <c r="FI61" s="205" t="s">
        <v>60</v>
      </c>
      <c r="FJ61" s="205" t="s">
        <v>60</v>
      </c>
      <c r="FK61" s="205" t="s">
        <v>60</v>
      </c>
      <c r="FL61" s="205" t="s">
        <v>60</v>
      </c>
      <c r="FM61" s="205" t="s">
        <v>60</v>
      </c>
      <c r="FN61" s="211" t="s">
        <v>1063</v>
      </c>
      <c r="FO61" s="205" t="s">
        <v>60</v>
      </c>
      <c r="FP61" s="205" t="s">
        <v>60</v>
      </c>
      <c r="FQ61" s="205" t="s">
        <v>60</v>
      </c>
      <c r="FR61" s="205" t="s">
        <v>60</v>
      </c>
      <c r="FS61" s="205" t="s">
        <v>60</v>
      </c>
      <c r="FT61" s="205" t="s">
        <v>60</v>
      </c>
      <c r="FU61" s="205" t="s">
        <v>60</v>
      </c>
      <c r="FV61" s="205" t="s">
        <v>60</v>
      </c>
      <c r="FW61" s="205" t="s">
        <v>60</v>
      </c>
      <c r="FX61" s="205" t="s">
        <v>60</v>
      </c>
      <c r="FY61" s="211" t="s">
        <v>1063</v>
      </c>
      <c r="FZ61" s="211" t="s">
        <v>1063</v>
      </c>
      <c r="GA61" s="211" t="s">
        <v>1064</v>
      </c>
      <c r="GB61" s="211" t="s">
        <v>1064</v>
      </c>
      <c r="GC61" s="211" t="s">
        <v>1064</v>
      </c>
      <c r="GD61" s="205" t="s">
        <v>60</v>
      </c>
      <c r="GE61" s="205" t="s">
        <v>60</v>
      </c>
      <c r="GF61" s="205" t="s">
        <v>60</v>
      </c>
      <c r="GG61" s="205" t="s">
        <v>60</v>
      </c>
      <c r="GH61" s="211" t="s">
        <v>1063</v>
      </c>
      <c r="GI61" s="205" t="s">
        <v>60</v>
      </c>
      <c r="GJ61" s="205" t="s">
        <v>60</v>
      </c>
      <c r="GK61" s="205" t="s">
        <v>60</v>
      </c>
      <c r="GL61" s="205" t="s">
        <v>60</v>
      </c>
      <c r="GM61" s="205" t="s">
        <v>60</v>
      </c>
      <c r="GN61" s="205" t="s">
        <v>60</v>
      </c>
      <c r="GO61" s="205" t="s">
        <v>60</v>
      </c>
      <c r="GP61" s="205" t="s">
        <v>60</v>
      </c>
      <c r="GQ61" s="205" t="s">
        <v>60</v>
      </c>
      <c r="GR61" s="205" t="s">
        <v>60</v>
      </c>
      <c r="GS61" s="211" t="s">
        <v>1064</v>
      </c>
      <c r="GT61" s="205" t="s">
        <v>60</v>
      </c>
      <c r="GU61" s="205" t="s">
        <v>60</v>
      </c>
      <c r="GV61" s="205" t="s">
        <v>60</v>
      </c>
      <c r="GW61" s="205" t="s">
        <v>60</v>
      </c>
      <c r="GX61" s="205" t="s">
        <v>60</v>
      </c>
      <c r="GY61" s="205" t="s">
        <v>60</v>
      </c>
      <c r="GZ61" s="205" t="s">
        <v>60</v>
      </c>
      <c r="HA61" s="205" t="s">
        <v>60</v>
      </c>
      <c r="HB61" s="205" t="s">
        <v>60</v>
      </c>
      <c r="HC61" s="205" t="s">
        <v>60</v>
      </c>
      <c r="HD61" s="205" t="s">
        <v>60</v>
      </c>
      <c r="HE61" s="205" t="s">
        <v>60</v>
      </c>
      <c r="HF61" s="205" t="s">
        <v>60</v>
      </c>
      <c r="HG61" s="205" t="s">
        <v>60</v>
      </c>
      <c r="HH61" s="205" t="s">
        <v>60</v>
      </c>
      <c r="HI61" s="205" t="s">
        <v>60</v>
      </c>
      <c r="HJ61" s="205" t="s">
        <v>60</v>
      </c>
      <c r="HK61" s="205" t="s">
        <v>60</v>
      </c>
      <c r="HL61" s="205" t="s">
        <v>60</v>
      </c>
      <c r="HM61" s="205" t="s">
        <v>60</v>
      </c>
      <c r="HN61" s="205" t="s">
        <v>60</v>
      </c>
      <c r="HO61" s="205" t="s">
        <v>60</v>
      </c>
      <c r="HP61" s="205" t="s">
        <v>60</v>
      </c>
      <c r="HQ61" s="205" t="s">
        <v>60</v>
      </c>
      <c r="HR61" s="205" t="s">
        <v>60</v>
      </c>
      <c r="HS61" s="205" t="s">
        <v>60</v>
      </c>
      <c r="HT61" s="205" t="s">
        <v>60</v>
      </c>
      <c r="HU61" s="205" t="s">
        <v>60</v>
      </c>
      <c r="HV61" s="205" t="s">
        <v>60</v>
      </c>
      <c r="HW61" s="205" t="s">
        <v>60</v>
      </c>
      <c r="HX61" s="205" t="s">
        <v>60</v>
      </c>
      <c r="HY61" s="205" t="s">
        <v>60</v>
      </c>
      <c r="HZ61" s="205" t="s">
        <v>60</v>
      </c>
      <c r="IA61" s="205" t="s">
        <v>60</v>
      </c>
      <c r="IB61" s="205" t="s">
        <v>60</v>
      </c>
      <c r="IC61" s="205" t="s">
        <v>60</v>
      </c>
      <c r="ID61" s="205" t="s">
        <v>60</v>
      </c>
      <c r="IE61" s="205" t="s">
        <v>60</v>
      </c>
      <c r="IF61" s="205" t="s">
        <v>60</v>
      </c>
      <c r="IG61" s="205" t="s">
        <v>60</v>
      </c>
      <c r="IH61" s="205" t="s">
        <v>60</v>
      </c>
      <c r="II61" s="205" t="s">
        <v>60</v>
      </c>
      <c r="IJ61" s="205" t="s">
        <v>60</v>
      </c>
      <c r="IK61" s="205" t="s">
        <v>60</v>
      </c>
      <c r="IL61" s="205" t="s">
        <v>60</v>
      </c>
      <c r="IM61" s="205" t="s">
        <v>60</v>
      </c>
      <c r="IN61" s="205" t="s">
        <v>60</v>
      </c>
      <c r="IO61" s="205" t="s">
        <v>60</v>
      </c>
      <c r="IP61" s="205" t="s">
        <v>60</v>
      </c>
      <c r="IQ61" s="205" t="s">
        <v>60</v>
      </c>
      <c r="IR61" s="205" t="s">
        <v>60</v>
      </c>
      <c r="IS61" s="205" t="s">
        <v>60</v>
      </c>
      <c r="IT61" s="205" t="s">
        <v>60</v>
      </c>
      <c r="IU61" s="205" t="s">
        <v>60</v>
      </c>
      <c r="IV61" s="205" t="s">
        <v>60</v>
      </c>
    </row>
    <row r="62" ht="21" customHeight="1" spans="1:256">
      <c r="A62" s="209" t="s">
        <v>110</v>
      </c>
      <c r="B62" s="206" t="s">
        <v>60</v>
      </c>
      <c r="C62" s="206" t="s">
        <v>1063</v>
      </c>
      <c r="D62" s="205" t="s">
        <v>60</v>
      </c>
      <c r="E62" s="205" t="s">
        <v>60</v>
      </c>
      <c r="F62" s="205" t="s">
        <v>60</v>
      </c>
      <c r="G62" s="205" t="s">
        <v>60</v>
      </c>
      <c r="H62" s="205" t="s">
        <v>60</v>
      </c>
      <c r="I62" s="205" t="s">
        <v>60</v>
      </c>
      <c r="J62" s="205" t="s">
        <v>60</v>
      </c>
      <c r="K62" s="205" t="s">
        <v>60</v>
      </c>
      <c r="L62" s="205" t="s">
        <v>60</v>
      </c>
      <c r="M62" s="205" t="s">
        <v>60</v>
      </c>
      <c r="N62" s="205" t="s">
        <v>60</v>
      </c>
      <c r="O62" s="206" t="s">
        <v>1063</v>
      </c>
      <c r="P62" s="205" t="s">
        <v>60</v>
      </c>
      <c r="Q62" s="205" t="s">
        <v>60</v>
      </c>
      <c r="R62" s="205" t="s">
        <v>60</v>
      </c>
      <c r="S62" s="205" t="s">
        <v>60</v>
      </c>
      <c r="T62" s="205" t="s">
        <v>60</v>
      </c>
      <c r="U62" s="205" t="s">
        <v>60</v>
      </c>
      <c r="V62" s="205" t="s">
        <v>60</v>
      </c>
      <c r="W62" s="205" t="s">
        <v>60</v>
      </c>
      <c r="X62" s="205" t="s">
        <v>60</v>
      </c>
      <c r="Y62" s="205" t="s">
        <v>60</v>
      </c>
      <c r="Z62" s="206" t="s">
        <v>1063</v>
      </c>
      <c r="AA62" s="205" t="s">
        <v>60</v>
      </c>
      <c r="AB62" s="205" t="s">
        <v>60</v>
      </c>
      <c r="AC62" s="205" t="s">
        <v>60</v>
      </c>
      <c r="AD62" s="205" t="s">
        <v>60</v>
      </c>
      <c r="AE62" s="205" t="s">
        <v>60</v>
      </c>
      <c r="AF62" s="205" t="s">
        <v>60</v>
      </c>
      <c r="AG62" s="205" t="s">
        <v>60</v>
      </c>
      <c r="AH62" s="205" t="s">
        <v>60</v>
      </c>
      <c r="AI62" s="205" t="s">
        <v>60</v>
      </c>
      <c r="AJ62" s="205" t="s">
        <v>60</v>
      </c>
      <c r="AK62" s="205" t="s">
        <v>60</v>
      </c>
      <c r="AL62" s="206" t="s">
        <v>1063</v>
      </c>
      <c r="AM62" s="205" t="s">
        <v>60</v>
      </c>
      <c r="AN62" s="205" t="s">
        <v>60</v>
      </c>
      <c r="AO62" s="205" t="s">
        <v>60</v>
      </c>
      <c r="AP62" s="205" t="s">
        <v>60</v>
      </c>
      <c r="AQ62" s="205" t="s">
        <v>60</v>
      </c>
      <c r="AR62" s="205" t="s">
        <v>60</v>
      </c>
      <c r="AS62" s="205" t="s">
        <v>60</v>
      </c>
      <c r="AT62" s="205" t="s">
        <v>60</v>
      </c>
      <c r="AU62" s="205" t="s">
        <v>60</v>
      </c>
      <c r="AV62" s="205" t="s">
        <v>60</v>
      </c>
      <c r="AW62" s="205" t="s">
        <v>60</v>
      </c>
      <c r="AX62" s="205" t="s">
        <v>60</v>
      </c>
      <c r="AY62" s="205" t="s">
        <v>60</v>
      </c>
      <c r="AZ62" s="205" t="s">
        <v>60</v>
      </c>
      <c r="BA62" s="205" t="s">
        <v>60</v>
      </c>
      <c r="BB62" s="205" t="s">
        <v>60</v>
      </c>
      <c r="BC62" s="205" t="s">
        <v>60</v>
      </c>
      <c r="BD62" s="206" t="s">
        <v>1063</v>
      </c>
      <c r="BE62" s="205" t="s">
        <v>60</v>
      </c>
      <c r="BF62" s="205" t="s">
        <v>60</v>
      </c>
      <c r="BG62" s="205" t="s">
        <v>60</v>
      </c>
      <c r="BH62" s="205" t="s">
        <v>60</v>
      </c>
      <c r="BI62" s="205" t="s">
        <v>60</v>
      </c>
      <c r="BJ62" s="205" t="s">
        <v>60</v>
      </c>
      <c r="BK62" s="205" t="s">
        <v>60</v>
      </c>
      <c r="BL62" s="205" t="s">
        <v>60</v>
      </c>
      <c r="BM62" s="205" t="s">
        <v>60</v>
      </c>
      <c r="BN62" s="205" t="s">
        <v>60</v>
      </c>
      <c r="BO62" s="205" t="s">
        <v>60</v>
      </c>
      <c r="BP62" s="205" t="s">
        <v>60</v>
      </c>
      <c r="BQ62" s="206" t="s">
        <v>1063</v>
      </c>
      <c r="BR62" s="206" t="s">
        <v>1063</v>
      </c>
      <c r="BS62" s="205" t="s">
        <v>60</v>
      </c>
      <c r="BT62" s="205" t="s">
        <v>60</v>
      </c>
      <c r="BU62" s="205" t="s">
        <v>60</v>
      </c>
      <c r="BV62" s="205" t="s">
        <v>60</v>
      </c>
      <c r="BW62" s="205" t="s">
        <v>60</v>
      </c>
      <c r="BX62" s="205" t="s">
        <v>60</v>
      </c>
      <c r="BY62" s="205" t="s">
        <v>60</v>
      </c>
      <c r="BZ62" s="205" t="s">
        <v>60</v>
      </c>
      <c r="CA62" s="205" t="s">
        <v>60</v>
      </c>
      <c r="CB62" s="205" t="s">
        <v>60</v>
      </c>
      <c r="CC62" s="205" t="s">
        <v>60</v>
      </c>
      <c r="CD62" s="205" t="s">
        <v>60</v>
      </c>
      <c r="CE62" s="205" t="s">
        <v>60</v>
      </c>
      <c r="CF62" s="205" t="s">
        <v>60</v>
      </c>
      <c r="CG62" s="205" t="s">
        <v>60</v>
      </c>
      <c r="CH62" s="205" t="s">
        <v>60</v>
      </c>
      <c r="CI62" s="205" t="s">
        <v>60</v>
      </c>
      <c r="CJ62" s="205" t="s">
        <v>60</v>
      </c>
      <c r="CK62" s="205" t="s">
        <v>60</v>
      </c>
      <c r="CL62" s="205" t="s">
        <v>60</v>
      </c>
      <c r="CM62" s="205" t="s">
        <v>60</v>
      </c>
      <c r="CN62" s="205" t="s">
        <v>60</v>
      </c>
      <c r="CO62" s="205" t="s">
        <v>60</v>
      </c>
      <c r="CP62" s="205" t="s">
        <v>60</v>
      </c>
      <c r="CQ62" s="205" t="s">
        <v>60</v>
      </c>
      <c r="CR62" s="205" t="s">
        <v>60</v>
      </c>
      <c r="CS62" s="205" t="s">
        <v>60</v>
      </c>
      <c r="CT62" s="205" t="s">
        <v>60</v>
      </c>
      <c r="CU62" s="205" t="s">
        <v>60</v>
      </c>
      <c r="CV62" s="205" t="s">
        <v>60</v>
      </c>
      <c r="CW62" s="205" t="s">
        <v>60</v>
      </c>
      <c r="CX62" s="205" t="s">
        <v>60</v>
      </c>
      <c r="CY62" s="205" t="s">
        <v>60</v>
      </c>
      <c r="CZ62" s="205" t="s">
        <v>60</v>
      </c>
      <c r="DA62" s="205" t="s">
        <v>60</v>
      </c>
      <c r="DB62" s="205" t="s">
        <v>60</v>
      </c>
      <c r="DC62" s="205" t="s">
        <v>60</v>
      </c>
      <c r="DD62" s="205" t="s">
        <v>1064</v>
      </c>
      <c r="DE62" s="205" t="s">
        <v>60</v>
      </c>
      <c r="DF62" s="205" t="s">
        <v>60</v>
      </c>
      <c r="DG62" s="205" t="s">
        <v>60</v>
      </c>
      <c r="DH62" s="205" t="s">
        <v>60</v>
      </c>
      <c r="DI62" s="205" t="s">
        <v>60</v>
      </c>
      <c r="DJ62" s="205" t="s">
        <v>60</v>
      </c>
      <c r="DK62" s="205" t="s">
        <v>60</v>
      </c>
      <c r="DL62" s="205" t="s">
        <v>60</v>
      </c>
      <c r="DM62" s="211" t="s">
        <v>1063</v>
      </c>
      <c r="DN62" s="211" t="s">
        <v>1063</v>
      </c>
      <c r="DO62" s="211" t="s">
        <v>1063</v>
      </c>
      <c r="DP62" s="211" t="s">
        <v>1063</v>
      </c>
      <c r="DQ62" s="205" t="s">
        <v>60</v>
      </c>
      <c r="DR62" s="205" t="s">
        <v>60</v>
      </c>
      <c r="DS62" s="205" t="s">
        <v>60</v>
      </c>
      <c r="DT62" s="205" t="s">
        <v>60</v>
      </c>
      <c r="DU62" s="205" t="s">
        <v>60</v>
      </c>
      <c r="DV62" s="205" t="s">
        <v>60</v>
      </c>
      <c r="DW62" s="205" t="s">
        <v>60</v>
      </c>
      <c r="DX62" s="205" t="s">
        <v>60</v>
      </c>
      <c r="DY62" s="205" t="s">
        <v>60</v>
      </c>
      <c r="DZ62" s="205" t="s">
        <v>60</v>
      </c>
      <c r="EA62" s="205" t="s">
        <v>60</v>
      </c>
      <c r="EB62" s="205" t="s">
        <v>60</v>
      </c>
      <c r="EC62" s="205" t="s">
        <v>60</v>
      </c>
      <c r="ED62" s="205" t="s">
        <v>60</v>
      </c>
      <c r="EE62" s="205" t="s">
        <v>60</v>
      </c>
      <c r="EF62" s="205" t="s">
        <v>60</v>
      </c>
      <c r="EG62" s="205" t="s">
        <v>60</v>
      </c>
      <c r="EH62" s="205" t="s">
        <v>60</v>
      </c>
      <c r="EI62" s="205" t="s">
        <v>60</v>
      </c>
      <c r="EJ62" s="205" t="s">
        <v>60</v>
      </c>
      <c r="EK62" s="205" t="s">
        <v>60</v>
      </c>
      <c r="EL62" s="205" t="s">
        <v>60</v>
      </c>
      <c r="EM62" s="205" t="s">
        <v>60</v>
      </c>
      <c r="EN62" s="205" t="s">
        <v>60</v>
      </c>
      <c r="EO62" s="205" t="s">
        <v>60</v>
      </c>
      <c r="EP62" s="205" t="s">
        <v>60</v>
      </c>
      <c r="EQ62" s="205" t="s">
        <v>60</v>
      </c>
      <c r="ER62" s="205" t="s">
        <v>60</v>
      </c>
      <c r="ES62" s="205" t="s">
        <v>60</v>
      </c>
      <c r="ET62" s="205" t="s">
        <v>60</v>
      </c>
      <c r="EU62" s="205" t="s">
        <v>60</v>
      </c>
      <c r="EV62" s="205" t="s">
        <v>60</v>
      </c>
      <c r="EW62" s="205" t="s">
        <v>60</v>
      </c>
      <c r="EX62" s="205" t="s">
        <v>60</v>
      </c>
      <c r="EY62" s="205" t="s">
        <v>60</v>
      </c>
      <c r="EZ62" s="205" t="s">
        <v>60</v>
      </c>
      <c r="FA62" s="205" t="s">
        <v>60</v>
      </c>
      <c r="FB62" s="205" t="s">
        <v>60</v>
      </c>
      <c r="FC62" s="205" t="s">
        <v>60</v>
      </c>
      <c r="FD62" s="205" t="s">
        <v>60</v>
      </c>
      <c r="FE62" s="205" t="s">
        <v>60</v>
      </c>
      <c r="FF62" s="205" t="s">
        <v>60</v>
      </c>
      <c r="FG62" s="205" t="s">
        <v>60</v>
      </c>
      <c r="FH62" s="205" t="s">
        <v>234</v>
      </c>
      <c r="FI62" s="205" t="s">
        <v>60</v>
      </c>
      <c r="FJ62" s="205" t="s">
        <v>60</v>
      </c>
      <c r="FK62" s="205" t="s">
        <v>60</v>
      </c>
      <c r="FL62" s="205" t="s">
        <v>60</v>
      </c>
      <c r="FM62" s="205" t="s">
        <v>60</v>
      </c>
      <c r="FN62" s="205" t="s">
        <v>60</v>
      </c>
      <c r="FO62" s="205" t="s">
        <v>60</v>
      </c>
      <c r="FP62" s="205" t="s">
        <v>60</v>
      </c>
      <c r="FQ62" s="205" t="s">
        <v>60</v>
      </c>
      <c r="FR62" s="205" t="s">
        <v>60</v>
      </c>
      <c r="FS62" s="205" t="s">
        <v>60</v>
      </c>
      <c r="FT62" s="205" t="s">
        <v>60</v>
      </c>
      <c r="FU62" s="205" t="s">
        <v>60</v>
      </c>
      <c r="FV62" s="205" t="s">
        <v>60</v>
      </c>
      <c r="FW62" s="205" t="s">
        <v>60</v>
      </c>
      <c r="FX62" s="205" t="s">
        <v>60</v>
      </c>
      <c r="FY62" s="205" t="s">
        <v>60</v>
      </c>
      <c r="FZ62" s="205" t="s">
        <v>60</v>
      </c>
      <c r="GA62" s="205" t="s">
        <v>60</v>
      </c>
      <c r="GB62" s="205" t="s">
        <v>60</v>
      </c>
      <c r="GC62" s="205" t="s">
        <v>60</v>
      </c>
      <c r="GD62" s="205" t="s">
        <v>60</v>
      </c>
      <c r="GE62" s="205" t="s">
        <v>60</v>
      </c>
      <c r="GF62" s="205" t="s">
        <v>60</v>
      </c>
      <c r="GG62" s="205" t="s">
        <v>60</v>
      </c>
      <c r="GH62" s="211" t="s">
        <v>1063</v>
      </c>
      <c r="GI62" s="205" t="s">
        <v>60</v>
      </c>
      <c r="GJ62" s="205" t="s">
        <v>60</v>
      </c>
      <c r="GK62" s="205" t="s">
        <v>60</v>
      </c>
      <c r="GL62" s="205" t="s">
        <v>60</v>
      </c>
      <c r="GM62" s="205" t="s">
        <v>60</v>
      </c>
      <c r="GN62" s="205" t="s">
        <v>60</v>
      </c>
      <c r="GO62" s="205" t="s">
        <v>60</v>
      </c>
      <c r="GP62" s="205" t="s">
        <v>60</v>
      </c>
      <c r="GQ62" s="205" t="s">
        <v>60</v>
      </c>
      <c r="GR62" s="205" t="s">
        <v>60</v>
      </c>
      <c r="GS62" s="205" t="s">
        <v>60</v>
      </c>
      <c r="GT62" s="205" t="s">
        <v>60</v>
      </c>
      <c r="GU62" s="205" t="s">
        <v>60</v>
      </c>
      <c r="GV62" s="205" t="s">
        <v>60</v>
      </c>
      <c r="GW62" s="205" t="s">
        <v>60</v>
      </c>
      <c r="GX62" s="205" t="s">
        <v>60</v>
      </c>
      <c r="GY62" s="205" t="s">
        <v>60</v>
      </c>
      <c r="GZ62" s="205" t="s">
        <v>60</v>
      </c>
      <c r="HA62" s="205" t="s">
        <v>60</v>
      </c>
      <c r="HB62" s="205" t="s">
        <v>60</v>
      </c>
      <c r="HC62" s="205" t="s">
        <v>60</v>
      </c>
      <c r="HD62" s="205" t="s">
        <v>60</v>
      </c>
      <c r="HE62" s="205" t="s">
        <v>60</v>
      </c>
      <c r="HF62" s="205" t="s">
        <v>60</v>
      </c>
      <c r="HG62" s="205" t="s">
        <v>60</v>
      </c>
      <c r="HH62" s="205" t="s">
        <v>60</v>
      </c>
      <c r="HI62" s="205" t="s">
        <v>60</v>
      </c>
      <c r="HJ62" s="205" t="s">
        <v>60</v>
      </c>
      <c r="HK62" s="205" t="s">
        <v>60</v>
      </c>
      <c r="HL62" s="205" t="s">
        <v>60</v>
      </c>
      <c r="HM62" s="205" t="s">
        <v>60</v>
      </c>
      <c r="HN62" s="205" t="s">
        <v>60</v>
      </c>
      <c r="HO62" s="205" t="s">
        <v>60</v>
      </c>
      <c r="HP62" s="205" t="s">
        <v>60</v>
      </c>
      <c r="HQ62" s="205" t="s">
        <v>60</v>
      </c>
      <c r="HR62" s="205" t="s">
        <v>60</v>
      </c>
      <c r="HS62" s="205" t="s">
        <v>60</v>
      </c>
      <c r="HT62" s="205" t="s">
        <v>60</v>
      </c>
      <c r="HU62" s="205" t="s">
        <v>60</v>
      </c>
      <c r="HV62" s="205" t="s">
        <v>60</v>
      </c>
      <c r="HW62" s="205" t="s">
        <v>60</v>
      </c>
      <c r="HX62" s="205" t="s">
        <v>60</v>
      </c>
      <c r="HY62" s="205" t="s">
        <v>60</v>
      </c>
      <c r="HZ62" s="205" t="s">
        <v>60</v>
      </c>
      <c r="IA62" s="205" t="s">
        <v>60</v>
      </c>
      <c r="IB62" s="205" t="s">
        <v>60</v>
      </c>
      <c r="IC62" s="205" t="s">
        <v>60</v>
      </c>
      <c r="ID62" s="205" t="s">
        <v>60</v>
      </c>
      <c r="IE62" s="205" t="s">
        <v>60</v>
      </c>
      <c r="IF62" s="205" t="s">
        <v>60</v>
      </c>
      <c r="IG62" s="205" t="s">
        <v>60</v>
      </c>
      <c r="IH62" s="205" t="s">
        <v>60</v>
      </c>
      <c r="II62" s="205" t="s">
        <v>60</v>
      </c>
      <c r="IJ62" s="205" t="s">
        <v>60</v>
      </c>
      <c r="IK62" s="205" t="s">
        <v>60</v>
      </c>
      <c r="IL62" s="205" t="s">
        <v>60</v>
      </c>
      <c r="IM62" s="205" t="s">
        <v>60</v>
      </c>
      <c r="IN62" s="205" t="s">
        <v>60</v>
      </c>
      <c r="IO62" s="205" t="s">
        <v>60</v>
      </c>
      <c r="IP62" s="205" t="s">
        <v>60</v>
      </c>
      <c r="IQ62" s="205" t="s">
        <v>60</v>
      </c>
      <c r="IR62" s="205" t="s">
        <v>60</v>
      </c>
      <c r="IS62" s="205" t="s">
        <v>60</v>
      </c>
      <c r="IT62" s="205" t="s">
        <v>60</v>
      </c>
      <c r="IU62" s="205" t="s">
        <v>60</v>
      </c>
      <c r="IV62" s="205" t="s">
        <v>60</v>
      </c>
    </row>
    <row r="63" ht="21" customHeight="1" spans="1:256">
      <c r="A63" s="209" t="s">
        <v>112</v>
      </c>
      <c r="B63" s="206" t="s">
        <v>60</v>
      </c>
      <c r="C63" s="205" t="s">
        <v>60</v>
      </c>
      <c r="D63" s="205" t="s">
        <v>60</v>
      </c>
      <c r="E63" s="205" t="s">
        <v>60</v>
      </c>
      <c r="F63" s="206" t="s">
        <v>1063</v>
      </c>
      <c r="G63" s="205" t="s">
        <v>60</v>
      </c>
      <c r="H63" s="206" t="s">
        <v>1063</v>
      </c>
      <c r="I63" s="205" t="s">
        <v>60</v>
      </c>
      <c r="J63" s="205" t="s">
        <v>60</v>
      </c>
      <c r="K63" s="205" t="s">
        <v>60</v>
      </c>
      <c r="L63" s="205" t="s">
        <v>60</v>
      </c>
      <c r="M63" s="205" t="s">
        <v>60</v>
      </c>
      <c r="N63" s="205" t="s">
        <v>60</v>
      </c>
      <c r="O63" s="205" t="s">
        <v>60</v>
      </c>
      <c r="P63" s="205" t="s">
        <v>60</v>
      </c>
      <c r="Q63" s="205" t="s">
        <v>60</v>
      </c>
      <c r="R63" s="206" t="s">
        <v>1063</v>
      </c>
      <c r="S63" s="205" t="s">
        <v>60</v>
      </c>
      <c r="T63" s="206" t="s">
        <v>1063</v>
      </c>
      <c r="U63" s="205" t="s">
        <v>60</v>
      </c>
      <c r="V63" s="205" t="s">
        <v>60</v>
      </c>
      <c r="W63" s="205" t="s">
        <v>60</v>
      </c>
      <c r="X63" s="205" t="s">
        <v>60</v>
      </c>
      <c r="Y63" s="205" t="s">
        <v>60</v>
      </c>
      <c r="Z63" s="206" t="s">
        <v>1063</v>
      </c>
      <c r="AA63" s="205" t="s">
        <v>60</v>
      </c>
      <c r="AB63" s="205" t="s">
        <v>60</v>
      </c>
      <c r="AC63" s="205" t="s">
        <v>60</v>
      </c>
      <c r="AD63" s="205" t="s">
        <v>60</v>
      </c>
      <c r="AE63" s="205" t="s">
        <v>60</v>
      </c>
      <c r="AF63" s="205" t="s">
        <v>60</v>
      </c>
      <c r="AG63" s="205" t="s">
        <v>60</v>
      </c>
      <c r="AH63" s="205" t="s">
        <v>60</v>
      </c>
      <c r="AI63" s="205" t="s">
        <v>60</v>
      </c>
      <c r="AJ63" s="205" t="s">
        <v>60</v>
      </c>
      <c r="AK63" s="205" t="s">
        <v>60</v>
      </c>
      <c r="AL63" s="205" t="s">
        <v>60</v>
      </c>
      <c r="AM63" s="205" t="s">
        <v>60</v>
      </c>
      <c r="AN63" s="205" t="s">
        <v>60</v>
      </c>
      <c r="AO63" s="205" t="s">
        <v>60</v>
      </c>
      <c r="AP63" s="205" t="s">
        <v>60</v>
      </c>
      <c r="AQ63" s="205" t="s">
        <v>60</v>
      </c>
      <c r="AR63" s="205" t="s">
        <v>60</v>
      </c>
      <c r="AS63" s="205" t="s">
        <v>60</v>
      </c>
      <c r="AT63" s="205" t="s">
        <v>60</v>
      </c>
      <c r="AU63" s="205" t="s">
        <v>60</v>
      </c>
      <c r="AV63" s="205" t="s">
        <v>60</v>
      </c>
      <c r="AW63" s="205" t="s">
        <v>60</v>
      </c>
      <c r="AX63" s="205" t="s">
        <v>60</v>
      </c>
      <c r="AY63" s="205" t="s">
        <v>60</v>
      </c>
      <c r="AZ63" s="205" t="s">
        <v>60</v>
      </c>
      <c r="BA63" s="205" t="s">
        <v>60</v>
      </c>
      <c r="BB63" s="206" t="s">
        <v>1063</v>
      </c>
      <c r="BC63" s="205" t="s">
        <v>60</v>
      </c>
      <c r="BD63" s="205" t="s">
        <v>60</v>
      </c>
      <c r="BE63" s="205" t="s">
        <v>60</v>
      </c>
      <c r="BF63" s="205" t="s">
        <v>60</v>
      </c>
      <c r="BG63" s="205" t="s">
        <v>60</v>
      </c>
      <c r="BH63" s="205" t="s">
        <v>60</v>
      </c>
      <c r="BI63" s="205" t="s">
        <v>60</v>
      </c>
      <c r="BJ63" s="205" t="s">
        <v>60</v>
      </c>
      <c r="BK63" s="205" t="s">
        <v>60</v>
      </c>
      <c r="BL63" s="205" t="s">
        <v>60</v>
      </c>
      <c r="BM63" s="205" t="s">
        <v>60</v>
      </c>
      <c r="BN63" s="205" t="s">
        <v>60</v>
      </c>
      <c r="BO63" s="205" t="s">
        <v>60</v>
      </c>
      <c r="BP63" s="205" t="s">
        <v>60</v>
      </c>
      <c r="BQ63" s="205" t="s">
        <v>60</v>
      </c>
      <c r="BR63" s="205" t="s">
        <v>60</v>
      </c>
      <c r="BS63" s="205" t="s">
        <v>60</v>
      </c>
      <c r="BT63" s="205" t="s">
        <v>60</v>
      </c>
      <c r="BU63" s="205" t="s">
        <v>60</v>
      </c>
      <c r="BV63" s="205" t="s">
        <v>60</v>
      </c>
      <c r="BW63" s="205" t="s">
        <v>60</v>
      </c>
      <c r="BX63" s="205" t="s">
        <v>60</v>
      </c>
      <c r="BY63" s="206" t="s">
        <v>1063</v>
      </c>
      <c r="BZ63" s="205" t="s">
        <v>60</v>
      </c>
      <c r="CA63" s="205" t="s">
        <v>60</v>
      </c>
      <c r="CB63" s="205" t="s">
        <v>60</v>
      </c>
      <c r="CC63" s="205" t="s">
        <v>60</v>
      </c>
      <c r="CD63" s="206" t="s">
        <v>1063</v>
      </c>
      <c r="CE63" s="205" t="s">
        <v>60</v>
      </c>
      <c r="CF63" s="205" t="s">
        <v>60</v>
      </c>
      <c r="CG63" s="205" t="s">
        <v>60</v>
      </c>
      <c r="CH63" s="205" t="s">
        <v>60</v>
      </c>
      <c r="CI63" s="205" t="s">
        <v>60</v>
      </c>
      <c r="CJ63" s="205" t="s">
        <v>60</v>
      </c>
      <c r="CK63" s="205" t="s">
        <v>60</v>
      </c>
      <c r="CL63" s="205" t="s">
        <v>60</v>
      </c>
      <c r="CM63" s="205" t="s">
        <v>60</v>
      </c>
      <c r="CN63" s="205" t="s">
        <v>60</v>
      </c>
      <c r="CO63" s="205" t="s">
        <v>60</v>
      </c>
      <c r="CP63" s="205" t="s">
        <v>60</v>
      </c>
      <c r="CQ63" s="205" t="s">
        <v>60</v>
      </c>
      <c r="CR63" s="205" t="s">
        <v>60</v>
      </c>
      <c r="CS63" s="205" t="s">
        <v>60</v>
      </c>
      <c r="CT63" s="205" t="s">
        <v>60</v>
      </c>
      <c r="CU63" s="205" t="s">
        <v>60</v>
      </c>
      <c r="CV63" s="205" t="s">
        <v>60</v>
      </c>
      <c r="CW63" s="205" t="s">
        <v>60</v>
      </c>
      <c r="CX63" s="205" t="s">
        <v>60</v>
      </c>
      <c r="CY63" s="205" t="s">
        <v>60</v>
      </c>
      <c r="CZ63" s="205" t="s">
        <v>60</v>
      </c>
      <c r="DA63" s="205" t="s">
        <v>60</v>
      </c>
      <c r="DB63" s="205" t="s">
        <v>60</v>
      </c>
      <c r="DC63" s="205" t="s">
        <v>60</v>
      </c>
      <c r="DD63" s="205" t="s">
        <v>60</v>
      </c>
      <c r="DE63" s="205" t="s">
        <v>60</v>
      </c>
      <c r="DF63" s="205" t="s">
        <v>60</v>
      </c>
      <c r="DG63" s="205" t="s">
        <v>60</v>
      </c>
      <c r="DH63" s="205" t="s">
        <v>60</v>
      </c>
      <c r="DI63" s="205" t="s">
        <v>60</v>
      </c>
      <c r="DJ63" s="205" t="s">
        <v>60</v>
      </c>
      <c r="DK63" s="205" t="s">
        <v>60</v>
      </c>
      <c r="DL63" s="205" t="s">
        <v>60</v>
      </c>
      <c r="DM63" s="205" t="s">
        <v>60</v>
      </c>
      <c r="DN63" s="205" t="s">
        <v>60</v>
      </c>
      <c r="DO63" s="205" t="s">
        <v>60</v>
      </c>
      <c r="DP63" s="205" t="s">
        <v>60</v>
      </c>
      <c r="DQ63" s="205" t="s">
        <v>60</v>
      </c>
      <c r="DR63" s="205" t="s">
        <v>60</v>
      </c>
      <c r="DS63" s="205" t="s">
        <v>60</v>
      </c>
      <c r="DT63" s="205" t="s">
        <v>60</v>
      </c>
      <c r="DU63" s="205" t="s">
        <v>60</v>
      </c>
      <c r="DV63" s="205" t="s">
        <v>60</v>
      </c>
      <c r="DW63" s="205" t="s">
        <v>60</v>
      </c>
      <c r="DX63" s="205" t="s">
        <v>60</v>
      </c>
      <c r="DY63" s="205" t="s">
        <v>60</v>
      </c>
      <c r="DZ63" s="205" t="s">
        <v>60</v>
      </c>
      <c r="EA63" s="205" t="s">
        <v>60</v>
      </c>
      <c r="EB63" s="205" t="s">
        <v>60</v>
      </c>
      <c r="EC63" s="205" t="s">
        <v>60</v>
      </c>
      <c r="ED63" s="205" t="s">
        <v>60</v>
      </c>
      <c r="EE63" s="205" t="s">
        <v>60</v>
      </c>
      <c r="EF63" s="205" t="s">
        <v>60</v>
      </c>
      <c r="EG63" s="205" t="s">
        <v>60</v>
      </c>
      <c r="EH63" s="205" t="s">
        <v>60</v>
      </c>
      <c r="EI63" s="205" t="s">
        <v>60</v>
      </c>
      <c r="EJ63" s="205" t="s">
        <v>60</v>
      </c>
      <c r="EK63" s="205" t="s">
        <v>60</v>
      </c>
      <c r="EL63" s="205" t="s">
        <v>60</v>
      </c>
      <c r="EM63" s="205" t="s">
        <v>60</v>
      </c>
      <c r="EN63" s="205" t="s">
        <v>60</v>
      </c>
      <c r="EO63" s="205" t="s">
        <v>60</v>
      </c>
      <c r="EP63" s="205" t="s">
        <v>60</v>
      </c>
      <c r="EQ63" s="205" t="s">
        <v>60</v>
      </c>
      <c r="ER63" s="205" t="s">
        <v>60</v>
      </c>
      <c r="ES63" s="205" t="s">
        <v>60</v>
      </c>
      <c r="ET63" s="205" t="s">
        <v>60</v>
      </c>
      <c r="EU63" s="205" t="s">
        <v>60</v>
      </c>
      <c r="EV63" s="205" t="s">
        <v>60</v>
      </c>
      <c r="EW63" s="205" t="s">
        <v>60</v>
      </c>
      <c r="EX63" s="205" t="s">
        <v>60</v>
      </c>
      <c r="EY63" s="205" t="s">
        <v>60</v>
      </c>
      <c r="EZ63" s="205" t="s">
        <v>60</v>
      </c>
      <c r="FA63" s="211" t="s">
        <v>1063</v>
      </c>
      <c r="FB63" s="205" t="s">
        <v>60</v>
      </c>
      <c r="FC63" s="205" t="s">
        <v>60</v>
      </c>
      <c r="FD63" s="205" t="s">
        <v>60</v>
      </c>
      <c r="FE63" s="205" t="s">
        <v>60</v>
      </c>
      <c r="FF63" s="205" t="s">
        <v>60</v>
      </c>
      <c r="FG63" s="205" t="s">
        <v>60</v>
      </c>
      <c r="FH63" s="205" t="s">
        <v>234</v>
      </c>
      <c r="FI63" s="205" t="s">
        <v>60</v>
      </c>
      <c r="FJ63" s="205" t="s">
        <v>60</v>
      </c>
      <c r="FK63" s="205" t="s">
        <v>60</v>
      </c>
      <c r="FL63" s="205" t="s">
        <v>60</v>
      </c>
      <c r="FM63" s="205" t="s">
        <v>60</v>
      </c>
      <c r="FN63" s="205" t="s">
        <v>60</v>
      </c>
      <c r="FO63" s="205" t="s">
        <v>60</v>
      </c>
      <c r="FP63" s="205" t="s">
        <v>60</v>
      </c>
      <c r="FQ63" s="205" t="s">
        <v>60</v>
      </c>
      <c r="FR63" s="211" t="s">
        <v>1063</v>
      </c>
      <c r="FS63" s="205" t="s">
        <v>60</v>
      </c>
      <c r="FT63" s="205" t="s">
        <v>60</v>
      </c>
      <c r="FU63" s="205" t="s">
        <v>60</v>
      </c>
      <c r="FV63" s="211" t="s">
        <v>1063</v>
      </c>
      <c r="FW63" s="205" t="s">
        <v>60</v>
      </c>
      <c r="FX63" s="205" t="s">
        <v>60</v>
      </c>
      <c r="FY63" s="205" t="s">
        <v>60</v>
      </c>
      <c r="FZ63" s="205" t="s">
        <v>60</v>
      </c>
      <c r="GA63" s="205" t="s">
        <v>60</v>
      </c>
      <c r="GB63" s="205" t="s">
        <v>60</v>
      </c>
      <c r="GC63" s="205" t="s">
        <v>60</v>
      </c>
      <c r="GD63" s="205" t="s">
        <v>60</v>
      </c>
      <c r="GE63" s="205" t="s">
        <v>60</v>
      </c>
      <c r="GF63" s="205" t="s">
        <v>60</v>
      </c>
      <c r="GG63" s="205" t="s">
        <v>60</v>
      </c>
      <c r="GH63" s="205" t="s">
        <v>60</v>
      </c>
      <c r="GI63" s="205" t="s">
        <v>60</v>
      </c>
      <c r="GJ63" s="205" t="s">
        <v>60</v>
      </c>
      <c r="GK63" s="205" t="s">
        <v>60</v>
      </c>
      <c r="GL63" s="205" t="s">
        <v>60</v>
      </c>
      <c r="GM63" s="205" t="s">
        <v>60</v>
      </c>
      <c r="GN63" s="205" t="s">
        <v>60</v>
      </c>
      <c r="GO63" s="205" t="s">
        <v>60</v>
      </c>
      <c r="GP63" s="205" t="s">
        <v>60</v>
      </c>
      <c r="GQ63" s="205" t="s">
        <v>60</v>
      </c>
      <c r="GR63" s="205" t="s">
        <v>60</v>
      </c>
      <c r="GS63" s="205" t="s">
        <v>60</v>
      </c>
      <c r="GT63" s="205" t="s">
        <v>60</v>
      </c>
      <c r="GU63" s="205" t="s">
        <v>60</v>
      </c>
      <c r="GV63" s="205" t="s">
        <v>60</v>
      </c>
      <c r="GW63" s="205" t="s">
        <v>60</v>
      </c>
      <c r="GX63" s="205" t="s">
        <v>60</v>
      </c>
      <c r="GY63" s="205" t="s">
        <v>60</v>
      </c>
      <c r="GZ63" s="205" t="s">
        <v>60</v>
      </c>
      <c r="HA63" s="205" t="s">
        <v>60</v>
      </c>
      <c r="HB63" s="205" t="s">
        <v>60</v>
      </c>
      <c r="HC63" s="205" t="s">
        <v>60</v>
      </c>
      <c r="HD63" s="205" t="s">
        <v>60</v>
      </c>
      <c r="HE63" s="205" t="s">
        <v>60</v>
      </c>
      <c r="HF63" s="205" t="s">
        <v>60</v>
      </c>
      <c r="HG63" s="205" t="s">
        <v>60</v>
      </c>
      <c r="HH63" s="205" t="s">
        <v>60</v>
      </c>
      <c r="HI63" s="205" t="s">
        <v>60</v>
      </c>
      <c r="HJ63" s="205" t="s">
        <v>60</v>
      </c>
      <c r="HK63" s="205" t="s">
        <v>60</v>
      </c>
      <c r="HL63" s="205" t="s">
        <v>60</v>
      </c>
      <c r="HM63" s="205" t="s">
        <v>60</v>
      </c>
      <c r="HN63" s="205" t="s">
        <v>60</v>
      </c>
      <c r="HO63" s="205" t="s">
        <v>60</v>
      </c>
      <c r="HP63" s="205" t="s">
        <v>60</v>
      </c>
      <c r="HQ63" s="205" t="s">
        <v>60</v>
      </c>
      <c r="HR63" s="205" t="s">
        <v>60</v>
      </c>
      <c r="HS63" s="205" t="s">
        <v>60</v>
      </c>
      <c r="HT63" s="205" t="s">
        <v>60</v>
      </c>
      <c r="HU63" s="205" t="s">
        <v>60</v>
      </c>
      <c r="HV63" s="205" t="s">
        <v>60</v>
      </c>
      <c r="HW63" s="205" t="s">
        <v>60</v>
      </c>
      <c r="HX63" s="205" t="s">
        <v>60</v>
      </c>
      <c r="HY63" s="205" t="s">
        <v>60</v>
      </c>
      <c r="HZ63" s="205" t="s">
        <v>60</v>
      </c>
      <c r="IA63" s="205" t="s">
        <v>60</v>
      </c>
      <c r="IB63" s="205" t="s">
        <v>60</v>
      </c>
      <c r="IC63" s="205" t="s">
        <v>60</v>
      </c>
      <c r="ID63" s="205" t="s">
        <v>60</v>
      </c>
      <c r="IE63" s="205" t="s">
        <v>60</v>
      </c>
      <c r="IF63" s="205" t="s">
        <v>60</v>
      </c>
      <c r="IG63" s="205" t="s">
        <v>60</v>
      </c>
      <c r="IH63" s="205" t="s">
        <v>60</v>
      </c>
      <c r="II63" s="205" t="s">
        <v>60</v>
      </c>
      <c r="IJ63" s="205" t="s">
        <v>60</v>
      </c>
      <c r="IK63" s="205" t="s">
        <v>60</v>
      </c>
      <c r="IL63" s="205" t="s">
        <v>60</v>
      </c>
      <c r="IM63" s="205" t="s">
        <v>60</v>
      </c>
      <c r="IN63" s="205" t="s">
        <v>60</v>
      </c>
      <c r="IO63" s="205" t="s">
        <v>60</v>
      </c>
      <c r="IP63" s="205" t="s">
        <v>60</v>
      </c>
      <c r="IQ63" s="205" t="s">
        <v>60</v>
      </c>
      <c r="IR63" s="205" t="s">
        <v>60</v>
      </c>
      <c r="IS63" s="205" t="s">
        <v>60</v>
      </c>
      <c r="IT63" s="205" t="s">
        <v>60</v>
      </c>
      <c r="IU63" s="205" t="s">
        <v>60</v>
      </c>
      <c r="IV63" s="205" t="s">
        <v>60</v>
      </c>
    </row>
    <row r="64" ht="21" customHeight="1" spans="1:256">
      <c r="A64" s="202" t="s">
        <v>1133</v>
      </c>
      <c r="B64" s="206" t="s">
        <v>60</v>
      </c>
      <c r="C64" s="206" t="s">
        <v>60</v>
      </c>
      <c r="D64" s="206" t="s">
        <v>60</v>
      </c>
      <c r="E64" s="206" t="s">
        <v>60</v>
      </c>
      <c r="F64" s="206" t="s">
        <v>60</v>
      </c>
      <c r="G64" s="206" t="s">
        <v>60</v>
      </c>
      <c r="H64" s="208" t="s">
        <v>115</v>
      </c>
      <c r="I64" s="206" t="s">
        <v>60</v>
      </c>
      <c r="J64" s="206" t="s">
        <v>60</v>
      </c>
      <c r="K64" s="206" t="s">
        <v>60</v>
      </c>
      <c r="L64" s="206" t="s">
        <v>60</v>
      </c>
      <c r="M64" s="206" t="s">
        <v>60</v>
      </c>
      <c r="N64" s="206" t="s">
        <v>60</v>
      </c>
      <c r="O64" s="206" t="s">
        <v>60</v>
      </c>
      <c r="P64" s="206" t="s">
        <v>60</v>
      </c>
      <c r="Q64" s="206" t="s">
        <v>60</v>
      </c>
      <c r="R64" s="206" t="s">
        <v>60</v>
      </c>
      <c r="S64" s="206" t="s">
        <v>60</v>
      </c>
      <c r="T64" s="206" t="s">
        <v>60</v>
      </c>
      <c r="U64" s="206" t="s">
        <v>60</v>
      </c>
      <c r="V64" s="206" t="s">
        <v>60</v>
      </c>
      <c r="W64" s="206" t="s">
        <v>60</v>
      </c>
      <c r="X64" s="206" t="s">
        <v>60</v>
      </c>
      <c r="Y64" s="206" t="s">
        <v>60</v>
      </c>
      <c r="Z64" s="206" t="s">
        <v>60</v>
      </c>
      <c r="AA64" s="206" t="s">
        <v>60</v>
      </c>
      <c r="AB64" s="206" t="s">
        <v>60</v>
      </c>
      <c r="AC64" s="206" t="s">
        <v>60</v>
      </c>
      <c r="AD64" s="206" t="s">
        <v>60</v>
      </c>
      <c r="AE64" s="206" t="s">
        <v>60</v>
      </c>
      <c r="AF64" s="206" t="s">
        <v>60</v>
      </c>
      <c r="AG64" s="206" t="s">
        <v>60</v>
      </c>
      <c r="AH64" s="206" t="s">
        <v>60</v>
      </c>
      <c r="AI64" s="206" t="s">
        <v>60</v>
      </c>
      <c r="AJ64" s="206" t="s">
        <v>60</v>
      </c>
      <c r="AK64" s="206" t="s">
        <v>60</v>
      </c>
      <c r="AL64" s="206" t="s">
        <v>60</v>
      </c>
      <c r="AM64" s="206" t="s">
        <v>60</v>
      </c>
      <c r="AN64" s="208" t="s">
        <v>1134</v>
      </c>
      <c r="AO64" s="206" t="s">
        <v>60</v>
      </c>
      <c r="AP64" s="206" t="s">
        <v>60</v>
      </c>
      <c r="AQ64" s="205" t="s">
        <v>1135</v>
      </c>
      <c r="AR64" s="205" t="s">
        <v>60</v>
      </c>
      <c r="AS64" s="205" t="s">
        <v>60</v>
      </c>
      <c r="AT64" s="205" t="s">
        <v>60</v>
      </c>
      <c r="AU64" s="205" t="s">
        <v>60</v>
      </c>
      <c r="AV64" s="205" t="s">
        <v>60</v>
      </c>
      <c r="AW64" s="205" t="s">
        <v>60</v>
      </c>
      <c r="AX64" s="205" t="s">
        <v>60</v>
      </c>
      <c r="AY64" s="205" t="s">
        <v>60</v>
      </c>
      <c r="AZ64" s="205" t="s">
        <v>60</v>
      </c>
      <c r="BA64" s="205" t="s">
        <v>60</v>
      </c>
      <c r="BB64" s="205" t="s">
        <v>60</v>
      </c>
      <c r="BC64" s="205" t="s">
        <v>60</v>
      </c>
      <c r="BD64" s="205" t="s">
        <v>60</v>
      </c>
      <c r="BE64" s="205" t="s">
        <v>60</v>
      </c>
      <c r="BF64" s="205" t="s">
        <v>60</v>
      </c>
      <c r="BG64" s="205" t="s">
        <v>60</v>
      </c>
      <c r="BH64" s="205" t="s">
        <v>60</v>
      </c>
      <c r="BI64" s="205" t="s">
        <v>60</v>
      </c>
      <c r="BJ64" s="205" t="s">
        <v>60</v>
      </c>
      <c r="BK64" s="205" t="s">
        <v>60</v>
      </c>
      <c r="BL64" s="205" t="s">
        <v>60</v>
      </c>
      <c r="BM64" s="205" t="s">
        <v>60</v>
      </c>
      <c r="BN64" s="205" t="s">
        <v>60</v>
      </c>
      <c r="BO64" s="205" t="s">
        <v>60</v>
      </c>
      <c r="BP64" s="205" t="s">
        <v>60</v>
      </c>
      <c r="BQ64" s="205" t="s">
        <v>60</v>
      </c>
      <c r="BR64" s="205" t="s">
        <v>60</v>
      </c>
      <c r="BS64" s="205" t="s">
        <v>60</v>
      </c>
      <c r="BT64" s="205" t="s">
        <v>60</v>
      </c>
      <c r="BU64" s="205" t="s">
        <v>60</v>
      </c>
      <c r="BV64" s="205" t="s">
        <v>60</v>
      </c>
      <c r="BW64" s="205" t="s">
        <v>60</v>
      </c>
      <c r="BX64" s="205" t="s">
        <v>60</v>
      </c>
      <c r="BY64" s="205" t="s">
        <v>60</v>
      </c>
      <c r="BZ64" s="205" t="s">
        <v>60</v>
      </c>
      <c r="CA64" s="205" t="s">
        <v>60</v>
      </c>
      <c r="CB64" s="205" t="s">
        <v>60</v>
      </c>
      <c r="CC64" s="205" t="s">
        <v>60</v>
      </c>
      <c r="CD64" s="205" t="s">
        <v>60</v>
      </c>
      <c r="CE64" s="205" t="s">
        <v>60</v>
      </c>
      <c r="CF64" s="205" t="s">
        <v>60</v>
      </c>
      <c r="CG64" s="205" t="s">
        <v>60</v>
      </c>
      <c r="CH64" s="205" t="s">
        <v>60</v>
      </c>
      <c r="CI64" s="205" t="s">
        <v>60</v>
      </c>
      <c r="CJ64" s="205" t="s">
        <v>60</v>
      </c>
      <c r="CK64" s="205" t="s">
        <v>60</v>
      </c>
      <c r="CL64" s="205" t="s">
        <v>60</v>
      </c>
      <c r="CM64" s="205" t="s">
        <v>60</v>
      </c>
      <c r="CN64" s="205" t="s">
        <v>60</v>
      </c>
      <c r="CO64" s="205" t="s">
        <v>60</v>
      </c>
      <c r="CP64" s="205" t="s">
        <v>60</v>
      </c>
      <c r="CQ64" s="205" t="s">
        <v>60</v>
      </c>
      <c r="CR64" s="205" t="s">
        <v>60</v>
      </c>
      <c r="CS64" s="205" t="s">
        <v>60</v>
      </c>
      <c r="CT64" s="205" t="s">
        <v>60</v>
      </c>
      <c r="CU64" s="205" t="s">
        <v>60</v>
      </c>
      <c r="CV64" s="205" t="s">
        <v>60</v>
      </c>
      <c r="CW64" s="205" t="s">
        <v>60</v>
      </c>
      <c r="CX64" s="205" t="s">
        <v>60</v>
      </c>
      <c r="CY64" s="205" t="s">
        <v>60</v>
      </c>
      <c r="CZ64" s="205" t="s">
        <v>60</v>
      </c>
      <c r="DA64" s="205" t="s">
        <v>60</v>
      </c>
      <c r="DB64" s="205" t="s">
        <v>60</v>
      </c>
      <c r="DC64" s="205" t="s">
        <v>1136</v>
      </c>
      <c r="DD64" s="205" t="s">
        <v>60</v>
      </c>
      <c r="DE64" s="205" t="s">
        <v>60</v>
      </c>
      <c r="DF64" s="205" t="s">
        <v>60</v>
      </c>
      <c r="DG64" s="205" t="s">
        <v>60</v>
      </c>
      <c r="DH64" s="205" t="s">
        <v>60</v>
      </c>
      <c r="DI64" s="205" t="s">
        <v>60</v>
      </c>
      <c r="DJ64" s="205" t="s">
        <v>60</v>
      </c>
      <c r="DK64" s="211" t="s">
        <v>115</v>
      </c>
      <c r="DL64" s="205" t="s">
        <v>60</v>
      </c>
      <c r="DM64" s="205" t="s">
        <v>60</v>
      </c>
      <c r="DN64" s="205" t="s">
        <v>60</v>
      </c>
      <c r="DO64" s="205" t="s">
        <v>60</v>
      </c>
      <c r="DP64" s="205" t="s">
        <v>60</v>
      </c>
      <c r="DQ64" s="205" t="s">
        <v>60</v>
      </c>
      <c r="DR64" s="205" t="s">
        <v>60</v>
      </c>
      <c r="DS64" s="205" t="s">
        <v>60</v>
      </c>
      <c r="DT64" s="205" t="s">
        <v>60</v>
      </c>
      <c r="DU64" s="205" t="s">
        <v>60</v>
      </c>
      <c r="DV64" s="205" t="s">
        <v>60</v>
      </c>
      <c r="DW64" s="205" t="s">
        <v>60</v>
      </c>
      <c r="DX64" s="205" t="s">
        <v>60</v>
      </c>
      <c r="DY64" s="205" t="s">
        <v>60</v>
      </c>
      <c r="DZ64" s="205" t="s">
        <v>60</v>
      </c>
      <c r="EA64" s="205" t="s">
        <v>60</v>
      </c>
      <c r="EB64" s="205" t="s">
        <v>60</v>
      </c>
      <c r="EC64" s="205" t="s">
        <v>60</v>
      </c>
      <c r="ED64" s="205" t="s">
        <v>60</v>
      </c>
      <c r="EE64" s="205" t="s">
        <v>60</v>
      </c>
      <c r="EF64" s="205" t="s">
        <v>60</v>
      </c>
      <c r="EG64" s="205" t="s">
        <v>60</v>
      </c>
      <c r="EH64" s="205" t="s">
        <v>60</v>
      </c>
      <c r="EI64" s="205" t="s">
        <v>60</v>
      </c>
      <c r="EJ64" s="205" t="s">
        <v>60</v>
      </c>
      <c r="EK64" s="205" t="s">
        <v>60</v>
      </c>
      <c r="EL64" s="205" t="s">
        <v>60</v>
      </c>
      <c r="EM64" s="205" t="s">
        <v>60</v>
      </c>
      <c r="EN64" s="205" t="s">
        <v>60</v>
      </c>
      <c r="EO64" s="205" t="s">
        <v>60</v>
      </c>
      <c r="EP64" s="205" t="s">
        <v>60</v>
      </c>
      <c r="EQ64" s="205" t="s">
        <v>60</v>
      </c>
      <c r="ER64" s="205" t="s">
        <v>60</v>
      </c>
      <c r="ES64" s="205" t="s">
        <v>60</v>
      </c>
      <c r="ET64" s="205" t="s">
        <v>60</v>
      </c>
      <c r="EU64" s="205" t="s">
        <v>60</v>
      </c>
      <c r="EV64" s="205" t="s">
        <v>60</v>
      </c>
      <c r="EW64" s="205" t="s">
        <v>60</v>
      </c>
      <c r="EX64" s="205" t="s">
        <v>60</v>
      </c>
      <c r="EY64" s="205" t="s">
        <v>60</v>
      </c>
      <c r="EZ64" s="205" t="s">
        <v>60</v>
      </c>
      <c r="FA64" s="205" t="s">
        <v>60</v>
      </c>
      <c r="FB64" s="205" t="s">
        <v>60</v>
      </c>
      <c r="FC64" s="205" t="s">
        <v>60</v>
      </c>
      <c r="FD64" s="205" t="s">
        <v>60</v>
      </c>
      <c r="FE64" s="205" t="s">
        <v>60</v>
      </c>
      <c r="FF64" s="205" t="s">
        <v>60</v>
      </c>
      <c r="FG64" s="205" t="s">
        <v>60</v>
      </c>
      <c r="FH64" s="205" t="s">
        <v>60</v>
      </c>
      <c r="FI64" s="205" t="s">
        <v>60</v>
      </c>
      <c r="FJ64" s="205" t="s">
        <v>60</v>
      </c>
      <c r="FK64" s="205" t="s">
        <v>60</v>
      </c>
      <c r="FL64" s="205" t="s">
        <v>60</v>
      </c>
      <c r="FM64" s="205" t="s">
        <v>60</v>
      </c>
      <c r="FN64" s="205" t="s">
        <v>60</v>
      </c>
      <c r="FO64" s="205" t="s">
        <v>60</v>
      </c>
      <c r="FP64" s="205" t="s">
        <v>60</v>
      </c>
      <c r="FQ64" s="205" t="s">
        <v>60</v>
      </c>
      <c r="FR64" s="205" t="s">
        <v>60</v>
      </c>
      <c r="FS64" s="205" t="s">
        <v>60</v>
      </c>
      <c r="FT64" s="205" t="s">
        <v>60</v>
      </c>
      <c r="FU64" s="205" t="s">
        <v>60</v>
      </c>
      <c r="FV64" s="205" t="s">
        <v>60</v>
      </c>
      <c r="FW64" s="205" t="s">
        <v>60</v>
      </c>
      <c r="FX64" s="205" t="s">
        <v>60</v>
      </c>
      <c r="FY64" s="205" t="s">
        <v>60</v>
      </c>
      <c r="FZ64" s="205" t="s">
        <v>60</v>
      </c>
      <c r="GA64" s="205" t="s">
        <v>60</v>
      </c>
      <c r="GB64" s="205" t="s">
        <v>60</v>
      </c>
      <c r="GC64" s="205" t="s">
        <v>60</v>
      </c>
      <c r="GD64" s="205" t="s">
        <v>60</v>
      </c>
      <c r="GE64" s="205" t="s">
        <v>60</v>
      </c>
      <c r="GF64" s="205" t="s">
        <v>60</v>
      </c>
      <c r="GG64" s="205" t="s">
        <v>60</v>
      </c>
      <c r="GH64" s="205" t="s">
        <v>60</v>
      </c>
      <c r="GI64" s="205" t="s">
        <v>60</v>
      </c>
      <c r="GJ64" s="205" t="s">
        <v>60</v>
      </c>
      <c r="GK64" s="205" t="s">
        <v>60</v>
      </c>
      <c r="GL64" s="205" t="s">
        <v>60</v>
      </c>
      <c r="GM64" s="205" t="s">
        <v>60</v>
      </c>
      <c r="GN64" s="205" t="s">
        <v>60</v>
      </c>
      <c r="GO64" s="205" t="s">
        <v>60</v>
      </c>
      <c r="GP64" s="205" t="s">
        <v>60</v>
      </c>
      <c r="GQ64" s="205" t="s">
        <v>60</v>
      </c>
      <c r="GR64" s="205" t="s">
        <v>60</v>
      </c>
      <c r="GS64" s="205" t="s">
        <v>60</v>
      </c>
      <c r="GT64" s="205" t="s">
        <v>60</v>
      </c>
      <c r="GU64" s="205" t="s">
        <v>60</v>
      </c>
      <c r="GV64" s="205" t="s">
        <v>60</v>
      </c>
      <c r="GW64" s="205" t="s">
        <v>60</v>
      </c>
      <c r="GX64" s="205" t="s">
        <v>60</v>
      </c>
      <c r="GY64" s="205" t="s">
        <v>60</v>
      </c>
      <c r="GZ64" s="205" t="s">
        <v>60</v>
      </c>
      <c r="HA64" s="205" t="s">
        <v>60</v>
      </c>
      <c r="HB64" s="205" t="s">
        <v>60</v>
      </c>
      <c r="HC64" s="205" t="s">
        <v>60</v>
      </c>
      <c r="HD64" s="205" t="s">
        <v>60</v>
      </c>
      <c r="HE64" s="205" t="s">
        <v>60</v>
      </c>
      <c r="HF64" s="205" t="s">
        <v>60</v>
      </c>
      <c r="HG64" s="205" t="s">
        <v>60</v>
      </c>
      <c r="HH64" s="205" t="s">
        <v>60</v>
      </c>
      <c r="HI64" s="205" t="s">
        <v>60</v>
      </c>
      <c r="HJ64" s="205" t="s">
        <v>60</v>
      </c>
      <c r="HK64" s="205" t="s">
        <v>60</v>
      </c>
      <c r="HL64" s="205" t="s">
        <v>60</v>
      </c>
      <c r="HM64" s="205" t="s">
        <v>60</v>
      </c>
      <c r="HN64" s="205" t="s">
        <v>60</v>
      </c>
      <c r="HO64" s="205" t="s">
        <v>60</v>
      </c>
      <c r="HP64" s="205" t="s">
        <v>60</v>
      </c>
      <c r="HQ64" s="205" t="s">
        <v>60</v>
      </c>
      <c r="HR64" s="205" t="s">
        <v>60</v>
      </c>
      <c r="HS64" s="205" t="s">
        <v>60</v>
      </c>
      <c r="HT64" s="205" t="s">
        <v>60</v>
      </c>
      <c r="HU64" s="205" t="s">
        <v>60</v>
      </c>
      <c r="HV64" s="205" t="s">
        <v>60</v>
      </c>
      <c r="HW64" s="205" t="s">
        <v>60</v>
      </c>
      <c r="HX64" s="205" t="s">
        <v>60</v>
      </c>
      <c r="HY64" s="205" t="s">
        <v>60</v>
      </c>
      <c r="HZ64" s="205" t="s">
        <v>60</v>
      </c>
      <c r="IA64" s="205" t="s">
        <v>60</v>
      </c>
      <c r="IB64" s="205" t="s">
        <v>60</v>
      </c>
      <c r="IC64" s="205" t="s">
        <v>60</v>
      </c>
      <c r="ID64" s="205" t="s">
        <v>60</v>
      </c>
      <c r="IE64" s="205" t="s">
        <v>60</v>
      </c>
      <c r="IF64" s="205" t="s">
        <v>60</v>
      </c>
      <c r="IG64" s="205" t="s">
        <v>60</v>
      </c>
      <c r="IH64" s="205" t="s">
        <v>60</v>
      </c>
      <c r="II64" s="205" t="s">
        <v>60</v>
      </c>
      <c r="IJ64" s="205" t="s">
        <v>60</v>
      </c>
      <c r="IK64" s="205" t="s">
        <v>60</v>
      </c>
      <c r="IL64" s="205" t="s">
        <v>60</v>
      </c>
      <c r="IM64" s="205" t="s">
        <v>60</v>
      </c>
      <c r="IN64" s="205" t="s">
        <v>60</v>
      </c>
      <c r="IO64" s="205" t="s">
        <v>60</v>
      </c>
      <c r="IP64" s="205" t="s">
        <v>60</v>
      </c>
      <c r="IQ64" s="205" t="s">
        <v>60</v>
      </c>
      <c r="IR64" s="205" t="s">
        <v>60</v>
      </c>
      <c r="IS64" s="205" t="s">
        <v>60</v>
      </c>
      <c r="IT64" s="205" t="s">
        <v>60</v>
      </c>
      <c r="IU64" s="205" t="s">
        <v>60</v>
      </c>
      <c r="IV64" s="205" t="s">
        <v>60</v>
      </c>
    </row>
    <row r="65" ht="21" customHeight="1" spans="1:256">
      <c r="A65" s="202"/>
      <c r="B65" s="206" t="s">
        <v>60</v>
      </c>
      <c r="C65" s="205" t="s">
        <v>60</v>
      </c>
      <c r="D65" s="205" t="s">
        <v>60</v>
      </c>
      <c r="E65" s="205" t="s">
        <v>60</v>
      </c>
      <c r="F65" s="205" t="s">
        <v>60</v>
      </c>
      <c r="G65" s="205" t="s">
        <v>60</v>
      </c>
      <c r="H65" s="205" t="s">
        <v>60</v>
      </c>
      <c r="I65" s="205" t="s">
        <v>60</v>
      </c>
      <c r="J65" s="205" t="s">
        <v>60</v>
      </c>
      <c r="K65" s="205" t="s">
        <v>60</v>
      </c>
      <c r="L65" s="205" t="s">
        <v>60</v>
      </c>
      <c r="M65" s="205" t="s">
        <v>60</v>
      </c>
      <c r="N65" s="205" t="s">
        <v>60</v>
      </c>
      <c r="O65" s="205" t="s">
        <v>60</v>
      </c>
      <c r="P65" s="205" t="s">
        <v>60</v>
      </c>
      <c r="Q65" s="205" t="s">
        <v>60</v>
      </c>
      <c r="R65" s="205" t="s">
        <v>60</v>
      </c>
      <c r="S65" s="205" t="s">
        <v>60</v>
      </c>
      <c r="T65" s="205" t="s">
        <v>60</v>
      </c>
      <c r="U65" s="205" t="s">
        <v>60</v>
      </c>
      <c r="V65" s="205" t="s">
        <v>60</v>
      </c>
      <c r="W65" s="205" t="s">
        <v>60</v>
      </c>
      <c r="X65" s="205" t="s">
        <v>60</v>
      </c>
      <c r="Y65" s="205" t="s">
        <v>60</v>
      </c>
      <c r="Z65" s="205" t="s">
        <v>60</v>
      </c>
      <c r="AA65" s="205" t="s">
        <v>60</v>
      </c>
      <c r="AB65" s="205" t="s">
        <v>60</v>
      </c>
      <c r="AC65" s="205" t="s">
        <v>60</v>
      </c>
      <c r="AD65" s="205" t="s">
        <v>60</v>
      </c>
      <c r="AE65" s="205" t="s">
        <v>60</v>
      </c>
      <c r="AF65" s="205" t="s">
        <v>60</v>
      </c>
      <c r="AG65" s="205" t="s">
        <v>60</v>
      </c>
      <c r="AH65" s="205" t="s">
        <v>60</v>
      </c>
      <c r="AI65" s="205" t="s">
        <v>60</v>
      </c>
      <c r="AJ65" s="205" t="s">
        <v>60</v>
      </c>
      <c r="AK65" s="205" t="s">
        <v>60</v>
      </c>
      <c r="AL65" s="205" t="s">
        <v>60</v>
      </c>
      <c r="AM65" s="205" t="s">
        <v>60</v>
      </c>
      <c r="AN65" s="205" t="s">
        <v>60</v>
      </c>
      <c r="AO65" s="205" t="s">
        <v>60</v>
      </c>
      <c r="AP65" s="205" t="s">
        <v>60</v>
      </c>
      <c r="AQ65" s="205" t="s">
        <v>60</v>
      </c>
      <c r="AR65" s="205" t="s">
        <v>60</v>
      </c>
      <c r="AS65" s="205" t="s">
        <v>60</v>
      </c>
      <c r="AT65" s="205" t="s">
        <v>60</v>
      </c>
      <c r="AU65" s="205" t="s">
        <v>60</v>
      </c>
      <c r="AV65" s="205" t="s">
        <v>60</v>
      </c>
      <c r="AW65" s="205" t="s">
        <v>60</v>
      </c>
      <c r="AX65" s="205" t="s">
        <v>60</v>
      </c>
      <c r="AY65" s="205" t="s">
        <v>60</v>
      </c>
      <c r="AZ65" s="205" t="s">
        <v>60</v>
      </c>
      <c r="BA65" s="205" t="s">
        <v>60</v>
      </c>
      <c r="BB65" s="205" t="s">
        <v>60</v>
      </c>
      <c r="BC65" s="205" t="s">
        <v>60</v>
      </c>
      <c r="BD65" s="205" t="s">
        <v>60</v>
      </c>
      <c r="BE65" s="205" t="s">
        <v>60</v>
      </c>
      <c r="BF65" s="205" t="s">
        <v>60</v>
      </c>
      <c r="BG65" s="205" t="s">
        <v>60</v>
      </c>
      <c r="BH65" s="205" t="s">
        <v>60</v>
      </c>
      <c r="BI65" s="205" t="s">
        <v>60</v>
      </c>
      <c r="BJ65" s="205" t="s">
        <v>60</v>
      </c>
      <c r="BK65" s="205" t="s">
        <v>60</v>
      </c>
      <c r="BL65" s="205" t="s">
        <v>60</v>
      </c>
      <c r="BM65" s="205" t="s">
        <v>60</v>
      </c>
      <c r="BN65" s="205" t="s">
        <v>60</v>
      </c>
      <c r="BO65" s="205" t="s">
        <v>60</v>
      </c>
      <c r="BP65" s="205" t="s">
        <v>60</v>
      </c>
      <c r="BQ65" s="205" t="s">
        <v>60</v>
      </c>
      <c r="BR65" s="205" t="s">
        <v>60</v>
      </c>
      <c r="BS65" s="205" t="s">
        <v>60</v>
      </c>
      <c r="BT65" s="205" t="s">
        <v>60</v>
      </c>
      <c r="BU65" s="205" t="s">
        <v>60</v>
      </c>
      <c r="BV65" s="205" t="s">
        <v>60</v>
      </c>
      <c r="BW65" s="205" t="s">
        <v>60</v>
      </c>
      <c r="BX65" s="205" t="s">
        <v>60</v>
      </c>
      <c r="BY65" s="205" t="s">
        <v>60</v>
      </c>
      <c r="BZ65" s="205" t="s">
        <v>60</v>
      </c>
      <c r="CA65" s="205" t="s">
        <v>60</v>
      </c>
      <c r="CB65" s="205" t="s">
        <v>60</v>
      </c>
      <c r="CC65" s="205" t="s">
        <v>60</v>
      </c>
      <c r="CD65" s="205" t="s">
        <v>60</v>
      </c>
      <c r="CE65" s="205" t="s">
        <v>60</v>
      </c>
      <c r="CF65" s="205" t="s">
        <v>60</v>
      </c>
      <c r="CG65" s="205" t="s">
        <v>60</v>
      </c>
      <c r="CH65" s="205" t="s">
        <v>60</v>
      </c>
      <c r="CI65" s="205" t="s">
        <v>60</v>
      </c>
      <c r="CJ65" s="205" t="s">
        <v>60</v>
      </c>
      <c r="CK65" s="205" t="s">
        <v>60</v>
      </c>
      <c r="CL65" s="205" t="s">
        <v>60</v>
      </c>
      <c r="CM65" s="205" t="s">
        <v>60</v>
      </c>
      <c r="CN65" s="205" t="s">
        <v>60</v>
      </c>
      <c r="CO65" s="205" t="s">
        <v>60</v>
      </c>
      <c r="CP65" s="205" t="s">
        <v>60</v>
      </c>
      <c r="CQ65" s="205" t="s">
        <v>60</v>
      </c>
      <c r="CR65" s="205" t="s">
        <v>60</v>
      </c>
      <c r="CS65" s="205" t="s">
        <v>60</v>
      </c>
      <c r="CT65" s="205" t="s">
        <v>60</v>
      </c>
      <c r="CU65" s="205" t="s">
        <v>60</v>
      </c>
      <c r="CV65" s="205" t="s">
        <v>60</v>
      </c>
      <c r="CW65" s="205" t="s">
        <v>60</v>
      </c>
      <c r="CX65" s="205" t="s">
        <v>60</v>
      </c>
      <c r="CY65" s="205" t="s">
        <v>60</v>
      </c>
      <c r="CZ65" s="205" t="s">
        <v>60</v>
      </c>
      <c r="DA65" s="205" t="s">
        <v>60</v>
      </c>
      <c r="DB65" s="205" t="s">
        <v>60</v>
      </c>
      <c r="DC65" s="205" t="s">
        <v>60</v>
      </c>
      <c r="DD65" s="205" t="s">
        <v>60</v>
      </c>
      <c r="DE65" s="205" t="s">
        <v>60</v>
      </c>
      <c r="DF65" s="205" t="s">
        <v>60</v>
      </c>
      <c r="DG65" s="205" t="s">
        <v>60</v>
      </c>
      <c r="DH65" s="205" t="s">
        <v>60</v>
      </c>
      <c r="DI65" s="205" t="s">
        <v>60</v>
      </c>
      <c r="DJ65" s="205" t="s">
        <v>60</v>
      </c>
      <c r="DK65" s="205" t="s">
        <v>60</v>
      </c>
      <c r="DL65" s="205" t="s">
        <v>60</v>
      </c>
      <c r="DM65" s="205" t="s">
        <v>60</v>
      </c>
      <c r="DN65" s="205" t="s">
        <v>60</v>
      </c>
      <c r="DO65" s="205" t="s">
        <v>60</v>
      </c>
      <c r="DP65" s="205" t="s">
        <v>60</v>
      </c>
      <c r="DQ65" s="205" t="s">
        <v>60</v>
      </c>
      <c r="DR65" s="205" t="s">
        <v>60</v>
      </c>
      <c r="DS65" s="205" t="s">
        <v>60</v>
      </c>
      <c r="DT65" s="205" t="s">
        <v>60</v>
      </c>
      <c r="DU65" s="205" t="s">
        <v>60</v>
      </c>
      <c r="DV65" s="205" t="s">
        <v>60</v>
      </c>
      <c r="DW65" s="205" t="s">
        <v>60</v>
      </c>
      <c r="DX65" s="205" t="s">
        <v>60</v>
      </c>
      <c r="DY65" s="205" t="s">
        <v>60</v>
      </c>
      <c r="DZ65" s="205" t="s">
        <v>60</v>
      </c>
      <c r="EA65" s="205" t="s">
        <v>60</v>
      </c>
      <c r="EB65" s="205" t="s">
        <v>60</v>
      </c>
      <c r="EC65" s="205" t="s">
        <v>60</v>
      </c>
      <c r="ED65" s="205" t="s">
        <v>60</v>
      </c>
      <c r="EE65" s="205" t="s">
        <v>60</v>
      </c>
      <c r="EF65" s="205" t="s">
        <v>60</v>
      </c>
      <c r="EG65" s="205" t="s">
        <v>60</v>
      </c>
      <c r="EH65" s="205" t="s">
        <v>60</v>
      </c>
      <c r="EI65" s="205" t="s">
        <v>60</v>
      </c>
      <c r="EJ65" s="205" t="s">
        <v>60</v>
      </c>
      <c r="EK65" s="205" t="s">
        <v>60</v>
      </c>
      <c r="EL65" s="205" t="s">
        <v>60</v>
      </c>
      <c r="EM65" s="205" t="s">
        <v>60</v>
      </c>
      <c r="EN65" s="205" t="s">
        <v>60</v>
      </c>
      <c r="EO65" s="205" t="s">
        <v>60</v>
      </c>
      <c r="EP65" s="205" t="s">
        <v>60</v>
      </c>
      <c r="EQ65" s="205" t="s">
        <v>60</v>
      </c>
      <c r="ER65" s="205" t="s">
        <v>60</v>
      </c>
      <c r="ES65" s="205" t="s">
        <v>60</v>
      </c>
      <c r="ET65" s="205" t="s">
        <v>60</v>
      </c>
      <c r="EU65" s="205" t="s">
        <v>60</v>
      </c>
      <c r="EV65" s="205" t="s">
        <v>60</v>
      </c>
      <c r="EW65" s="205" t="s">
        <v>60</v>
      </c>
      <c r="EX65" s="205" t="s">
        <v>60</v>
      </c>
      <c r="EY65" s="205" t="s">
        <v>60</v>
      </c>
      <c r="EZ65" s="205" t="s">
        <v>60</v>
      </c>
      <c r="FA65" s="205" t="s">
        <v>60</v>
      </c>
      <c r="FB65" s="205" t="s">
        <v>60</v>
      </c>
      <c r="FC65" s="205" t="s">
        <v>60</v>
      </c>
      <c r="FD65" s="205" t="s">
        <v>60</v>
      </c>
      <c r="FE65" s="205" t="s">
        <v>60</v>
      </c>
      <c r="FF65" s="205" t="s">
        <v>60</v>
      </c>
      <c r="FG65" s="205" t="s">
        <v>60</v>
      </c>
      <c r="FH65" s="205" t="s">
        <v>60</v>
      </c>
      <c r="FI65" s="205" t="s">
        <v>60</v>
      </c>
      <c r="FJ65" s="205" t="s">
        <v>60</v>
      </c>
      <c r="FK65" s="205" t="s">
        <v>60</v>
      </c>
      <c r="FL65" s="205" t="s">
        <v>60</v>
      </c>
      <c r="FM65" s="205" t="s">
        <v>60</v>
      </c>
      <c r="FN65" s="205" t="s">
        <v>60</v>
      </c>
      <c r="FO65" s="205" t="s">
        <v>60</v>
      </c>
      <c r="FP65" s="205" t="s">
        <v>60</v>
      </c>
      <c r="FQ65" s="205" t="s">
        <v>60</v>
      </c>
      <c r="FR65" s="205" t="s">
        <v>60</v>
      </c>
      <c r="FS65" s="205" t="s">
        <v>60</v>
      </c>
      <c r="FT65" s="205" t="s">
        <v>60</v>
      </c>
      <c r="FU65" s="205" t="s">
        <v>60</v>
      </c>
      <c r="FV65" s="205" t="s">
        <v>60</v>
      </c>
      <c r="FW65" s="205" t="s">
        <v>60</v>
      </c>
      <c r="FX65" s="205" t="s">
        <v>60</v>
      </c>
      <c r="FY65" s="205" t="s">
        <v>60</v>
      </c>
      <c r="FZ65" s="205" t="s">
        <v>60</v>
      </c>
      <c r="GA65" s="205" t="s">
        <v>60</v>
      </c>
      <c r="GB65" s="205" t="s">
        <v>60</v>
      </c>
      <c r="GC65" s="205" t="s">
        <v>60</v>
      </c>
      <c r="GD65" s="205" t="s">
        <v>60</v>
      </c>
      <c r="GE65" s="205" t="s">
        <v>60</v>
      </c>
      <c r="GF65" s="205" t="s">
        <v>60</v>
      </c>
      <c r="GG65" s="205" t="s">
        <v>60</v>
      </c>
      <c r="GH65" s="205" t="s">
        <v>60</v>
      </c>
      <c r="GI65" s="205" t="s">
        <v>60</v>
      </c>
      <c r="GJ65" s="205" t="s">
        <v>60</v>
      </c>
      <c r="GK65" s="205" t="s">
        <v>60</v>
      </c>
      <c r="GL65" s="205" t="s">
        <v>60</v>
      </c>
      <c r="GM65" s="205" t="s">
        <v>60</v>
      </c>
      <c r="GN65" s="205" t="s">
        <v>60</v>
      </c>
      <c r="GO65" s="205" t="s">
        <v>60</v>
      </c>
      <c r="GP65" s="205" t="s">
        <v>60</v>
      </c>
      <c r="GQ65" s="205" t="s">
        <v>60</v>
      </c>
      <c r="GR65" s="205" t="s">
        <v>60</v>
      </c>
      <c r="GS65" s="205" t="s">
        <v>60</v>
      </c>
      <c r="GT65" s="205" t="s">
        <v>60</v>
      </c>
      <c r="GU65" s="205" t="s">
        <v>60</v>
      </c>
      <c r="GV65" s="205" t="s">
        <v>60</v>
      </c>
      <c r="GW65" s="205" t="s">
        <v>60</v>
      </c>
      <c r="GX65" s="205" t="s">
        <v>60</v>
      </c>
      <c r="GY65" s="205" t="s">
        <v>60</v>
      </c>
      <c r="GZ65" s="205" t="s">
        <v>60</v>
      </c>
      <c r="HA65" s="205" t="s">
        <v>60</v>
      </c>
      <c r="HB65" s="205" t="s">
        <v>60</v>
      </c>
      <c r="HC65" s="205" t="s">
        <v>60</v>
      </c>
      <c r="HD65" s="205" t="s">
        <v>60</v>
      </c>
      <c r="HE65" s="205" t="s">
        <v>60</v>
      </c>
      <c r="HF65" s="205" t="s">
        <v>60</v>
      </c>
      <c r="HG65" s="205" t="s">
        <v>60</v>
      </c>
      <c r="HH65" s="205" t="s">
        <v>60</v>
      </c>
      <c r="HI65" s="205" t="s">
        <v>60</v>
      </c>
      <c r="HJ65" s="205" t="s">
        <v>60</v>
      </c>
      <c r="HK65" s="205" t="s">
        <v>60</v>
      </c>
      <c r="HL65" s="205" t="s">
        <v>60</v>
      </c>
      <c r="HM65" s="205" t="s">
        <v>60</v>
      </c>
      <c r="HN65" s="205" t="s">
        <v>60</v>
      </c>
      <c r="HO65" s="205" t="s">
        <v>60</v>
      </c>
      <c r="HP65" s="205" t="s">
        <v>60</v>
      </c>
      <c r="HQ65" s="205" t="s">
        <v>60</v>
      </c>
      <c r="HR65" s="205" t="s">
        <v>60</v>
      </c>
      <c r="HS65" s="205" t="s">
        <v>60</v>
      </c>
      <c r="HT65" s="205" t="s">
        <v>60</v>
      </c>
      <c r="HU65" s="205" t="s">
        <v>60</v>
      </c>
      <c r="HV65" s="205" t="s">
        <v>60</v>
      </c>
      <c r="HW65" s="205" t="s">
        <v>60</v>
      </c>
      <c r="HX65" s="205" t="s">
        <v>60</v>
      </c>
      <c r="HY65" s="205" t="s">
        <v>60</v>
      </c>
      <c r="HZ65" s="205" t="s">
        <v>60</v>
      </c>
      <c r="IA65" s="205" t="s">
        <v>60</v>
      </c>
      <c r="IB65" s="205" t="s">
        <v>60</v>
      </c>
      <c r="IC65" s="205" t="s">
        <v>60</v>
      </c>
      <c r="ID65" s="205" t="s">
        <v>60</v>
      </c>
      <c r="IE65" s="205" t="s">
        <v>60</v>
      </c>
      <c r="IF65" s="205" t="s">
        <v>60</v>
      </c>
      <c r="IG65" s="205" t="s">
        <v>60</v>
      </c>
      <c r="IH65" s="205" t="s">
        <v>60</v>
      </c>
      <c r="II65" s="205" t="s">
        <v>60</v>
      </c>
      <c r="IJ65" s="205" t="s">
        <v>60</v>
      </c>
      <c r="IK65" s="205" t="s">
        <v>60</v>
      </c>
      <c r="IL65" s="205" t="s">
        <v>60</v>
      </c>
      <c r="IM65" s="205" t="s">
        <v>60</v>
      </c>
      <c r="IN65" s="205" t="s">
        <v>60</v>
      </c>
      <c r="IO65" s="205" t="s">
        <v>60</v>
      </c>
      <c r="IP65" s="205" t="s">
        <v>60</v>
      </c>
      <c r="IQ65" s="205" t="s">
        <v>60</v>
      </c>
      <c r="IR65" s="205" t="s">
        <v>60</v>
      </c>
      <c r="IS65" s="205" t="s">
        <v>60</v>
      </c>
      <c r="IT65" s="205" t="s">
        <v>60</v>
      </c>
      <c r="IU65" s="205" t="s">
        <v>60</v>
      </c>
      <c r="IV65" s="205" t="s">
        <v>60</v>
      </c>
    </row>
    <row r="66" ht="21" customHeight="1" spans="1:256">
      <c r="A66" s="204" t="s">
        <v>1137</v>
      </c>
      <c r="B66" s="206" t="s">
        <v>60</v>
      </c>
      <c r="C66" s="205" t="s">
        <v>60</v>
      </c>
      <c r="D66" s="205" t="s">
        <v>60</v>
      </c>
      <c r="E66" s="205" t="s">
        <v>60</v>
      </c>
      <c r="F66" s="205" t="s">
        <v>60</v>
      </c>
      <c r="G66" s="205" t="s">
        <v>60</v>
      </c>
      <c r="H66" s="205" t="s">
        <v>60</v>
      </c>
      <c r="I66" s="205" t="s">
        <v>60</v>
      </c>
      <c r="J66" s="205" t="s">
        <v>60</v>
      </c>
      <c r="K66" s="205" t="s">
        <v>60</v>
      </c>
      <c r="L66" s="205" t="s">
        <v>60</v>
      </c>
      <c r="M66" s="205" t="s">
        <v>60</v>
      </c>
      <c r="N66" s="205" t="s">
        <v>60</v>
      </c>
      <c r="O66" s="205" t="s">
        <v>60</v>
      </c>
      <c r="P66" s="205" t="s">
        <v>60</v>
      </c>
      <c r="Q66" s="205" t="s">
        <v>60</v>
      </c>
      <c r="R66" s="205" t="s">
        <v>60</v>
      </c>
      <c r="S66" s="205" t="s">
        <v>60</v>
      </c>
      <c r="T66" s="205" t="s">
        <v>60</v>
      </c>
      <c r="U66" s="205" t="s">
        <v>60</v>
      </c>
      <c r="V66" s="205" t="s">
        <v>60</v>
      </c>
      <c r="W66" s="205" t="s">
        <v>60</v>
      </c>
      <c r="X66" s="205" t="s">
        <v>60</v>
      </c>
      <c r="Y66" s="205" t="s">
        <v>60</v>
      </c>
      <c r="Z66" s="205" t="s">
        <v>60</v>
      </c>
      <c r="AA66" s="205" t="s">
        <v>60</v>
      </c>
      <c r="AB66" s="205" t="s">
        <v>60</v>
      </c>
      <c r="AC66" s="205" t="s">
        <v>60</v>
      </c>
      <c r="AD66" s="205" t="s">
        <v>60</v>
      </c>
      <c r="AE66" s="205" t="s">
        <v>60</v>
      </c>
      <c r="AF66" s="205" t="s">
        <v>60</v>
      </c>
      <c r="AG66" s="205" t="s">
        <v>60</v>
      </c>
      <c r="AH66" s="205" t="s">
        <v>60</v>
      </c>
      <c r="AI66" s="205" t="s">
        <v>60</v>
      </c>
      <c r="AJ66" s="205" t="s">
        <v>60</v>
      </c>
      <c r="AK66" s="205" t="s">
        <v>60</v>
      </c>
      <c r="AL66" s="205" t="s">
        <v>60</v>
      </c>
      <c r="AM66" s="205" t="s">
        <v>60</v>
      </c>
      <c r="AN66" s="205" t="s">
        <v>60</v>
      </c>
      <c r="AO66" s="205" t="s">
        <v>60</v>
      </c>
      <c r="AP66" s="205" t="s">
        <v>60</v>
      </c>
      <c r="AQ66" s="205" t="s">
        <v>60</v>
      </c>
      <c r="AR66" s="205" t="s">
        <v>60</v>
      </c>
      <c r="AS66" s="205" t="s">
        <v>60</v>
      </c>
      <c r="AT66" s="205" t="s">
        <v>60</v>
      </c>
      <c r="AU66" s="205" t="s">
        <v>60</v>
      </c>
      <c r="AV66" s="205" t="s">
        <v>60</v>
      </c>
      <c r="AW66" s="205" t="s">
        <v>60</v>
      </c>
      <c r="AX66" s="205" t="s">
        <v>60</v>
      </c>
      <c r="AY66" s="205" t="s">
        <v>60</v>
      </c>
      <c r="AZ66" s="205" t="s">
        <v>60</v>
      </c>
      <c r="BA66" s="205" t="s">
        <v>60</v>
      </c>
      <c r="BB66" s="205" t="s">
        <v>60</v>
      </c>
      <c r="BC66" s="205" t="s">
        <v>60</v>
      </c>
      <c r="BD66" s="205" t="s">
        <v>60</v>
      </c>
      <c r="BE66" s="205" t="s">
        <v>60</v>
      </c>
      <c r="BF66" s="205" t="s">
        <v>60</v>
      </c>
      <c r="BG66" s="205" t="s">
        <v>60</v>
      </c>
      <c r="BH66" s="205" t="s">
        <v>60</v>
      </c>
      <c r="BI66" s="205" t="s">
        <v>60</v>
      </c>
      <c r="BJ66" s="205" t="s">
        <v>60</v>
      </c>
      <c r="BK66" s="205" t="s">
        <v>60</v>
      </c>
      <c r="BL66" s="205" t="s">
        <v>60</v>
      </c>
      <c r="BM66" s="205" t="s">
        <v>60</v>
      </c>
      <c r="BN66" s="205" t="s">
        <v>60</v>
      </c>
      <c r="BO66" s="205" t="s">
        <v>60</v>
      </c>
      <c r="BP66" s="205" t="s">
        <v>60</v>
      </c>
      <c r="BQ66" s="205" t="s">
        <v>60</v>
      </c>
      <c r="BR66" s="205" t="s">
        <v>60</v>
      </c>
      <c r="BS66" s="205" t="s">
        <v>60</v>
      </c>
      <c r="BT66" s="205" t="s">
        <v>60</v>
      </c>
      <c r="BU66" s="205" t="s">
        <v>60</v>
      </c>
      <c r="BV66" s="205" t="s">
        <v>60</v>
      </c>
      <c r="BW66" s="205" t="s">
        <v>60</v>
      </c>
      <c r="BX66" s="205" t="s">
        <v>60</v>
      </c>
      <c r="BY66" s="205" t="s">
        <v>60</v>
      </c>
      <c r="BZ66" s="205" t="s">
        <v>60</v>
      </c>
      <c r="CA66" s="205" t="s">
        <v>60</v>
      </c>
      <c r="CB66" s="205" t="s">
        <v>60</v>
      </c>
      <c r="CC66" s="205" t="s">
        <v>60</v>
      </c>
      <c r="CD66" s="205" t="s">
        <v>60</v>
      </c>
      <c r="CE66" s="205" t="s">
        <v>60</v>
      </c>
      <c r="CF66" s="205" t="s">
        <v>60</v>
      </c>
      <c r="CG66" s="205" t="s">
        <v>60</v>
      </c>
      <c r="CH66" s="205" t="s">
        <v>60</v>
      </c>
      <c r="CI66" s="205" t="s">
        <v>60</v>
      </c>
      <c r="CJ66" s="205" t="s">
        <v>60</v>
      </c>
      <c r="CK66" s="205" t="s">
        <v>60</v>
      </c>
      <c r="CL66" s="205" t="s">
        <v>60</v>
      </c>
      <c r="CM66" s="205" t="s">
        <v>60</v>
      </c>
      <c r="CN66" s="205" t="s">
        <v>60</v>
      </c>
      <c r="CO66" s="205" t="s">
        <v>60</v>
      </c>
      <c r="CP66" s="205" t="s">
        <v>60</v>
      </c>
      <c r="CQ66" s="205" t="s">
        <v>60</v>
      </c>
      <c r="CR66" s="205" t="s">
        <v>60</v>
      </c>
      <c r="CS66" s="205" t="s">
        <v>60</v>
      </c>
      <c r="CT66" s="205" t="s">
        <v>60</v>
      </c>
      <c r="CU66" s="205" t="s">
        <v>60</v>
      </c>
      <c r="CV66" s="205" t="s">
        <v>60</v>
      </c>
      <c r="CW66" s="205" t="s">
        <v>60</v>
      </c>
      <c r="CX66" s="205" t="s">
        <v>60</v>
      </c>
      <c r="CY66" s="205" t="s">
        <v>60</v>
      </c>
      <c r="CZ66" s="205" t="s">
        <v>60</v>
      </c>
      <c r="DA66" s="205" t="s">
        <v>60</v>
      </c>
      <c r="DB66" s="205" t="s">
        <v>60</v>
      </c>
      <c r="DC66" s="205" t="s">
        <v>60</v>
      </c>
      <c r="DD66" s="205" t="s">
        <v>60</v>
      </c>
      <c r="DE66" s="205" t="s">
        <v>60</v>
      </c>
      <c r="DF66" s="205" t="s">
        <v>60</v>
      </c>
      <c r="DG66" s="205" t="s">
        <v>60</v>
      </c>
      <c r="DH66" s="205" t="s">
        <v>60</v>
      </c>
      <c r="DI66" s="205" t="s">
        <v>60</v>
      </c>
      <c r="DJ66" s="205" t="s">
        <v>60</v>
      </c>
      <c r="DK66" s="205" t="s">
        <v>60</v>
      </c>
      <c r="DL66" s="205" t="s">
        <v>60</v>
      </c>
      <c r="DM66" s="205" t="s">
        <v>60</v>
      </c>
      <c r="DN66" s="205" t="s">
        <v>60</v>
      </c>
      <c r="DO66" s="205" t="s">
        <v>60</v>
      </c>
      <c r="DP66" s="205" t="s">
        <v>60</v>
      </c>
      <c r="DQ66" s="205" t="s">
        <v>60</v>
      </c>
      <c r="DR66" s="205" t="s">
        <v>60</v>
      </c>
      <c r="DS66" s="205" t="s">
        <v>60</v>
      </c>
      <c r="DT66" s="205" t="s">
        <v>60</v>
      </c>
      <c r="DU66" s="205" t="s">
        <v>60</v>
      </c>
      <c r="DV66" s="205" t="s">
        <v>60</v>
      </c>
      <c r="DW66" s="205" t="s">
        <v>60</v>
      </c>
      <c r="DX66" s="205" t="s">
        <v>60</v>
      </c>
      <c r="DY66" s="205" t="s">
        <v>60</v>
      </c>
      <c r="DZ66" s="205" t="s">
        <v>60</v>
      </c>
      <c r="EA66" s="205" t="s">
        <v>60</v>
      </c>
      <c r="EB66" s="205" t="s">
        <v>60</v>
      </c>
      <c r="EC66" s="205" t="s">
        <v>60</v>
      </c>
      <c r="ED66" s="205" t="s">
        <v>60</v>
      </c>
      <c r="EE66" s="205" t="s">
        <v>60</v>
      </c>
      <c r="EF66" s="205" t="s">
        <v>60</v>
      </c>
      <c r="EG66" s="205" t="s">
        <v>60</v>
      </c>
      <c r="EH66" s="205" t="s">
        <v>60</v>
      </c>
      <c r="EI66" s="205" t="s">
        <v>60</v>
      </c>
      <c r="EJ66" s="205" t="s">
        <v>60</v>
      </c>
      <c r="EK66" s="205" t="s">
        <v>60</v>
      </c>
      <c r="EL66" s="205" t="s">
        <v>60</v>
      </c>
      <c r="EM66" s="205" t="s">
        <v>60</v>
      </c>
      <c r="EN66" s="205" t="s">
        <v>60</v>
      </c>
      <c r="EO66" s="205" t="s">
        <v>60</v>
      </c>
      <c r="EP66" s="205" t="s">
        <v>60</v>
      </c>
      <c r="EQ66" s="205" t="s">
        <v>60</v>
      </c>
      <c r="ER66" s="205" t="s">
        <v>60</v>
      </c>
      <c r="ES66" s="205" t="s">
        <v>60</v>
      </c>
      <c r="ET66" s="205" t="s">
        <v>60</v>
      </c>
      <c r="EU66" s="205" t="s">
        <v>60</v>
      </c>
      <c r="EV66" s="205" t="s">
        <v>60</v>
      </c>
      <c r="EW66" s="205" t="s">
        <v>60</v>
      </c>
      <c r="EX66" s="205" t="s">
        <v>60</v>
      </c>
      <c r="EY66" s="205" t="s">
        <v>60</v>
      </c>
      <c r="EZ66" s="205" t="s">
        <v>60</v>
      </c>
      <c r="FA66" s="205" t="s">
        <v>60</v>
      </c>
      <c r="FB66" s="205" t="s">
        <v>60</v>
      </c>
      <c r="FC66" s="211" t="s">
        <v>1138</v>
      </c>
      <c r="FD66" s="211" t="s">
        <v>1139</v>
      </c>
      <c r="FE66" s="211" t="s">
        <v>1140</v>
      </c>
      <c r="FF66" s="205" t="s">
        <v>1141</v>
      </c>
      <c r="FG66" s="205" t="s">
        <v>60</v>
      </c>
      <c r="FH66" s="211" t="s">
        <v>1139</v>
      </c>
      <c r="FI66" s="211" t="s">
        <v>1142</v>
      </c>
      <c r="FJ66" s="211" t="s">
        <v>1140</v>
      </c>
      <c r="FK66" s="205" t="s">
        <v>60</v>
      </c>
      <c r="FL66" s="205" t="s">
        <v>60</v>
      </c>
      <c r="FM66" s="205" t="s">
        <v>60</v>
      </c>
      <c r="FN66" s="205" t="s">
        <v>60</v>
      </c>
      <c r="FO66" s="205" t="s">
        <v>60</v>
      </c>
      <c r="FP66" s="205" t="s">
        <v>60</v>
      </c>
      <c r="FQ66" s="205" t="s">
        <v>60</v>
      </c>
      <c r="FR66" s="205" t="s">
        <v>60</v>
      </c>
      <c r="FS66" s="205" t="s">
        <v>60</v>
      </c>
      <c r="FT66" s="205" t="s">
        <v>60</v>
      </c>
      <c r="FU66" s="205" t="s">
        <v>60</v>
      </c>
      <c r="FV66" s="205" t="s">
        <v>60</v>
      </c>
      <c r="FW66" s="205" t="s">
        <v>60</v>
      </c>
      <c r="FX66" s="205" t="s">
        <v>60</v>
      </c>
      <c r="FY66" s="205" t="s">
        <v>60</v>
      </c>
      <c r="FZ66" s="205" t="s">
        <v>60</v>
      </c>
      <c r="GA66" s="205" t="s">
        <v>60</v>
      </c>
      <c r="GB66" s="205" t="s">
        <v>60</v>
      </c>
      <c r="GC66" s="205" t="s">
        <v>60</v>
      </c>
      <c r="GD66" s="205" t="s">
        <v>60</v>
      </c>
      <c r="GE66" s="205" t="s">
        <v>60</v>
      </c>
      <c r="GF66" s="205" t="s">
        <v>60</v>
      </c>
      <c r="GG66" s="205" t="s">
        <v>60</v>
      </c>
      <c r="GH66" s="205" t="s">
        <v>60</v>
      </c>
      <c r="GI66" s="205" t="s">
        <v>60</v>
      </c>
      <c r="GJ66" s="205" t="s">
        <v>60</v>
      </c>
      <c r="GK66" s="205" t="s">
        <v>60</v>
      </c>
      <c r="GL66" s="205" t="s">
        <v>60</v>
      </c>
      <c r="GM66" s="205" t="s">
        <v>60</v>
      </c>
      <c r="GN66" s="205" t="s">
        <v>60</v>
      </c>
      <c r="GO66" s="205" t="s">
        <v>60</v>
      </c>
      <c r="GP66" s="205" t="s">
        <v>60</v>
      </c>
      <c r="GQ66" s="205" t="s">
        <v>60</v>
      </c>
      <c r="GR66" s="205" t="s">
        <v>60</v>
      </c>
      <c r="GS66" s="205" t="s">
        <v>60</v>
      </c>
      <c r="GT66" s="205" t="s">
        <v>60</v>
      </c>
      <c r="GU66" s="205" t="s">
        <v>60</v>
      </c>
      <c r="GV66" s="205" t="s">
        <v>60</v>
      </c>
      <c r="GW66" s="205" t="s">
        <v>60</v>
      </c>
      <c r="GX66" s="205" t="s">
        <v>60</v>
      </c>
      <c r="GY66" s="205" t="s">
        <v>60</v>
      </c>
      <c r="GZ66" s="205" t="s">
        <v>60</v>
      </c>
      <c r="HA66" s="205" t="s">
        <v>60</v>
      </c>
      <c r="HB66" s="205" t="s">
        <v>60</v>
      </c>
      <c r="HC66" s="205" t="s">
        <v>60</v>
      </c>
      <c r="HD66" s="205" t="s">
        <v>60</v>
      </c>
      <c r="HE66" s="205" t="s">
        <v>60</v>
      </c>
      <c r="HF66" s="205" t="s">
        <v>60</v>
      </c>
      <c r="HG66" s="205" t="s">
        <v>60</v>
      </c>
      <c r="HH66" s="205" t="s">
        <v>60</v>
      </c>
      <c r="HI66" s="205" t="s">
        <v>60</v>
      </c>
      <c r="HJ66" s="205" t="s">
        <v>60</v>
      </c>
      <c r="HK66" s="205" t="s">
        <v>60</v>
      </c>
      <c r="HL66" s="205" t="s">
        <v>60</v>
      </c>
      <c r="HM66" s="205" t="s">
        <v>60</v>
      </c>
      <c r="HN66" s="205" t="s">
        <v>60</v>
      </c>
      <c r="HO66" s="205" t="s">
        <v>60</v>
      </c>
      <c r="HP66" s="205" t="s">
        <v>60</v>
      </c>
      <c r="HQ66" s="205" t="s">
        <v>60</v>
      </c>
      <c r="HR66" s="205" t="s">
        <v>60</v>
      </c>
      <c r="HS66" s="205" t="s">
        <v>60</v>
      </c>
      <c r="HT66" s="205" t="s">
        <v>60</v>
      </c>
      <c r="HU66" s="205" t="s">
        <v>60</v>
      </c>
      <c r="HV66" s="205" t="s">
        <v>60</v>
      </c>
      <c r="HW66" s="205" t="s">
        <v>60</v>
      </c>
      <c r="HX66" s="205" t="s">
        <v>60</v>
      </c>
      <c r="HY66" s="205" t="s">
        <v>60</v>
      </c>
      <c r="HZ66" s="205" t="s">
        <v>60</v>
      </c>
      <c r="IA66" s="205" t="s">
        <v>60</v>
      </c>
      <c r="IB66" s="205" t="s">
        <v>60</v>
      </c>
      <c r="IC66" s="205" t="s">
        <v>60</v>
      </c>
      <c r="ID66" s="205" t="s">
        <v>60</v>
      </c>
      <c r="IE66" s="205" t="s">
        <v>60</v>
      </c>
      <c r="IF66" s="205" t="s">
        <v>60</v>
      </c>
      <c r="IG66" s="205" t="s">
        <v>60</v>
      </c>
      <c r="IH66" s="205" t="s">
        <v>60</v>
      </c>
      <c r="II66" s="205" t="s">
        <v>60</v>
      </c>
      <c r="IJ66" s="205" t="s">
        <v>60</v>
      </c>
      <c r="IK66" s="205" t="s">
        <v>60</v>
      </c>
      <c r="IL66" s="205" t="s">
        <v>60</v>
      </c>
      <c r="IM66" s="205" t="s">
        <v>60</v>
      </c>
      <c r="IN66" s="205" t="s">
        <v>60</v>
      </c>
      <c r="IO66" s="205" t="s">
        <v>60</v>
      </c>
      <c r="IP66" s="205" t="s">
        <v>60</v>
      </c>
      <c r="IQ66" s="205" t="s">
        <v>60</v>
      </c>
      <c r="IR66" s="205" t="s">
        <v>60</v>
      </c>
      <c r="IS66" s="205" t="s">
        <v>60</v>
      </c>
      <c r="IT66" s="205" t="s">
        <v>60</v>
      </c>
      <c r="IU66" s="205" t="s">
        <v>60</v>
      </c>
      <c r="IV66" s="205" t="s">
        <v>60</v>
      </c>
    </row>
    <row r="67" ht="21" customHeight="1" spans="1:256">
      <c r="A67" s="214"/>
      <c r="B67" s="206" t="s">
        <v>60</v>
      </c>
      <c r="C67" s="206" t="s">
        <v>60</v>
      </c>
      <c r="D67" s="206" t="s">
        <v>60</v>
      </c>
      <c r="E67" s="206" t="s">
        <v>60</v>
      </c>
      <c r="F67" s="206" t="s">
        <v>60</v>
      </c>
      <c r="G67" s="206" t="s">
        <v>60</v>
      </c>
      <c r="H67" s="206" t="s">
        <v>60</v>
      </c>
      <c r="I67" s="206" t="s">
        <v>60</v>
      </c>
      <c r="J67" s="206" t="s">
        <v>60</v>
      </c>
      <c r="K67" s="206" t="s">
        <v>60</v>
      </c>
      <c r="L67" s="206" t="s">
        <v>60</v>
      </c>
      <c r="M67" s="206" t="s">
        <v>60</v>
      </c>
      <c r="N67" s="206" t="s">
        <v>60</v>
      </c>
      <c r="O67" s="206" t="s">
        <v>60</v>
      </c>
      <c r="P67" s="206" t="s">
        <v>60</v>
      </c>
      <c r="Q67" s="206" t="s">
        <v>60</v>
      </c>
      <c r="R67" s="206" t="s">
        <v>60</v>
      </c>
      <c r="S67" s="206" t="s">
        <v>60</v>
      </c>
      <c r="T67" s="206" t="s">
        <v>60</v>
      </c>
      <c r="U67" s="206" t="s">
        <v>60</v>
      </c>
      <c r="V67" s="206" t="s">
        <v>60</v>
      </c>
      <c r="W67" s="206" t="s">
        <v>60</v>
      </c>
      <c r="X67" s="206" t="s">
        <v>60</v>
      </c>
      <c r="Y67" s="206" t="s">
        <v>60</v>
      </c>
      <c r="Z67" s="206" t="s">
        <v>60</v>
      </c>
      <c r="AA67" s="206" t="s">
        <v>60</v>
      </c>
      <c r="AB67" s="206" t="s">
        <v>60</v>
      </c>
      <c r="AC67" s="206" t="s">
        <v>60</v>
      </c>
      <c r="AD67" s="206" t="s">
        <v>60</v>
      </c>
      <c r="AE67" s="206" t="s">
        <v>60</v>
      </c>
      <c r="AF67" s="206" t="s">
        <v>60</v>
      </c>
      <c r="AG67" s="206" t="s">
        <v>60</v>
      </c>
      <c r="AH67" s="206" t="s">
        <v>60</v>
      </c>
      <c r="AI67" s="206" t="s">
        <v>60</v>
      </c>
      <c r="AJ67" s="206" t="s">
        <v>60</v>
      </c>
      <c r="AK67" s="206" t="s">
        <v>60</v>
      </c>
      <c r="AL67" s="206" t="s">
        <v>60</v>
      </c>
      <c r="AM67" s="206" t="s">
        <v>60</v>
      </c>
      <c r="AN67" s="206" t="s">
        <v>60</v>
      </c>
      <c r="AO67" s="206" t="s">
        <v>60</v>
      </c>
      <c r="AP67" s="206" t="s">
        <v>60</v>
      </c>
      <c r="AQ67" s="206" t="s">
        <v>60</v>
      </c>
      <c r="AR67" s="206" t="s">
        <v>60</v>
      </c>
      <c r="AS67" s="206" t="s">
        <v>60</v>
      </c>
      <c r="AT67" s="206" t="s">
        <v>60</v>
      </c>
      <c r="AU67" s="206" t="s">
        <v>60</v>
      </c>
      <c r="AV67" s="206" t="s">
        <v>60</v>
      </c>
      <c r="AW67" s="206" t="s">
        <v>60</v>
      </c>
      <c r="AX67" s="206" t="s">
        <v>60</v>
      </c>
      <c r="AY67" s="206" t="s">
        <v>60</v>
      </c>
      <c r="AZ67" s="206" t="s">
        <v>60</v>
      </c>
      <c r="BA67" s="206" t="s">
        <v>60</v>
      </c>
      <c r="BB67" s="206" t="s">
        <v>60</v>
      </c>
      <c r="BC67" s="206" t="s">
        <v>60</v>
      </c>
      <c r="BD67" s="206" t="s">
        <v>60</v>
      </c>
      <c r="BE67" s="206" t="s">
        <v>60</v>
      </c>
      <c r="BF67" s="206" t="s">
        <v>60</v>
      </c>
      <c r="BG67" s="206" t="s">
        <v>60</v>
      </c>
      <c r="BH67" s="206" t="s">
        <v>60</v>
      </c>
      <c r="BI67" s="206" t="s">
        <v>60</v>
      </c>
      <c r="BJ67" s="206" t="s">
        <v>60</v>
      </c>
      <c r="BK67" s="206" t="s">
        <v>60</v>
      </c>
      <c r="BL67" s="206" t="s">
        <v>60</v>
      </c>
      <c r="BM67" s="206" t="s">
        <v>60</v>
      </c>
      <c r="BN67" s="206" t="s">
        <v>60</v>
      </c>
      <c r="BO67" s="206" t="s">
        <v>60</v>
      </c>
      <c r="BP67" s="206" t="s">
        <v>60</v>
      </c>
      <c r="BQ67" s="206" t="s">
        <v>60</v>
      </c>
      <c r="BR67" s="206" t="s">
        <v>60</v>
      </c>
      <c r="BS67" s="206" t="s">
        <v>60</v>
      </c>
      <c r="BT67" s="206" t="s">
        <v>60</v>
      </c>
      <c r="BU67" s="206" t="s">
        <v>60</v>
      </c>
      <c r="BV67" s="206" t="s">
        <v>60</v>
      </c>
      <c r="BW67" s="206" t="s">
        <v>60</v>
      </c>
      <c r="BX67" s="206" t="s">
        <v>60</v>
      </c>
      <c r="BY67" s="206" t="s">
        <v>60</v>
      </c>
      <c r="BZ67" s="206" t="s">
        <v>60</v>
      </c>
      <c r="CA67" s="206" t="s">
        <v>60</v>
      </c>
      <c r="CB67" s="206" t="s">
        <v>60</v>
      </c>
      <c r="CC67" s="206" t="s">
        <v>60</v>
      </c>
      <c r="CD67" s="206" t="s">
        <v>60</v>
      </c>
      <c r="CE67" s="206" t="s">
        <v>60</v>
      </c>
      <c r="CF67" s="206" t="s">
        <v>60</v>
      </c>
      <c r="CG67" s="206" t="s">
        <v>60</v>
      </c>
      <c r="CH67" s="206" t="s">
        <v>60</v>
      </c>
      <c r="CI67" s="206" t="s">
        <v>60</v>
      </c>
      <c r="CJ67" s="206" t="s">
        <v>60</v>
      </c>
      <c r="CK67" s="206" t="s">
        <v>60</v>
      </c>
      <c r="CL67" s="206" t="s">
        <v>60</v>
      </c>
      <c r="CM67" s="206" t="s">
        <v>60</v>
      </c>
      <c r="CN67" s="206" t="s">
        <v>60</v>
      </c>
      <c r="CO67" s="206" t="s">
        <v>60</v>
      </c>
      <c r="CP67" s="206" t="s">
        <v>60</v>
      </c>
      <c r="CQ67" s="206" t="s">
        <v>60</v>
      </c>
      <c r="CR67" s="206" t="s">
        <v>60</v>
      </c>
      <c r="CS67" s="206" t="s">
        <v>60</v>
      </c>
      <c r="CT67" s="206" t="s">
        <v>60</v>
      </c>
      <c r="CU67" s="206" t="s">
        <v>60</v>
      </c>
      <c r="CV67" s="206" t="s">
        <v>60</v>
      </c>
      <c r="CW67" s="206" t="s">
        <v>60</v>
      </c>
      <c r="CX67" s="206" t="s">
        <v>60</v>
      </c>
      <c r="CY67" s="206" t="s">
        <v>60</v>
      </c>
      <c r="CZ67" s="206" t="s">
        <v>60</v>
      </c>
      <c r="DA67" s="206" t="s">
        <v>60</v>
      </c>
      <c r="DB67" s="206" t="s">
        <v>60</v>
      </c>
      <c r="DC67" s="206" t="s">
        <v>60</v>
      </c>
      <c r="DD67" s="206" t="s">
        <v>60</v>
      </c>
      <c r="DE67" s="206" t="s">
        <v>60</v>
      </c>
      <c r="DF67" s="206" t="s">
        <v>60</v>
      </c>
      <c r="DG67" s="206" t="s">
        <v>60</v>
      </c>
      <c r="DH67" s="206" t="s">
        <v>60</v>
      </c>
      <c r="DI67" s="206" t="s">
        <v>60</v>
      </c>
      <c r="DJ67" s="206" t="s">
        <v>60</v>
      </c>
      <c r="DK67" s="206" t="s">
        <v>60</v>
      </c>
      <c r="DL67" s="205" t="s">
        <v>60</v>
      </c>
      <c r="DM67" s="205" t="s">
        <v>60</v>
      </c>
      <c r="DN67" s="205" t="s">
        <v>60</v>
      </c>
      <c r="DO67" s="205" t="s">
        <v>60</v>
      </c>
      <c r="DP67" s="205" t="s">
        <v>60</v>
      </c>
      <c r="DQ67" s="205" t="s">
        <v>60</v>
      </c>
      <c r="DR67" s="205" t="s">
        <v>60</v>
      </c>
      <c r="DS67" s="205" t="s">
        <v>60</v>
      </c>
      <c r="DT67" s="205" t="s">
        <v>60</v>
      </c>
      <c r="DU67" s="205" t="s">
        <v>60</v>
      </c>
      <c r="DV67" s="205" t="s">
        <v>60</v>
      </c>
      <c r="DW67" s="205" t="s">
        <v>60</v>
      </c>
      <c r="DX67" s="205" t="s">
        <v>60</v>
      </c>
      <c r="DY67" s="205" t="s">
        <v>60</v>
      </c>
      <c r="DZ67" s="205" t="s">
        <v>60</v>
      </c>
      <c r="EA67" s="205" t="s">
        <v>60</v>
      </c>
      <c r="EB67" s="205" t="s">
        <v>60</v>
      </c>
      <c r="EC67" s="205" t="s">
        <v>60</v>
      </c>
      <c r="ED67" s="205" t="s">
        <v>60</v>
      </c>
      <c r="EE67" s="205" t="s">
        <v>60</v>
      </c>
      <c r="EF67" s="205" t="s">
        <v>60</v>
      </c>
      <c r="EG67" s="205" t="s">
        <v>60</v>
      </c>
      <c r="EH67" s="205" t="s">
        <v>60</v>
      </c>
      <c r="EI67" s="205" t="s">
        <v>60</v>
      </c>
      <c r="EJ67" s="205" t="s">
        <v>60</v>
      </c>
      <c r="EK67" s="205" t="s">
        <v>60</v>
      </c>
      <c r="EL67" s="205" t="s">
        <v>60</v>
      </c>
      <c r="EM67" s="205" t="s">
        <v>60</v>
      </c>
      <c r="EN67" s="205" t="s">
        <v>60</v>
      </c>
      <c r="EO67" s="205" t="s">
        <v>60</v>
      </c>
      <c r="EP67" s="205" t="s">
        <v>60</v>
      </c>
      <c r="EQ67" s="205" t="s">
        <v>60</v>
      </c>
      <c r="ER67" s="205" t="s">
        <v>60</v>
      </c>
      <c r="ES67" s="205" t="s">
        <v>60</v>
      </c>
      <c r="ET67" s="205" t="s">
        <v>60</v>
      </c>
      <c r="EU67" s="205" t="s">
        <v>60</v>
      </c>
      <c r="EV67" s="205" t="s">
        <v>60</v>
      </c>
      <c r="EW67" s="205" t="s">
        <v>60</v>
      </c>
      <c r="EX67" s="205" t="s">
        <v>60</v>
      </c>
      <c r="EY67" s="205" t="s">
        <v>60</v>
      </c>
      <c r="EZ67" s="205" t="s">
        <v>60</v>
      </c>
      <c r="FA67" s="205" t="s">
        <v>60</v>
      </c>
      <c r="FB67" s="205" t="s">
        <v>60</v>
      </c>
      <c r="FC67" s="205" t="s">
        <v>60</v>
      </c>
      <c r="FD67" s="205" t="s">
        <v>60</v>
      </c>
      <c r="FE67" s="205" t="s">
        <v>60</v>
      </c>
      <c r="FF67" s="205" t="s">
        <v>60</v>
      </c>
      <c r="FG67" s="205" t="s">
        <v>60</v>
      </c>
      <c r="FH67" s="205" t="s">
        <v>60</v>
      </c>
      <c r="FI67" s="205" t="s">
        <v>60</v>
      </c>
      <c r="FJ67" s="205" t="s">
        <v>60</v>
      </c>
      <c r="FK67" s="205" t="s">
        <v>60</v>
      </c>
      <c r="FL67" s="205" t="s">
        <v>60</v>
      </c>
      <c r="FM67" s="205" t="s">
        <v>60</v>
      </c>
      <c r="FN67" s="205" t="s">
        <v>60</v>
      </c>
      <c r="FO67" s="205" t="s">
        <v>60</v>
      </c>
      <c r="FP67" s="205" t="s">
        <v>60</v>
      </c>
      <c r="FQ67" s="205" t="s">
        <v>60</v>
      </c>
      <c r="FR67" s="205" t="s">
        <v>60</v>
      </c>
      <c r="FS67" s="205" t="s">
        <v>60</v>
      </c>
      <c r="FT67" s="205" t="s">
        <v>60</v>
      </c>
      <c r="FU67" s="205" t="s">
        <v>60</v>
      </c>
      <c r="FV67" s="205" t="s">
        <v>60</v>
      </c>
      <c r="FW67" s="205" t="s">
        <v>60</v>
      </c>
      <c r="FX67" s="205" t="s">
        <v>60</v>
      </c>
      <c r="FY67" s="205" t="s">
        <v>60</v>
      </c>
      <c r="FZ67" s="205" t="s">
        <v>60</v>
      </c>
      <c r="GA67" s="205" t="s">
        <v>60</v>
      </c>
      <c r="GB67" s="205" t="s">
        <v>60</v>
      </c>
      <c r="GC67" s="205" t="s">
        <v>60</v>
      </c>
      <c r="GD67" s="205" t="s">
        <v>60</v>
      </c>
      <c r="GE67" s="205" t="s">
        <v>60</v>
      </c>
      <c r="GF67" s="205" t="s">
        <v>60</v>
      </c>
      <c r="GG67" s="205" t="s">
        <v>60</v>
      </c>
      <c r="GH67" s="205" t="s">
        <v>60</v>
      </c>
      <c r="GI67" s="205" t="s">
        <v>60</v>
      </c>
      <c r="GJ67" s="205" t="s">
        <v>60</v>
      </c>
      <c r="GK67" s="205" t="s">
        <v>60</v>
      </c>
      <c r="GL67" s="205" t="s">
        <v>60</v>
      </c>
      <c r="GM67" s="205" t="s">
        <v>60</v>
      </c>
      <c r="GN67" s="205" t="s">
        <v>60</v>
      </c>
      <c r="GO67" s="205" t="s">
        <v>60</v>
      </c>
      <c r="GP67" s="205" t="s">
        <v>60</v>
      </c>
      <c r="GQ67" s="205" t="s">
        <v>60</v>
      </c>
      <c r="GR67" s="205" t="s">
        <v>60</v>
      </c>
      <c r="GS67" s="205" t="s">
        <v>60</v>
      </c>
      <c r="GT67" s="205" t="s">
        <v>60</v>
      </c>
      <c r="GU67" s="205" t="s">
        <v>60</v>
      </c>
      <c r="GV67" s="205" t="s">
        <v>60</v>
      </c>
      <c r="GW67" s="205" t="s">
        <v>60</v>
      </c>
      <c r="GX67" s="205" t="s">
        <v>60</v>
      </c>
      <c r="GY67" s="205" t="s">
        <v>60</v>
      </c>
      <c r="GZ67" s="205" t="s">
        <v>60</v>
      </c>
      <c r="HA67" s="205" t="s">
        <v>60</v>
      </c>
      <c r="HB67" s="205" t="s">
        <v>60</v>
      </c>
      <c r="HC67" s="205" t="s">
        <v>60</v>
      </c>
      <c r="HD67" s="205" t="s">
        <v>60</v>
      </c>
      <c r="HE67" s="205" t="s">
        <v>60</v>
      </c>
      <c r="HF67" s="205" t="s">
        <v>60</v>
      </c>
      <c r="HG67" s="205" t="s">
        <v>60</v>
      </c>
      <c r="HH67" s="205" t="s">
        <v>60</v>
      </c>
      <c r="HI67" s="205" t="s">
        <v>60</v>
      </c>
      <c r="HJ67" s="205" t="s">
        <v>60</v>
      </c>
      <c r="HK67" s="205" t="s">
        <v>60</v>
      </c>
      <c r="HL67" s="205" t="s">
        <v>60</v>
      </c>
      <c r="HM67" s="205" t="s">
        <v>60</v>
      </c>
      <c r="HN67" s="205" t="s">
        <v>60</v>
      </c>
      <c r="HO67" s="205" t="s">
        <v>60</v>
      </c>
      <c r="HP67" s="205" t="s">
        <v>60</v>
      </c>
      <c r="HQ67" s="205" t="s">
        <v>60</v>
      </c>
      <c r="HR67" s="205" t="s">
        <v>60</v>
      </c>
      <c r="HS67" s="205" t="s">
        <v>60</v>
      </c>
      <c r="HT67" s="205" t="s">
        <v>60</v>
      </c>
      <c r="HU67" s="205" t="s">
        <v>60</v>
      </c>
      <c r="HV67" s="205" t="s">
        <v>60</v>
      </c>
      <c r="HW67" s="205" t="s">
        <v>60</v>
      </c>
      <c r="HX67" s="205" t="s">
        <v>60</v>
      </c>
      <c r="HY67" s="205" t="s">
        <v>60</v>
      </c>
      <c r="HZ67" s="205" t="s">
        <v>60</v>
      </c>
      <c r="IA67" s="205" t="s">
        <v>60</v>
      </c>
      <c r="IB67" s="205" t="s">
        <v>60</v>
      </c>
      <c r="IC67" s="205" t="s">
        <v>60</v>
      </c>
      <c r="ID67" s="205" t="s">
        <v>60</v>
      </c>
      <c r="IE67" s="205" t="s">
        <v>60</v>
      </c>
      <c r="IF67" s="205" t="s">
        <v>60</v>
      </c>
      <c r="IG67" s="205" t="s">
        <v>60</v>
      </c>
      <c r="IH67" s="205" t="s">
        <v>60</v>
      </c>
      <c r="II67" s="205" t="s">
        <v>60</v>
      </c>
      <c r="IJ67" s="205" t="s">
        <v>60</v>
      </c>
      <c r="IK67" s="205" t="s">
        <v>60</v>
      </c>
      <c r="IL67" s="205" t="s">
        <v>60</v>
      </c>
      <c r="IM67" s="205" t="s">
        <v>60</v>
      </c>
      <c r="IN67" s="205" t="s">
        <v>60</v>
      </c>
      <c r="IO67" s="205" t="s">
        <v>60</v>
      </c>
      <c r="IP67" s="205" t="s">
        <v>60</v>
      </c>
      <c r="IQ67" s="205" t="s">
        <v>60</v>
      </c>
      <c r="IR67" s="205" t="s">
        <v>60</v>
      </c>
      <c r="IS67" s="205" t="s">
        <v>60</v>
      </c>
      <c r="IT67" s="205" t="s">
        <v>60</v>
      </c>
      <c r="IU67" s="205" t="s">
        <v>60</v>
      </c>
      <c r="IV67" s="205" t="s">
        <v>60</v>
      </c>
    </row>
  </sheetData>
  <sheetProtection formatCells="0" insertHyperlinks="0" autoFilter="0"/>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1"/>
  <sheetViews>
    <sheetView showGridLines="0" zoomScale="55" zoomScaleNormal="55" workbookViewId="0">
      <selection activeCell="A8" sqref="A8"/>
    </sheetView>
  </sheetViews>
  <sheetFormatPr defaultColWidth="9" defaultRowHeight="13.8"/>
  <cols>
    <col min="1" max="1" width="27.4259259259259" style="160" customWidth="1"/>
    <col min="2" max="2" width="10.3518518518519" style="160" customWidth="1"/>
    <col min="3" max="3" width="14.8796296296296" style="160" customWidth="1"/>
    <col min="4" max="5" width="8.92592592592593" style="160" customWidth="1"/>
    <col min="6" max="6" width="12.5462962962963" style="160" customWidth="1"/>
    <col min="7" max="10" width="8.92592592592593" style="160" customWidth="1"/>
    <col min="11" max="11" width="4.13888888888889" style="161" customWidth="1"/>
    <col min="12" max="12" width="8.40740740740741" style="161" customWidth="1"/>
    <col min="13" max="13" width="11.7777777777778" style="161" customWidth="1"/>
    <col min="14" max="256" width="8.92592592592593" style="161" customWidth="1"/>
  </cols>
  <sheetData>
    <row r="1" ht="16.9" customHeight="1" spans="1:10">
      <c r="A1" s="162" t="s">
        <v>1143</v>
      </c>
      <c r="B1" s="163" t="s">
        <v>1144</v>
      </c>
      <c r="C1" s="163" t="s">
        <v>126</v>
      </c>
      <c r="D1" s="163" t="s">
        <v>127</v>
      </c>
      <c r="E1" s="163" t="s">
        <v>128</v>
      </c>
      <c r="F1" s="163" t="s">
        <v>129</v>
      </c>
      <c r="G1" s="163" t="s">
        <v>130</v>
      </c>
      <c r="H1" s="163" t="s">
        <v>131</v>
      </c>
      <c r="I1" s="177" t="s">
        <v>1145</v>
      </c>
      <c r="J1" s="177" t="s">
        <v>1146</v>
      </c>
    </row>
    <row r="2" ht="14.25" customHeight="1" spans="1:11">
      <c r="A2" s="164" t="s">
        <v>1147</v>
      </c>
      <c r="B2" s="163" t="s">
        <v>1148</v>
      </c>
      <c r="C2" s="163" t="s">
        <v>1149</v>
      </c>
      <c r="D2" s="163" t="s">
        <v>1150</v>
      </c>
      <c r="E2" s="163" t="s">
        <v>234</v>
      </c>
      <c r="F2" s="163" t="s">
        <v>1151</v>
      </c>
      <c r="G2" s="163" t="s">
        <v>1151</v>
      </c>
      <c r="H2" s="163" t="s">
        <v>1152</v>
      </c>
      <c r="I2" s="163" t="s">
        <v>1153</v>
      </c>
      <c r="J2" s="163" t="s">
        <v>1154</v>
      </c>
      <c r="K2" s="178" t="s">
        <v>1155</v>
      </c>
    </row>
    <row r="3" ht="14.25" customHeight="1" spans="1:11">
      <c r="A3" s="164" t="s">
        <v>1156</v>
      </c>
      <c r="B3" s="165" t="s">
        <v>101</v>
      </c>
      <c r="C3" s="165" t="s">
        <v>1157</v>
      </c>
      <c r="D3" s="165" t="s">
        <v>1158</v>
      </c>
      <c r="E3" s="165" t="s">
        <v>234</v>
      </c>
      <c r="F3" s="165" t="s">
        <v>1151</v>
      </c>
      <c r="G3" s="165" t="s">
        <v>136</v>
      </c>
      <c r="H3" s="165" t="s">
        <v>136</v>
      </c>
      <c r="I3" s="165" t="s">
        <v>1153</v>
      </c>
      <c r="J3" s="165" t="s">
        <v>1159</v>
      </c>
      <c r="K3" s="179"/>
    </row>
    <row r="4" ht="14.25" customHeight="1" spans="1:11">
      <c r="A4" s="164" t="s">
        <v>1160</v>
      </c>
      <c r="B4" s="165" t="s">
        <v>1161</v>
      </c>
      <c r="C4" s="165" t="s">
        <v>1162</v>
      </c>
      <c r="D4" s="165" t="s">
        <v>1163</v>
      </c>
      <c r="E4" s="165" t="s">
        <v>234</v>
      </c>
      <c r="F4" s="165" t="s">
        <v>1151</v>
      </c>
      <c r="G4" s="165" t="s">
        <v>136</v>
      </c>
      <c r="H4" s="165" t="s">
        <v>136</v>
      </c>
      <c r="I4" s="165" t="s">
        <v>1164</v>
      </c>
      <c r="J4" s="165" t="s">
        <v>1165</v>
      </c>
      <c r="K4" s="179"/>
    </row>
    <row r="5" ht="14.25" customHeight="1" spans="1:11">
      <c r="A5" s="164" t="s">
        <v>1166</v>
      </c>
      <c r="B5" s="165" t="s">
        <v>101</v>
      </c>
      <c r="C5" s="165" t="s">
        <v>1167</v>
      </c>
      <c r="D5" s="165" t="s">
        <v>1158</v>
      </c>
      <c r="E5" s="165" t="s">
        <v>234</v>
      </c>
      <c r="F5" s="165" t="s">
        <v>1151</v>
      </c>
      <c r="G5" s="165" t="s">
        <v>136</v>
      </c>
      <c r="H5" s="165" t="s">
        <v>136</v>
      </c>
      <c r="I5" s="165" t="s">
        <v>1153</v>
      </c>
      <c r="J5" s="165" t="s">
        <v>1168</v>
      </c>
      <c r="K5" s="179"/>
    </row>
    <row r="6" ht="14.25" customHeight="1" spans="1:11">
      <c r="A6" s="166" t="s">
        <v>1169</v>
      </c>
      <c r="B6" s="165" t="s">
        <v>1170</v>
      </c>
      <c r="C6" s="165" t="s">
        <v>1171</v>
      </c>
      <c r="D6" s="165" t="s">
        <v>1158</v>
      </c>
      <c r="E6" s="165" t="s">
        <v>1172</v>
      </c>
      <c r="F6" s="165" t="s">
        <v>1151</v>
      </c>
      <c r="G6" s="165" t="s">
        <v>136</v>
      </c>
      <c r="H6" s="165" t="s">
        <v>1173</v>
      </c>
      <c r="I6" s="165" t="s">
        <v>13</v>
      </c>
      <c r="J6" s="165" t="s">
        <v>1174</v>
      </c>
      <c r="K6" s="179"/>
    </row>
    <row r="7" ht="14.25" customHeight="1" spans="1:11">
      <c r="A7" s="164" t="s">
        <v>1175</v>
      </c>
      <c r="B7" s="165" t="s">
        <v>101</v>
      </c>
      <c r="C7" s="165" t="s">
        <v>1176</v>
      </c>
      <c r="D7" s="165" t="s">
        <v>1158</v>
      </c>
      <c r="E7" s="165" t="s">
        <v>234</v>
      </c>
      <c r="F7" s="165" t="s">
        <v>1151</v>
      </c>
      <c r="G7" s="165" t="s">
        <v>136</v>
      </c>
      <c r="H7" s="165" t="s">
        <v>136</v>
      </c>
      <c r="I7" s="165" t="s">
        <v>1153</v>
      </c>
      <c r="J7" s="165" t="s">
        <v>1177</v>
      </c>
      <c r="K7" s="179"/>
    </row>
    <row r="8" ht="14.25" customHeight="1" spans="1:11">
      <c r="A8" s="164" t="s">
        <v>140</v>
      </c>
      <c r="B8" s="165" t="s">
        <v>101</v>
      </c>
      <c r="C8" s="165" t="s">
        <v>1176</v>
      </c>
      <c r="D8" s="165" t="s">
        <v>1158</v>
      </c>
      <c r="E8" s="165" t="s">
        <v>234</v>
      </c>
      <c r="F8" s="165" t="s">
        <v>1151</v>
      </c>
      <c r="G8" s="165" t="s">
        <v>136</v>
      </c>
      <c r="H8" s="165" t="s">
        <v>136</v>
      </c>
      <c r="I8" s="165" t="s">
        <v>1153</v>
      </c>
      <c r="J8" s="165" t="s">
        <v>1178</v>
      </c>
      <c r="K8" s="179"/>
    </row>
    <row r="9" ht="14.25" customHeight="1" spans="1:11">
      <c r="A9" s="164" t="s">
        <v>1179</v>
      </c>
      <c r="B9" s="165" t="s">
        <v>101</v>
      </c>
      <c r="C9" s="165" t="s">
        <v>1180</v>
      </c>
      <c r="D9" s="165" t="s">
        <v>1158</v>
      </c>
      <c r="E9" s="165" t="s">
        <v>234</v>
      </c>
      <c r="F9" s="165" t="s">
        <v>1151</v>
      </c>
      <c r="G9" s="165" t="s">
        <v>136</v>
      </c>
      <c r="H9" s="165" t="s">
        <v>136</v>
      </c>
      <c r="I9" s="165" t="s">
        <v>1153</v>
      </c>
      <c r="J9" s="165" t="s">
        <v>1178</v>
      </c>
      <c r="K9" s="179"/>
    </row>
    <row r="10" ht="14.25" customHeight="1" spans="1:11">
      <c r="A10" s="164" t="s">
        <v>1181</v>
      </c>
      <c r="B10" s="165" t="s">
        <v>1148</v>
      </c>
      <c r="C10" s="165" t="s">
        <v>1182</v>
      </c>
      <c r="D10" s="165" t="s">
        <v>1183</v>
      </c>
      <c r="E10" s="165" t="s">
        <v>1172</v>
      </c>
      <c r="F10" s="165" t="s">
        <v>1184</v>
      </c>
      <c r="G10" s="165" t="s">
        <v>1151</v>
      </c>
      <c r="H10" s="165" t="s">
        <v>1185</v>
      </c>
      <c r="I10" s="165" t="s">
        <v>1153</v>
      </c>
      <c r="J10" s="165" t="s">
        <v>1186</v>
      </c>
      <c r="K10" s="179"/>
    </row>
    <row r="11" ht="14.25" customHeight="1" spans="1:11">
      <c r="A11" s="166" t="s">
        <v>1187</v>
      </c>
      <c r="B11" s="165" t="s">
        <v>1188</v>
      </c>
      <c r="C11" s="165" t="s">
        <v>1180</v>
      </c>
      <c r="D11" s="165" t="s">
        <v>1158</v>
      </c>
      <c r="E11" s="165" t="s">
        <v>1172</v>
      </c>
      <c r="F11" s="165" t="s">
        <v>1151</v>
      </c>
      <c r="G11" s="165" t="s">
        <v>136</v>
      </c>
      <c r="H11" s="165" t="s">
        <v>136</v>
      </c>
      <c r="I11" s="165" t="s">
        <v>1153</v>
      </c>
      <c r="J11" s="165" t="s">
        <v>1189</v>
      </c>
      <c r="K11" s="179"/>
    </row>
    <row r="12" ht="14.25" customHeight="1" spans="1:11">
      <c r="A12" s="164" t="s">
        <v>1190</v>
      </c>
      <c r="B12" s="165" t="s">
        <v>1191</v>
      </c>
      <c r="C12" s="165" t="s">
        <v>1192</v>
      </c>
      <c r="D12" s="165" t="s">
        <v>1158</v>
      </c>
      <c r="E12" s="165" t="s">
        <v>1172</v>
      </c>
      <c r="F12" s="165" t="s">
        <v>1151</v>
      </c>
      <c r="G12" s="165" t="s">
        <v>136</v>
      </c>
      <c r="H12" s="165" t="s">
        <v>136</v>
      </c>
      <c r="I12" s="165" t="s">
        <v>1153</v>
      </c>
      <c r="J12" s="165" t="s">
        <v>1193</v>
      </c>
      <c r="K12" s="179"/>
    </row>
    <row r="13" ht="14.25" customHeight="1" spans="1:11">
      <c r="A13" s="164" t="s">
        <v>1194</v>
      </c>
      <c r="B13" s="165" t="s">
        <v>101</v>
      </c>
      <c r="C13" s="165" t="s">
        <v>1176</v>
      </c>
      <c r="D13" s="165" t="s">
        <v>1158</v>
      </c>
      <c r="E13" s="165" t="s">
        <v>1172</v>
      </c>
      <c r="F13" s="165" t="s">
        <v>1151</v>
      </c>
      <c r="G13" s="165" t="s">
        <v>136</v>
      </c>
      <c r="H13" s="165" t="s">
        <v>136</v>
      </c>
      <c r="I13" s="165" t="s">
        <v>1153</v>
      </c>
      <c r="J13" s="165" t="s">
        <v>1195</v>
      </c>
      <c r="K13" s="179"/>
    </row>
    <row r="14" ht="14.25" customHeight="1" spans="1:11">
      <c r="A14" s="164" t="s">
        <v>1196</v>
      </c>
      <c r="B14" s="165" t="s">
        <v>101</v>
      </c>
      <c r="C14" s="165" t="s">
        <v>1197</v>
      </c>
      <c r="D14" s="165" t="s">
        <v>1158</v>
      </c>
      <c r="E14" s="165" t="s">
        <v>1172</v>
      </c>
      <c r="F14" s="165" t="s">
        <v>1151</v>
      </c>
      <c r="G14" s="165" t="s">
        <v>136</v>
      </c>
      <c r="H14" s="165" t="s">
        <v>136</v>
      </c>
      <c r="I14" s="165" t="s">
        <v>1153</v>
      </c>
      <c r="J14" s="165" t="s">
        <v>1177</v>
      </c>
      <c r="K14" s="179"/>
    </row>
    <row r="15" ht="14.25" customHeight="1" spans="1:11">
      <c r="A15" s="164" t="s">
        <v>138</v>
      </c>
      <c r="B15" s="165" t="s">
        <v>101</v>
      </c>
      <c r="C15" s="165" t="s">
        <v>1198</v>
      </c>
      <c r="D15" s="165" t="s">
        <v>1158</v>
      </c>
      <c r="E15" s="165" t="s">
        <v>1172</v>
      </c>
      <c r="F15" s="165" t="s">
        <v>1151</v>
      </c>
      <c r="G15" s="165" t="s">
        <v>136</v>
      </c>
      <c r="H15" s="165" t="s">
        <v>136</v>
      </c>
      <c r="I15" s="165" t="s">
        <v>1153</v>
      </c>
      <c r="J15" s="165" t="s">
        <v>1199</v>
      </c>
      <c r="K15" s="179"/>
    </row>
    <row r="16" ht="14.25" customHeight="1" spans="1:11">
      <c r="A16" s="164" t="s">
        <v>1200</v>
      </c>
      <c r="B16" s="165" t="s">
        <v>101</v>
      </c>
      <c r="C16" s="165" t="s">
        <v>1201</v>
      </c>
      <c r="D16" s="165" t="s">
        <v>1158</v>
      </c>
      <c r="E16" s="165" t="s">
        <v>234</v>
      </c>
      <c r="F16" s="165" t="s">
        <v>1151</v>
      </c>
      <c r="G16" s="165" t="s">
        <v>136</v>
      </c>
      <c r="H16" s="165" t="s">
        <v>1173</v>
      </c>
      <c r="I16" s="165" t="s">
        <v>13</v>
      </c>
      <c r="J16" s="165" t="s">
        <v>136</v>
      </c>
      <c r="K16" s="179"/>
    </row>
    <row r="17" ht="14.25" customHeight="1" spans="1:11">
      <c r="A17" s="166" t="s">
        <v>1202</v>
      </c>
      <c r="B17" s="165" t="s">
        <v>101</v>
      </c>
      <c r="C17" s="165" t="s">
        <v>1203</v>
      </c>
      <c r="D17" s="165" t="s">
        <v>1204</v>
      </c>
      <c r="E17" s="165" t="s">
        <v>234</v>
      </c>
      <c r="F17" s="165" t="s">
        <v>1151</v>
      </c>
      <c r="G17" s="165" t="s">
        <v>1205</v>
      </c>
      <c r="H17" s="165" t="s">
        <v>1173</v>
      </c>
      <c r="I17" s="165" t="s">
        <v>1153</v>
      </c>
      <c r="J17" s="165" t="s">
        <v>1206</v>
      </c>
      <c r="K17" s="179"/>
    </row>
    <row r="18" ht="14.25" customHeight="1" spans="1:11">
      <c r="A18" s="164" t="s">
        <v>1207</v>
      </c>
      <c r="B18" s="165" t="s">
        <v>1208</v>
      </c>
      <c r="C18" s="165" t="s">
        <v>1176</v>
      </c>
      <c r="D18" s="165" t="s">
        <v>1158</v>
      </c>
      <c r="E18" s="165" t="s">
        <v>234</v>
      </c>
      <c r="F18" s="165" t="s">
        <v>1151</v>
      </c>
      <c r="G18" s="165" t="s">
        <v>136</v>
      </c>
      <c r="H18" s="165" t="s">
        <v>136</v>
      </c>
      <c r="I18" s="165" t="s">
        <v>1153</v>
      </c>
      <c r="J18" s="165" t="s">
        <v>1159</v>
      </c>
      <c r="K18" s="179"/>
    </row>
    <row r="19" ht="14.25" customHeight="1" spans="1:11">
      <c r="A19" s="164" t="s">
        <v>1209</v>
      </c>
      <c r="B19" s="165" t="s">
        <v>110</v>
      </c>
      <c r="C19" s="165" t="s">
        <v>1210</v>
      </c>
      <c r="D19" s="165" t="s">
        <v>1211</v>
      </c>
      <c r="E19" s="165" t="s">
        <v>234</v>
      </c>
      <c r="F19" s="165" t="s">
        <v>1151</v>
      </c>
      <c r="G19" s="165" t="s">
        <v>136</v>
      </c>
      <c r="H19" s="165" t="s">
        <v>136</v>
      </c>
      <c r="I19" s="165" t="s">
        <v>1153</v>
      </c>
      <c r="J19" s="165" t="s">
        <v>136</v>
      </c>
      <c r="K19" s="179"/>
    </row>
    <row r="20" ht="14.25" customHeight="1" spans="1:11">
      <c r="A20" s="164" t="s">
        <v>1212</v>
      </c>
      <c r="B20" s="165" t="s">
        <v>110</v>
      </c>
      <c r="C20" s="165" t="s">
        <v>1162</v>
      </c>
      <c r="D20" s="165" t="s">
        <v>1158</v>
      </c>
      <c r="E20" s="165" t="s">
        <v>1172</v>
      </c>
      <c r="F20" s="165" t="s">
        <v>1213</v>
      </c>
      <c r="G20" s="165" t="s">
        <v>1214</v>
      </c>
      <c r="H20" s="165" t="s">
        <v>1215</v>
      </c>
      <c r="I20" s="165" t="s">
        <v>1153</v>
      </c>
      <c r="J20" s="165" t="s">
        <v>1189</v>
      </c>
      <c r="K20" s="179"/>
    </row>
    <row r="21" ht="14.25" customHeight="1" spans="1:11">
      <c r="A21" s="164" t="s">
        <v>1216</v>
      </c>
      <c r="B21" s="165" t="s">
        <v>1100</v>
      </c>
      <c r="C21" s="165" t="s">
        <v>1217</v>
      </c>
      <c r="D21" s="165" t="s">
        <v>1158</v>
      </c>
      <c r="E21" s="165" t="s">
        <v>1172</v>
      </c>
      <c r="F21" s="165" t="s">
        <v>1151</v>
      </c>
      <c r="G21" s="165" t="s">
        <v>136</v>
      </c>
      <c r="H21" s="165" t="s">
        <v>136</v>
      </c>
      <c r="I21" s="165" t="s">
        <v>1153</v>
      </c>
      <c r="J21" s="165" t="s">
        <v>1218</v>
      </c>
      <c r="K21" s="179"/>
    </row>
    <row r="22" ht="14.25" customHeight="1" spans="1:11">
      <c r="A22" s="164" t="s">
        <v>1219</v>
      </c>
      <c r="B22" s="165" t="s">
        <v>110</v>
      </c>
      <c r="C22" s="165" t="s">
        <v>1220</v>
      </c>
      <c r="D22" s="165" t="s">
        <v>1211</v>
      </c>
      <c r="E22" s="165" t="s">
        <v>1172</v>
      </c>
      <c r="F22" s="165" t="s">
        <v>1151</v>
      </c>
      <c r="G22" s="165" t="s">
        <v>136</v>
      </c>
      <c r="H22" s="165" t="s">
        <v>136</v>
      </c>
      <c r="I22" s="165" t="s">
        <v>1221</v>
      </c>
      <c r="J22" s="165" t="s">
        <v>1222</v>
      </c>
      <c r="K22" s="179"/>
    </row>
    <row r="23" ht="14.25" customHeight="1" spans="1:11">
      <c r="A23" s="164" t="s">
        <v>1223</v>
      </c>
      <c r="B23" s="165" t="s">
        <v>1224</v>
      </c>
      <c r="C23" s="165" t="s">
        <v>1225</v>
      </c>
      <c r="D23" s="165" t="s">
        <v>1158</v>
      </c>
      <c r="E23" s="165" t="s">
        <v>234</v>
      </c>
      <c r="F23" s="165" t="s">
        <v>1151</v>
      </c>
      <c r="G23" s="165" t="s">
        <v>136</v>
      </c>
      <c r="H23" s="165" t="s">
        <v>136</v>
      </c>
      <c r="I23" s="165" t="s">
        <v>1153</v>
      </c>
      <c r="J23" s="165" t="s">
        <v>1226</v>
      </c>
      <c r="K23" s="179"/>
    </row>
    <row r="24" ht="14.25" customHeight="1" spans="1:11">
      <c r="A24" s="164" t="s">
        <v>1227</v>
      </c>
      <c r="B24" s="165" t="s">
        <v>1224</v>
      </c>
      <c r="C24" s="165" t="s">
        <v>1192</v>
      </c>
      <c r="D24" s="165" t="s">
        <v>1158</v>
      </c>
      <c r="E24" s="165" t="s">
        <v>1172</v>
      </c>
      <c r="F24" s="165" t="s">
        <v>1151</v>
      </c>
      <c r="G24" s="165" t="s">
        <v>136</v>
      </c>
      <c r="H24" s="165" t="s">
        <v>136</v>
      </c>
      <c r="I24" s="165" t="s">
        <v>1153</v>
      </c>
      <c r="J24" s="165" t="s">
        <v>1228</v>
      </c>
      <c r="K24" s="179"/>
    </row>
    <row r="25" ht="14.25" customHeight="1" spans="1:11">
      <c r="A25" s="164" t="s">
        <v>1229</v>
      </c>
      <c r="B25" s="165" t="s">
        <v>1224</v>
      </c>
      <c r="C25" s="165" t="s">
        <v>1180</v>
      </c>
      <c r="D25" s="165" t="s">
        <v>1158</v>
      </c>
      <c r="E25" s="165" t="s">
        <v>1172</v>
      </c>
      <c r="F25" s="165" t="s">
        <v>1151</v>
      </c>
      <c r="G25" s="165" t="s">
        <v>136</v>
      </c>
      <c r="H25" s="165" t="s">
        <v>136</v>
      </c>
      <c r="I25" s="165" t="s">
        <v>1153</v>
      </c>
      <c r="J25" s="165" t="s">
        <v>1230</v>
      </c>
      <c r="K25" s="179"/>
    </row>
    <row r="26" ht="14.25" customHeight="1" spans="1:11">
      <c r="A26" s="166" t="s">
        <v>1231</v>
      </c>
      <c r="B26" s="165" t="s">
        <v>101</v>
      </c>
      <c r="C26" s="165" t="s">
        <v>1232</v>
      </c>
      <c r="D26" s="165" t="s">
        <v>1158</v>
      </c>
      <c r="E26" s="165" t="s">
        <v>234</v>
      </c>
      <c r="F26" s="165" t="s">
        <v>1151</v>
      </c>
      <c r="G26" s="165" t="s">
        <v>1233</v>
      </c>
      <c r="H26" s="165" t="s">
        <v>1152</v>
      </c>
      <c r="I26" s="165" t="s">
        <v>13</v>
      </c>
      <c r="J26" s="165" t="s">
        <v>1234</v>
      </c>
      <c r="K26" s="179"/>
    </row>
    <row r="27" ht="14.25" customHeight="1" spans="1:11">
      <c r="A27" s="166" t="s">
        <v>1235</v>
      </c>
      <c r="B27" s="165" t="s">
        <v>106</v>
      </c>
      <c r="C27" s="165" t="s">
        <v>1232</v>
      </c>
      <c r="D27" s="165" t="s">
        <v>1236</v>
      </c>
      <c r="E27" s="165" t="s">
        <v>234</v>
      </c>
      <c r="F27" s="165" t="s">
        <v>1151</v>
      </c>
      <c r="G27" s="165" t="s">
        <v>1237</v>
      </c>
      <c r="H27" s="165" t="s">
        <v>1173</v>
      </c>
      <c r="I27" s="165" t="s">
        <v>13</v>
      </c>
      <c r="J27" s="165" t="s">
        <v>1238</v>
      </c>
      <c r="K27" s="179"/>
    </row>
    <row r="28" ht="14.25" customHeight="1" spans="1:11">
      <c r="A28" s="164" t="s">
        <v>1239</v>
      </c>
      <c r="B28" s="165" t="s">
        <v>110</v>
      </c>
      <c r="C28" s="165" t="s">
        <v>1220</v>
      </c>
      <c r="D28" s="165" t="s">
        <v>1240</v>
      </c>
      <c r="E28" s="165" t="s">
        <v>234</v>
      </c>
      <c r="F28" s="165" t="s">
        <v>1151</v>
      </c>
      <c r="G28" s="165" t="s">
        <v>136</v>
      </c>
      <c r="H28" s="165" t="s">
        <v>136</v>
      </c>
      <c r="I28" s="165" t="s">
        <v>1221</v>
      </c>
      <c r="J28" s="165" t="s">
        <v>1241</v>
      </c>
      <c r="K28" s="179"/>
    </row>
    <row r="29" ht="14.25" customHeight="1" spans="1:11">
      <c r="A29" s="164" t="s">
        <v>1242</v>
      </c>
      <c r="B29" s="165" t="s">
        <v>1191</v>
      </c>
      <c r="C29" s="165" t="s">
        <v>1243</v>
      </c>
      <c r="D29" s="165" t="s">
        <v>1158</v>
      </c>
      <c r="E29" s="165" t="s">
        <v>1172</v>
      </c>
      <c r="F29" s="165" t="s">
        <v>1151</v>
      </c>
      <c r="G29" s="165" t="s">
        <v>136</v>
      </c>
      <c r="H29" s="165" t="s">
        <v>136</v>
      </c>
      <c r="I29" s="165" t="s">
        <v>1153</v>
      </c>
      <c r="J29" s="165" t="s">
        <v>1244</v>
      </c>
      <c r="K29" s="180"/>
    </row>
    <row r="30" ht="14.25" customHeight="1" spans="1:12">
      <c r="A30" s="167" t="s">
        <v>1245</v>
      </c>
      <c r="B30" s="168" t="s">
        <v>106</v>
      </c>
      <c r="C30" s="168" t="s">
        <v>1246</v>
      </c>
      <c r="D30" s="168" t="s">
        <v>1247</v>
      </c>
      <c r="E30" s="168" t="s">
        <v>1172</v>
      </c>
      <c r="F30" s="168" t="s">
        <v>1248</v>
      </c>
      <c r="G30" s="168" t="s">
        <v>1151</v>
      </c>
      <c r="H30" s="168" t="s">
        <v>1173</v>
      </c>
      <c r="I30" s="168" t="s">
        <v>1221</v>
      </c>
      <c r="J30" s="168" t="s">
        <v>1249</v>
      </c>
      <c r="K30" s="181" t="s">
        <v>106</v>
      </c>
      <c r="L30" s="182" t="s">
        <v>1250</v>
      </c>
    </row>
    <row r="31" ht="14.25" customHeight="1" spans="1:12">
      <c r="A31" s="167" t="s">
        <v>1251</v>
      </c>
      <c r="B31" s="168" t="s">
        <v>106</v>
      </c>
      <c r="C31" s="169" t="s">
        <v>1252</v>
      </c>
      <c r="D31" s="169" t="s">
        <v>1247</v>
      </c>
      <c r="E31" s="169" t="s">
        <v>1172</v>
      </c>
      <c r="F31" s="169" t="s">
        <v>1253</v>
      </c>
      <c r="G31" s="169" t="s">
        <v>1254</v>
      </c>
      <c r="H31" s="169" t="s">
        <v>1215</v>
      </c>
      <c r="I31" s="169" t="s">
        <v>1153</v>
      </c>
      <c r="J31" s="169" t="s">
        <v>1255</v>
      </c>
      <c r="K31" s="183"/>
      <c r="L31" s="184"/>
    </row>
    <row r="32" ht="14.25" customHeight="1" spans="1:12">
      <c r="A32" s="167" t="s">
        <v>1256</v>
      </c>
      <c r="B32" s="168" t="s">
        <v>106</v>
      </c>
      <c r="C32" s="169" t="s">
        <v>1252</v>
      </c>
      <c r="D32" s="169" t="s">
        <v>1237</v>
      </c>
      <c r="E32" s="169" t="s">
        <v>1172</v>
      </c>
      <c r="F32" s="169" t="s">
        <v>1151</v>
      </c>
      <c r="G32" s="169" t="s">
        <v>1151</v>
      </c>
      <c r="H32" s="169" t="s">
        <v>1215</v>
      </c>
      <c r="I32" s="169" t="s">
        <v>1164</v>
      </c>
      <c r="J32" s="169" t="s">
        <v>1257</v>
      </c>
      <c r="K32" s="183"/>
      <c r="L32" s="184"/>
    </row>
    <row r="33" ht="14.25" customHeight="1" spans="1:12">
      <c r="A33" s="167" t="s">
        <v>1258</v>
      </c>
      <c r="B33" s="168" t="s">
        <v>106</v>
      </c>
      <c r="C33" s="169" t="s">
        <v>1259</v>
      </c>
      <c r="D33" s="169" t="s">
        <v>1260</v>
      </c>
      <c r="E33" s="169" t="s">
        <v>1172</v>
      </c>
      <c r="F33" s="169" t="s">
        <v>1253</v>
      </c>
      <c r="G33" s="169" t="s">
        <v>1261</v>
      </c>
      <c r="H33" s="169" t="s">
        <v>1215</v>
      </c>
      <c r="I33" s="169" t="s">
        <v>1153</v>
      </c>
      <c r="J33" s="169" t="s">
        <v>1262</v>
      </c>
      <c r="K33" s="183"/>
      <c r="L33" s="184"/>
    </row>
    <row r="34" ht="14.25" customHeight="1" spans="1:12">
      <c r="A34" s="167" t="s">
        <v>1263</v>
      </c>
      <c r="B34" s="168" t="s">
        <v>106</v>
      </c>
      <c r="C34" s="169" t="s">
        <v>1259</v>
      </c>
      <c r="D34" s="169" t="s">
        <v>1260</v>
      </c>
      <c r="E34" s="169" t="s">
        <v>1172</v>
      </c>
      <c r="F34" s="169" t="s">
        <v>1253</v>
      </c>
      <c r="G34" s="169" t="s">
        <v>1264</v>
      </c>
      <c r="H34" s="169" t="s">
        <v>1265</v>
      </c>
      <c r="I34" s="169" t="s">
        <v>1153</v>
      </c>
      <c r="J34" s="169" t="s">
        <v>1266</v>
      </c>
      <c r="K34" s="183"/>
      <c r="L34" s="184"/>
    </row>
    <row r="35" ht="14.25" customHeight="1" spans="1:12">
      <c r="A35" s="167" t="s">
        <v>1267</v>
      </c>
      <c r="B35" s="168" t="s">
        <v>106</v>
      </c>
      <c r="C35" s="169" t="s">
        <v>1268</v>
      </c>
      <c r="D35" s="169" t="s">
        <v>1260</v>
      </c>
      <c r="E35" s="169" t="s">
        <v>1172</v>
      </c>
      <c r="F35" s="169" t="s">
        <v>1253</v>
      </c>
      <c r="G35" s="169" t="s">
        <v>1254</v>
      </c>
      <c r="H35" s="169" t="s">
        <v>1215</v>
      </c>
      <c r="I35" s="169" t="s">
        <v>13</v>
      </c>
      <c r="J35" s="169" t="s">
        <v>1269</v>
      </c>
      <c r="K35" s="183"/>
      <c r="L35" s="184"/>
    </row>
    <row r="36" ht="14.25" customHeight="1" spans="1:12">
      <c r="A36" s="167" t="s">
        <v>1270</v>
      </c>
      <c r="B36" s="168" t="s">
        <v>106</v>
      </c>
      <c r="C36" s="169" t="s">
        <v>1271</v>
      </c>
      <c r="D36" s="169" t="s">
        <v>1260</v>
      </c>
      <c r="E36" s="169" t="s">
        <v>1172</v>
      </c>
      <c r="F36" s="169" t="s">
        <v>1253</v>
      </c>
      <c r="G36" s="169" t="s">
        <v>1254</v>
      </c>
      <c r="H36" s="169" t="s">
        <v>1215</v>
      </c>
      <c r="I36" s="169" t="s">
        <v>1153</v>
      </c>
      <c r="J36" s="169" t="s">
        <v>1272</v>
      </c>
      <c r="K36" s="183"/>
      <c r="L36" s="184"/>
    </row>
    <row r="37" ht="14.25" customHeight="1" spans="1:12">
      <c r="A37" s="167" t="s">
        <v>1273</v>
      </c>
      <c r="B37" s="168" t="s">
        <v>106</v>
      </c>
      <c r="C37" s="169" t="s">
        <v>1271</v>
      </c>
      <c r="D37" s="169" t="s">
        <v>1260</v>
      </c>
      <c r="E37" s="169" t="s">
        <v>1172</v>
      </c>
      <c r="F37" s="169" t="s">
        <v>1253</v>
      </c>
      <c r="G37" s="169" t="s">
        <v>1264</v>
      </c>
      <c r="H37" s="169" t="s">
        <v>1265</v>
      </c>
      <c r="I37" s="169" t="s">
        <v>1153</v>
      </c>
      <c r="J37" s="169" t="s">
        <v>1274</v>
      </c>
      <c r="K37" s="183"/>
      <c r="L37" s="184"/>
    </row>
    <row r="38" ht="14.25" customHeight="1" spans="1:12">
      <c r="A38" s="167" t="s">
        <v>1275</v>
      </c>
      <c r="B38" s="168" t="s">
        <v>106</v>
      </c>
      <c r="C38" s="169" t="s">
        <v>1271</v>
      </c>
      <c r="D38" s="169" t="s">
        <v>1260</v>
      </c>
      <c r="E38" s="169" t="s">
        <v>1172</v>
      </c>
      <c r="F38" s="169" t="s">
        <v>1253</v>
      </c>
      <c r="G38" s="169" t="s">
        <v>1260</v>
      </c>
      <c r="H38" s="169" t="s">
        <v>1276</v>
      </c>
      <c r="I38" s="169" t="s">
        <v>13</v>
      </c>
      <c r="J38" s="169" t="s">
        <v>1277</v>
      </c>
      <c r="K38" s="183"/>
      <c r="L38" s="184"/>
    </row>
    <row r="39" ht="14.25" customHeight="1" spans="1:12">
      <c r="A39" s="167" t="s">
        <v>1278</v>
      </c>
      <c r="B39" s="168" t="s">
        <v>106</v>
      </c>
      <c r="C39" s="169" t="s">
        <v>1271</v>
      </c>
      <c r="D39" s="169" t="s">
        <v>1260</v>
      </c>
      <c r="E39" s="169" t="s">
        <v>1172</v>
      </c>
      <c r="F39" s="169" t="s">
        <v>1253</v>
      </c>
      <c r="G39" s="169" t="s">
        <v>1279</v>
      </c>
      <c r="H39" s="169" t="s">
        <v>1276</v>
      </c>
      <c r="I39" s="169" t="s">
        <v>13</v>
      </c>
      <c r="J39" s="169" t="s">
        <v>1277</v>
      </c>
      <c r="K39" s="183"/>
      <c r="L39" s="184"/>
    </row>
    <row r="40" ht="14.25" customHeight="1" spans="1:12">
      <c r="A40" s="167" t="s">
        <v>1280</v>
      </c>
      <c r="B40" s="168" t="s">
        <v>106</v>
      </c>
      <c r="C40" s="169" t="s">
        <v>1271</v>
      </c>
      <c r="D40" s="169" t="s">
        <v>1260</v>
      </c>
      <c r="E40" s="169" t="s">
        <v>1172</v>
      </c>
      <c r="F40" s="169" t="s">
        <v>1253</v>
      </c>
      <c r="G40" s="169" t="s">
        <v>1264</v>
      </c>
      <c r="H40" s="169" t="s">
        <v>1265</v>
      </c>
      <c r="I40" s="169" t="s">
        <v>1153</v>
      </c>
      <c r="J40" s="169" t="s">
        <v>1281</v>
      </c>
      <c r="K40" s="183"/>
      <c r="L40" s="184"/>
    </row>
    <row r="41" ht="14.25" customHeight="1" spans="1:12">
      <c r="A41" s="167" t="s">
        <v>1282</v>
      </c>
      <c r="B41" s="168" t="s">
        <v>106</v>
      </c>
      <c r="C41" s="169" t="s">
        <v>1271</v>
      </c>
      <c r="D41" s="169" t="s">
        <v>1260</v>
      </c>
      <c r="E41" s="169" t="s">
        <v>1172</v>
      </c>
      <c r="F41" s="169" t="s">
        <v>1253</v>
      </c>
      <c r="G41" s="169" t="s">
        <v>1264</v>
      </c>
      <c r="H41" s="169" t="s">
        <v>1215</v>
      </c>
      <c r="I41" s="169" t="s">
        <v>1283</v>
      </c>
      <c r="J41" s="169" t="s">
        <v>1284</v>
      </c>
      <c r="K41" s="183"/>
      <c r="L41" s="184"/>
    </row>
    <row r="42" ht="14.25" customHeight="1" spans="1:12">
      <c r="A42" s="167" t="s">
        <v>1285</v>
      </c>
      <c r="B42" s="168" t="s">
        <v>106</v>
      </c>
      <c r="C42" s="169" t="s">
        <v>1286</v>
      </c>
      <c r="D42" s="169" t="s">
        <v>1260</v>
      </c>
      <c r="E42" s="169" t="s">
        <v>1172</v>
      </c>
      <c r="F42" s="169" t="s">
        <v>1253</v>
      </c>
      <c r="G42" s="169" t="s">
        <v>1254</v>
      </c>
      <c r="H42" s="169" t="s">
        <v>1215</v>
      </c>
      <c r="I42" s="169" t="s">
        <v>13</v>
      </c>
      <c r="J42" s="169" t="s">
        <v>1287</v>
      </c>
      <c r="K42" s="183"/>
      <c r="L42" s="184"/>
    </row>
    <row r="43" ht="14.25" customHeight="1" spans="1:12">
      <c r="A43" s="167" t="s">
        <v>1288</v>
      </c>
      <c r="B43" s="168" t="s">
        <v>106</v>
      </c>
      <c r="C43" s="169" t="s">
        <v>1289</v>
      </c>
      <c r="D43" s="169" t="s">
        <v>1260</v>
      </c>
      <c r="E43" s="169" t="s">
        <v>1172</v>
      </c>
      <c r="F43" s="169" t="s">
        <v>1253</v>
      </c>
      <c r="G43" s="169" t="s">
        <v>1254</v>
      </c>
      <c r="H43" s="169" t="s">
        <v>1215</v>
      </c>
      <c r="I43" s="169" t="s">
        <v>1153</v>
      </c>
      <c r="J43" s="169" t="s">
        <v>1249</v>
      </c>
      <c r="K43" s="183"/>
      <c r="L43" s="184"/>
    </row>
    <row r="44" ht="14.25" customHeight="1" spans="1:12">
      <c r="A44" s="167" t="s">
        <v>1290</v>
      </c>
      <c r="B44" s="168" t="s">
        <v>106</v>
      </c>
      <c r="C44" s="169" t="s">
        <v>1289</v>
      </c>
      <c r="D44" s="169" t="s">
        <v>1260</v>
      </c>
      <c r="E44" s="169" t="s">
        <v>1172</v>
      </c>
      <c r="F44" s="169" t="s">
        <v>1253</v>
      </c>
      <c r="G44" s="169" t="s">
        <v>1291</v>
      </c>
      <c r="H44" s="169" t="s">
        <v>1215</v>
      </c>
      <c r="I44" s="169" t="s">
        <v>1153</v>
      </c>
      <c r="J44" s="169" t="s">
        <v>1292</v>
      </c>
      <c r="K44" s="183"/>
      <c r="L44" s="184"/>
    </row>
    <row r="45" ht="14.25" customHeight="1" spans="1:12">
      <c r="A45" s="167" t="s">
        <v>1293</v>
      </c>
      <c r="B45" s="168" t="s">
        <v>106</v>
      </c>
      <c r="C45" s="169" t="s">
        <v>1294</v>
      </c>
      <c r="D45" s="169" t="s">
        <v>1260</v>
      </c>
      <c r="E45" s="169" t="s">
        <v>1172</v>
      </c>
      <c r="F45" s="169" t="s">
        <v>1253</v>
      </c>
      <c r="G45" s="169" t="s">
        <v>1291</v>
      </c>
      <c r="H45" s="169" t="s">
        <v>1295</v>
      </c>
      <c r="I45" s="169" t="s">
        <v>13</v>
      </c>
      <c r="J45" s="169" t="s">
        <v>1296</v>
      </c>
      <c r="K45" s="185"/>
      <c r="L45" s="186"/>
    </row>
    <row r="46" ht="14.25" customHeight="1" spans="1:12">
      <c r="A46" s="170" t="s">
        <v>1297</v>
      </c>
      <c r="B46" s="171" t="s">
        <v>1298</v>
      </c>
      <c r="C46" s="171" t="s">
        <v>1299</v>
      </c>
      <c r="D46" s="171" t="s">
        <v>1300</v>
      </c>
      <c r="E46" s="171" t="s">
        <v>1172</v>
      </c>
      <c r="F46" s="171" t="s">
        <v>1248</v>
      </c>
      <c r="G46" s="171" t="s">
        <v>1151</v>
      </c>
      <c r="H46" s="171" t="s">
        <v>1173</v>
      </c>
      <c r="I46" s="171" t="s">
        <v>1221</v>
      </c>
      <c r="J46" s="171" t="s">
        <v>1301</v>
      </c>
      <c r="K46" s="181" t="s">
        <v>1302</v>
      </c>
      <c r="L46" s="182" t="s">
        <v>1303</v>
      </c>
    </row>
    <row r="47" ht="14.25" customHeight="1" spans="1:12">
      <c r="A47" s="170" t="s">
        <v>1304</v>
      </c>
      <c r="B47" s="171" t="s">
        <v>1298</v>
      </c>
      <c r="C47" s="172" t="s">
        <v>1246</v>
      </c>
      <c r="D47" s="172" t="s">
        <v>1305</v>
      </c>
      <c r="E47" s="172" t="s">
        <v>1172</v>
      </c>
      <c r="F47" s="172" t="s">
        <v>1151</v>
      </c>
      <c r="G47" s="172" t="s">
        <v>1254</v>
      </c>
      <c r="H47" s="172" t="s">
        <v>1265</v>
      </c>
      <c r="I47" s="172" t="s">
        <v>1153</v>
      </c>
      <c r="J47" s="172" t="s">
        <v>1306</v>
      </c>
      <c r="K47" s="187"/>
      <c r="L47" s="188"/>
    </row>
    <row r="48" ht="14.25" customHeight="1" spans="1:12">
      <c r="A48" s="170" t="s">
        <v>1307</v>
      </c>
      <c r="B48" s="171" t="s">
        <v>1298</v>
      </c>
      <c r="C48" s="172" t="s">
        <v>1308</v>
      </c>
      <c r="D48" s="172" t="s">
        <v>1309</v>
      </c>
      <c r="E48" s="172" t="s">
        <v>1172</v>
      </c>
      <c r="F48" s="172" t="s">
        <v>1151</v>
      </c>
      <c r="G48" s="172" t="s">
        <v>1254</v>
      </c>
      <c r="H48" s="172" t="s">
        <v>1276</v>
      </c>
      <c r="I48" s="172" t="s">
        <v>1153</v>
      </c>
      <c r="J48" s="172" t="s">
        <v>1310</v>
      </c>
      <c r="K48" s="187"/>
      <c r="L48" s="188"/>
    </row>
    <row r="49" ht="14.25" customHeight="1" spans="1:12">
      <c r="A49" s="170" t="s">
        <v>1311</v>
      </c>
      <c r="B49" s="171" t="s">
        <v>1298</v>
      </c>
      <c r="C49" s="172" t="s">
        <v>1312</v>
      </c>
      <c r="D49" s="172" t="s">
        <v>1313</v>
      </c>
      <c r="E49" s="172" t="s">
        <v>1172</v>
      </c>
      <c r="F49" s="172" t="s">
        <v>1314</v>
      </c>
      <c r="G49" s="172" t="s">
        <v>1151</v>
      </c>
      <c r="H49" s="172" t="s">
        <v>1215</v>
      </c>
      <c r="I49" s="172" t="s">
        <v>1164</v>
      </c>
      <c r="J49" s="172" t="s">
        <v>1315</v>
      </c>
      <c r="K49" s="187"/>
      <c r="L49" s="188"/>
    </row>
    <row r="50" ht="14.25" customHeight="1" spans="1:12">
      <c r="A50" s="173" t="s">
        <v>1316</v>
      </c>
      <c r="B50" s="171" t="s">
        <v>1298</v>
      </c>
      <c r="C50" s="172" t="s">
        <v>1317</v>
      </c>
      <c r="D50" s="172" t="s">
        <v>1318</v>
      </c>
      <c r="E50" s="172" t="s">
        <v>1172</v>
      </c>
      <c r="F50" s="172" t="s">
        <v>1314</v>
      </c>
      <c r="G50" s="172" t="s">
        <v>1151</v>
      </c>
      <c r="H50" s="172" t="s">
        <v>1319</v>
      </c>
      <c r="I50" s="172" t="s">
        <v>1164</v>
      </c>
      <c r="J50" s="172" t="s">
        <v>1320</v>
      </c>
      <c r="K50" s="187"/>
      <c r="L50" s="188"/>
    </row>
    <row r="51" ht="14.25" customHeight="1" spans="1:12">
      <c r="A51" s="170" t="s">
        <v>1321</v>
      </c>
      <c r="B51" s="171" t="s">
        <v>1298</v>
      </c>
      <c r="C51" s="172" t="s">
        <v>1322</v>
      </c>
      <c r="D51" s="172" t="s">
        <v>1323</v>
      </c>
      <c r="E51" s="172" t="s">
        <v>1172</v>
      </c>
      <c r="F51" s="172" t="s">
        <v>1151</v>
      </c>
      <c r="G51" s="172" t="s">
        <v>1264</v>
      </c>
      <c r="H51" s="172" t="s">
        <v>1215</v>
      </c>
      <c r="I51" s="172" t="s">
        <v>1324</v>
      </c>
      <c r="J51" s="172" t="s">
        <v>1325</v>
      </c>
      <c r="K51" s="187"/>
      <c r="L51" s="188"/>
    </row>
    <row r="52" ht="14.25" customHeight="1" spans="1:12">
      <c r="A52" s="170" t="s">
        <v>1326</v>
      </c>
      <c r="B52" s="171" t="s">
        <v>1298</v>
      </c>
      <c r="C52" s="172" t="s">
        <v>1317</v>
      </c>
      <c r="D52" s="172" t="s">
        <v>1327</v>
      </c>
      <c r="E52" s="172" t="s">
        <v>1172</v>
      </c>
      <c r="F52" s="172" t="s">
        <v>1328</v>
      </c>
      <c r="G52" s="172" t="s">
        <v>1247</v>
      </c>
      <c r="H52" s="172" t="s">
        <v>1152</v>
      </c>
      <c r="I52" s="172" t="s">
        <v>13</v>
      </c>
      <c r="J52" s="172" t="s">
        <v>1329</v>
      </c>
      <c r="K52" s="187"/>
      <c r="L52" s="188"/>
    </row>
    <row r="53" ht="14.25" customHeight="1" spans="1:12">
      <c r="A53" s="170" t="s">
        <v>1330</v>
      </c>
      <c r="B53" s="171" t="s">
        <v>1298</v>
      </c>
      <c r="C53" s="172" t="s">
        <v>1322</v>
      </c>
      <c r="D53" s="172" t="s">
        <v>1323</v>
      </c>
      <c r="E53" s="172" t="s">
        <v>1172</v>
      </c>
      <c r="F53" s="172" t="s">
        <v>1151</v>
      </c>
      <c r="G53" s="172" t="s">
        <v>1331</v>
      </c>
      <c r="H53" s="172" t="s">
        <v>1215</v>
      </c>
      <c r="I53" s="172" t="s">
        <v>1153</v>
      </c>
      <c r="J53" s="172" t="s">
        <v>1332</v>
      </c>
      <c r="K53" s="187"/>
      <c r="L53" s="188"/>
    </row>
    <row r="54" ht="14.25" customHeight="1" spans="1:12">
      <c r="A54" s="170" t="s">
        <v>1333</v>
      </c>
      <c r="B54" s="171" t="s">
        <v>1298</v>
      </c>
      <c r="C54" s="172" t="s">
        <v>1322</v>
      </c>
      <c r="D54" s="172" t="s">
        <v>1323</v>
      </c>
      <c r="E54" s="172" t="s">
        <v>1172</v>
      </c>
      <c r="F54" s="172" t="s">
        <v>1151</v>
      </c>
      <c r="G54" s="172" t="s">
        <v>1331</v>
      </c>
      <c r="H54" s="172" t="s">
        <v>1215</v>
      </c>
      <c r="I54" s="172" t="s">
        <v>1153</v>
      </c>
      <c r="J54" s="172" t="s">
        <v>1334</v>
      </c>
      <c r="K54" s="187"/>
      <c r="L54" s="188"/>
    </row>
    <row r="55" ht="14.25" customHeight="1" spans="1:12">
      <c r="A55" s="170" t="s">
        <v>1335</v>
      </c>
      <c r="B55" s="171" t="s">
        <v>1298</v>
      </c>
      <c r="C55" s="172" t="s">
        <v>1322</v>
      </c>
      <c r="D55" s="172" t="s">
        <v>1323</v>
      </c>
      <c r="E55" s="172" t="s">
        <v>1172</v>
      </c>
      <c r="F55" s="172" t="s">
        <v>1151</v>
      </c>
      <c r="G55" s="172" t="s">
        <v>1331</v>
      </c>
      <c r="H55" s="172" t="s">
        <v>1215</v>
      </c>
      <c r="I55" s="172" t="s">
        <v>13</v>
      </c>
      <c r="J55" s="172" t="s">
        <v>1336</v>
      </c>
      <c r="K55" s="187"/>
      <c r="L55" s="188"/>
    </row>
    <row r="56" ht="14.25" customHeight="1" spans="1:12">
      <c r="A56" s="170" t="s">
        <v>1337</v>
      </c>
      <c r="B56" s="171" t="s">
        <v>1298</v>
      </c>
      <c r="C56" s="172" t="s">
        <v>1338</v>
      </c>
      <c r="D56" s="172" t="s">
        <v>1323</v>
      </c>
      <c r="E56" s="172" t="s">
        <v>1172</v>
      </c>
      <c r="F56" s="172" t="s">
        <v>1151</v>
      </c>
      <c r="G56" s="172" t="s">
        <v>1331</v>
      </c>
      <c r="H56" s="172" t="s">
        <v>1276</v>
      </c>
      <c r="I56" s="172" t="s">
        <v>13</v>
      </c>
      <c r="J56" s="172" t="s">
        <v>1325</v>
      </c>
      <c r="K56" s="187"/>
      <c r="L56" s="188"/>
    </row>
    <row r="57" ht="14.25" customHeight="1" spans="1:12">
      <c r="A57" s="170" t="s">
        <v>1339</v>
      </c>
      <c r="B57" s="171" t="s">
        <v>1298</v>
      </c>
      <c r="C57" s="172" t="s">
        <v>1340</v>
      </c>
      <c r="D57" s="172" t="s">
        <v>1215</v>
      </c>
      <c r="E57" s="172" t="s">
        <v>1172</v>
      </c>
      <c r="F57" s="172" t="s">
        <v>1341</v>
      </c>
      <c r="G57" s="172" t="s">
        <v>1213</v>
      </c>
      <c r="H57" s="172" t="s">
        <v>1215</v>
      </c>
      <c r="I57" s="172" t="s">
        <v>1153</v>
      </c>
      <c r="J57" s="172" t="s">
        <v>1342</v>
      </c>
      <c r="K57" s="189"/>
      <c r="L57" s="190"/>
    </row>
    <row r="58" ht="14.25" customHeight="1" spans="1:13">
      <c r="A58" s="174" t="s">
        <v>1343</v>
      </c>
      <c r="B58" s="175" t="s">
        <v>1298</v>
      </c>
      <c r="C58" s="175" t="s">
        <v>1344</v>
      </c>
      <c r="D58" s="175" t="s">
        <v>1345</v>
      </c>
      <c r="E58" s="175" t="s">
        <v>234</v>
      </c>
      <c r="F58" s="175" t="s">
        <v>1341</v>
      </c>
      <c r="G58" s="175" t="s">
        <v>1213</v>
      </c>
      <c r="H58" s="175" t="s">
        <v>1215</v>
      </c>
      <c r="I58" s="175" t="s">
        <v>1164</v>
      </c>
      <c r="J58" s="175" t="s">
        <v>1346</v>
      </c>
      <c r="K58" s="181" t="s">
        <v>1347</v>
      </c>
      <c r="L58" s="182" t="s">
        <v>1348</v>
      </c>
      <c r="M58" s="182" t="s">
        <v>1349</v>
      </c>
    </row>
    <row r="59" ht="14.25" customHeight="1" spans="1:13">
      <c r="A59" s="174" t="s">
        <v>1350</v>
      </c>
      <c r="B59" s="175" t="s">
        <v>1298</v>
      </c>
      <c r="C59" s="176" t="s">
        <v>1351</v>
      </c>
      <c r="D59" s="176" t="s">
        <v>1345</v>
      </c>
      <c r="E59" s="176" t="s">
        <v>234</v>
      </c>
      <c r="F59" s="176" t="s">
        <v>1341</v>
      </c>
      <c r="G59" s="176" t="s">
        <v>1213</v>
      </c>
      <c r="H59" s="176" t="s">
        <v>1215</v>
      </c>
      <c r="I59" s="176" t="s">
        <v>1164</v>
      </c>
      <c r="J59" s="176" t="s">
        <v>1352</v>
      </c>
      <c r="K59" s="183"/>
      <c r="L59" s="188"/>
      <c r="M59" s="188"/>
    </row>
    <row r="60" ht="14.25" customHeight="1" spans="1:13">
      <c r="A60" s="174" t="s">
        <v>1353</v>
      </c>
      <c r="B60" s="175" t="s">
        <v>1298</v>
      </c>
      <c r="C60" s="176" t="s">
        <v>1354</v>
      </c>
      <c r="D60" s="176" t="s">
        <v>1345</v>
      </c>
      <c r="E60" s="176" t="s">
        <v>234</v>
      </c>
      <c r="F60" s="176" t="s">
        <v>1341</v>
      </c>
      <c r="G60" s="176" t="s">
        <v>1213</v>
      </c>
      <c r="H60" s="176" t="s">
        <v>1215</v>
      </c>
      <c r="I60" s="176" t="s">
        <v>1153</v>
      </c>
      <c r="J60" s="176" t="s">
        <v>1355</v>
      </c>
      <c r="K60" s="183"/>
      <c r="L60" s="188"/>
      <c r="M60" s="188"/>
    </row>
    <row r="61" ht="14.25" customHeight="1" spans="1:13">
      <c r="A61" s="174" t="s">
        <v>1356</v>
      </c>
      <c r="B61" s="175" t="s">
        <v>1298</v>
      </c>
      <c r="C61" s="176" t="s">
        <v>1354</v>
      </c>
      <c r="D61" s="176" t="s">
        <v>1345</v>
      </c>
      <c r="E61" s="176" t="s">
        <v>234</v>
      </c>
      <c r="F61" s="176" t="s">
        <v>1151</v>
      </c>
      <c r="G61" s="176" t="s">
        <v>1331</v>
      </c>
      <c r="H61" s="176" t="s">
        <v>1215</v>
      </c>
      <c r="I61" s="176" t="s">
        <v>13</v>
      </c>
      <c r="J61" s="176" t="s">
        <v>1357</v>
      </c>
      <c r="K61" s="183"/>
      <c r="L61" s="188"/>
      <c r="M61" s="188"/>
    </row>
    <row r="62" ht="14.25" customHeight="1" spans="1:13">
      <c r="A62" s="174" t="s">
        <v>1358</v>
      </c>
      <c r="B62" s="175" t="s">
        <v>1298</v>
      </c>
      <c r="C62" s="176" t="s">
        <v>1354</v>
      </c>
      <c r="D62" s="176" t="s">
        <v>1345</v>
      </c>
      <c r="E62" s="176" t="s">
        <v>234</v>
      </c>
      <c r="F62" s="176" t="s">
        <v>1328</v>
      </c>
      <c r="G62" s="176" t="s">
        <v>1331</v>
      </c>
      <c r="H62" s="176" t="s">
        <v>1215</v>
      </c>
      <c r="I62" s="176" t="s">
        <v>13</v>
      </c>
      <c r="J62" s="176" t="s">
        <v>1357</v>
      </c>
      <c r="K62" s="183"/>
      <c r="L62" s="188"/>
      <c r="M62" s="188"/>
    </row>
    <row r="63" ht="14.25" customHeight="1" spans="1:13">
      <c r="A63" s="174" t="s">
        <v>1359</v>
      </c>
      <c r="B63" s="175" t="s">
        <v>1298</v>
      </c>
      <c r="C63" s="176" t="s">
        <v>1360</v>
      </c>
      <c r="D63" s="176" t="s">
        <v>1244</v>
      </c>
      <c r="E63" s="176" t="s">
        <v>234</v>
      </c>
      <c r="F63" s="176" t="s">
        <v>1341</v>
      </c>
      <c r="G63" s="176" t="s">
        <v>1213</v>
      </c>
      <c r="H63" s="176" t="s">
        <v>1215</v>
      </c>
      <c r="I63" s="176" t="s">
        <v>1164</v>
      </c>
      <c r="J63" s="176" t="s">
        <v>1361</v>
      </c>
      <c r="K63" s="183"/>
      <c r="L63" s="188"/>
      <c r="M63" s="188"/>
    </row>
    <row r="64" ht="14.25" customHeight="1" spans="1:13">
      <c r="A64" s="174" t="s">
        <v>1362</v>
      </c>
      <c r="B64" s="175" t="s">
        <v>1298</v>
      </c>
      <c r="C64" s="176" t="s">
        <v>1363</v>
      </c>
      <c r="D64" s="176" t="s">
        <v>1345</v>
      </c>
      <c r="E64" s="176" t="s">
        <v>234</v>
      </c>
      <c r="F64" s="176" t="s">
        <v>1341</v>
      </c>
      <c r="G64" s="176" t="s">
        <v>1213</v>
      </c>
      <c r="H64" s="176" t="s">
        <v>1215</v>
      </c>
      <c r="I64" s="176" t="s">
        <v>1364</v>
      </c>
      <c r="J64" s="176" t="s">
        <v>1365</v>
      </c>
      <c r="K64" s="183"/>
      <c r="L64" s="188"/>
      <c r="M64" s="188"/>
    </row>
    <row r="65" ht="14.25" customHeight="1" spans="1:13">
      <c r="A65" s="174" t="s">
        <v>1366</v>
      </c>
      <c r="B65" s="175" t="s">
        <v>1298</v>
      </c>
      <c r="C65" s="176" t="s">
        <v>1354</v>
      </c>
      <c r="D65" s="176" t="s">
        <v>1345</v>
      </c>
      <c r="E65" s="176" t="s">
        <v>234</v>
      </c>
      <c r="F65" s="176" t="s">
        <v>1328</v>
      </c>
      <c r="G65" s="176" t="s">
        <v>1291</v>
      </c>
      <c r="H65" s="176" t="s">
        <v>1215</v>
      </c>
      <c r="I65" s="176" t="s">
        <v>13</v>
      </c>
      <c r="J65" s="176" t="s">
        <v>1367</v>
      </c>
      <c r="K65" s="183"/>
      <c r="L65" s="188"/>
      <c r="M65" s="188"/>
    </row>
    <row r="66" ht="14.25" customHeight="1" spans="1:13">
      <c r="A66" s="174" t="s">
        <v>1368</v>
      </c>
      <c r="B66" s="175" t="s">
        <v>1298</v>
      </c>
      <c r="C66" s="176" t="s">
        <v>1354</v>
      </c>
      <c r="D66" s="176" t="s">
        <v>1345</v>
      </c>
      <c r="E66" s="176" t="s">
        <v>234</v>
      </c>
      <c r="F66" s="176" t="s">
        <v>1151</v>
      </c>
      <c r="G66" s="176" t="s">
        <v>1264</v>
      </c>
      <c r="H66" s="176" t="s">
        <v>1276</v>
      </c>
      <c r="I66" s="176" t="s">
        <v>13</v>
      </c>
      <c r="J66" s="176" t="s">
        <v>1369</v>
      </c>
      <c r="K66" s="185"/>
      <c r="L66" s="190"/>
      <c r="M66" s="190"/>
    </row>
    <row r="67" ht="14.25" customHeight="1" spans="1:12">
      <c r="A67" s="191" t="s">
        <v>1370</v>
      </c>
      <c r="B67" s="192" t="s">
        <v>1298</v>
      </c>
      <c r="C67" s="192" t="s">
        <v>1317</v>
      </c>
      <c r="D67" s="192" t="s">
        <v>1215</v>
      </c>
      <c r="E67" s="192" t="s">
        <v>1172</v>
      </c>
      <c r="F67" s="192" t="s">
        <v>1371</v>
      </c>
      <c r="G67" s="192" t="s">
        <v>1305</v>
      </c>
      <c r="H67" s="192" t="s">
        <v>1215</v>
      </c>
      <c r="I67" s="192" t="s">
        <v>13</v>
      </c>
      <c r="J67" s="192" t="s">
        <v>1234</v>
      </c>
      <c r="K67" s="181" t="s">
        <v>1372</v>
      </c>
      <c r="L67" s="188" t="s">
        <v>1373</v>
      </c>
    </row>
    <row r="68" ht="14.25" customHeight="1" spans="1:12">
      <c r="A68" s="191" t="s">
        <v>1374</v>
      </c>
      <c r="B68" s="192" t="s">
        <v>1298</v>
      </c>
      <c r="C68" s="193" t="s">
        <v>1317</v>
      </c>
      <c r="D68" s="193" t="s">
        <v>1323</v>
      </c>
      <c r="E68" s="193" t="s">
        <v>1172</v>
      </c>
      <c r="F68" s="193" t="s">
        <v>1371</v>
      </c>
      <c r="G68" s="193" t="s">
        <v>1305</v>
      </c>
      <c r="H68" s="193" t="s">
        <v>1152</v>
      </c>
      <c r="I68" s="193" t="s">
        <v>13</v>
      </c>
      <c r="J68" s="193" t="s">
        <v>1375</v>
      </c>
      <c r="K68" s="183"/>
      <c r="L68" s="188"/>
    </row>
    <row r="69" ht="14.25" customHeight="1" spans="1:12">
      <c r="A69" s="191" t="s">
        <v>1376</v>
      </c>
      <c r="B69" s="192" t="s">
        <v>1298</v>
      </c>
      <c r="C69" s="193" t="s">
        <v>1377</v>
      </c>
      <c r="D69" s="193" t="s">
        <v>1378</v>
      </c>
      <c r="E69" s="193" t="s">
        <v>1172</v>
      </c>
      <c r="F69" s="193" t="s">
        <v>1151</v>
      </c>
      <c r="G69" s="193" t="s">
        <v>1379</v>
      </c>
      <c r="H69" s="193" t="s">
        <v>1185</v>
      </c>
      <c r="I69" s="193" t="s">
        <v>13</v>
      </c>
      <c r="J69" s="193" t="s">
        <v>1380</v>
      </c>
      <c r="K69" s="183"/>
      <c r="L69" s="188"/>
    </row>
    <row r="70" ht="14.25" customHeight="1" spans="1:12">
      <c r="A70" s="191" t="s">
        <v>1381</v>
      </c>
      <c r="B70" s="192" t="s">
        <v>1298</v>
      </c>
      <c r="C70" s="193" t="s">
        <v>1322</v>
      </c>
      <c r="D70" s="193" t="s">
        <v>1323</v>
      </c>
      <c r="E70" s="193" t="s">
        <v>1172</v>
      </c>
      <c r="F70" s="193" t="s">
        <v>1382</v>
      </c>
      <c r="G70" s="193" t="s">
        <v>1318</v>
      </c>
      <c r="H70" s="193" t="s">
        <v>1152</v>
      </c>
      <c r="I70" s="193" t="s">
        <v>13</v>
      </c>
      <c r="J70" s="193" t="s">
        <v>1383</v>
      </c>
      <c r="K70" s="183"/>
      <c r="L70" s="188"/>
    </row>
    <row r="71" ht="14.25" customHeight="1" spans="1:12">
      <c r="A71" s="191" t="s">
        <v>1384</v>
      </c>
      <c r="B71" s="192" t="s">
        <v>1298</v>
      </c>
      <c r="C71" s="193" t="s">
        <v>1308</v>
      </c>
      <c r="D71" s="193" t="s">
        <v>1323</v>
      </c>
      <c r="E71" s="193" t="s">
        <v>1172</v>
      </c>
      <c r="F71" s="193" t="s">
        <v>1371</v>
      </c>
      <c r="G71" s="193" t="s">
        <v>1318</v>
      </c>
      <c r="H71" s="193" t="s">
        <v>1276</v>
      </c>
      <c r="I71" s="193" t="s">
        <v>13</v>
      </c>
      <c r="J71" s="193" t="s">
        <v>1385</v>
      </c>
      <c r="K71" s="183"/>
      <c r="L71" s="188"/>
    </row>
    <row r="72" ht="14.25" customHeight="1" spans="1:12">
      <c r="A72" s="191" t="s">
        <v>1386</v>
      </c>
      <c r="B72" s="192" t="s">
        <v>1298</v>
      </c>
      <c r="C72" s="193" t="s">
        <v>1308</v>
      </c>
      <c r="D72" s="193" t="s">
        <v>1323</v>
      </c>
      <c r="E72" s="193" t="s">
        <v>1172</v>
      </c>
      <c r="F72" s="193" t="s">
        <v>1382</v>
      </c>
      <c r="G72" s="193" t="s">
        <v>1305</v>
      </c>
      <c r="H72" s="193" t="s">
        <v>1152</v>
      </c>
      <c r="I72" s="193" t="s">
        <v>13</v>
      </c>
      <c r="J72" s="193" t="s">
        <v>1361</v>
      </c>
      <c r="K72" s="183"/>
      <c r="L72" s="188"/>
    </row>
    <row r="73" ht="14.25" customHeight="1" spans="1:12">
      <c r="A73" s="191" t="s">
        <v>1387</v>
      </c>
      <c r="B73" s="192" t="s">
        <v>1298</v>
      </c>
      <c r="C73" s="193" t="s">
        <v>1308</v>
      </c>
      <c r="D73" s="193" t="s">
        <v>1327</v>
      </c>
      <c r="E73" s="193" t="s">
        <v>1172</v>
      </c>
      <c r="F73" s="193" t="s">
        <v>1388</v>
      </c>
      <c r="G73" s="193" t="s">
        <v>1305</v>
      </c>
      <c r="H73" s="193" t="s">
        <v>1152</v>
      </c>
      <c r="I73" s="193" t="s">
        <v>13</v>
      </c>
      <c r="J73" s="193" t="s">
        <v>1361</v>
      </c>
      <c r="K73" s="183"/>
      <c r="L73" s="188"/>
    </row>
    <row r="74" ht="14.25" customHeight="1" spans="1:12">
      <c r="A74" s="191" t="s">
        <v>1389</v>
      </c>
      <c r="B74" s="192" t="s">
        <v>1298</v>
      </c>
      <c r="C74" s="193" t="s">
        <v>1308</v>
      </c>
      <c r="D74" s="193" t="s">
        <v>1323</v>
      </c>
      <c r="E74" s="193" t="s">
        <v>1172</v>
      </c>
      <c r="F74" s="193" t="s">
        <v>1371</v>
      </c>
      <c r="G74" s="193" t="s">
        <v>1305</v>
      </c>
      <c r="H74" s="193" t="s">
        <v>1265</v>
      </c>
      <c r="I74" s="193" t="s">
        <v>13</v>
      </c>
      <c r="J74" s="193" t="s">
        <v>1390</v>
      </c>
      <c r="K74" s="183"/>
      <c r="L74" s="188"/>
    </row>
    <row r="75" ht="14.25" customHeight="1" spans="1:12">
      <c r="A75" s="191" t="s">
        <v>1391</v>
      </c>
      <c r="B75" s="192" t="s">
        <v>1298</v>
      </c>
      <c r="C75" s="193" t="s">
        <v>1308</v>
      </c>
      <c r="D75" s="193" t="s">
        <v>1323</v>
      </c>
      <c r="E75" s="193" t="s">
        <v>1172</v>
      </c>
      <c r="F75" s="193" t="s">
        <v>1392</v>
      </c>
      <c r="G75" s="193" t="s">
        <v>1305</v>
      </c>
      <c r="H75" s="193" t="s">
        <v>1265</v>
      </c>
      <c r="I75" s="193" t="s">
        <v>13</v>
      </c>
      <c r="J75" s="193" t="s">
        <v>1393</v>
      </c>
      <c r="K75" s="185"/>
      <c r="L75" s="190"/>
    </row>
    <row r="76" ht="14.25" customHeight="1" spans="1:12">
      <c r="A76" s="167" t="s">
        <v>1394</v>
      </c>
      <c r="B76" s="168" t="s">
        <v>1395</v>
      </c>
      <c r="C76" s="168" t="s">
        <v>1271</v>
      </c>
      <c r="D76" s="168" t="s">
        <v>1318</v>
      </c>
      <c r="E76" s="168" t="s">
        <v>1172</v>
      </c>
      <c r="F76" s="168" t="s">
        <v>1371</v>
      </c>
      <c r="G76" s="168" t="s">
        <v>1396</v>
      </c>
      <c r="H76" s="168" t="s">
        <v>1185</v>
      </c>
      <c r="I76" s="168" t="s">
        <v>1164</v>
      </c>
      <c r="J76" s="168" t="s">
        <v>1397</v>
      </c>
      <c r="K76" s="181" t="s">
        <v>1395</v>
      </c>
      <c r="L76" s="197"/>
    </row>
    <row r="77" ht="14.25" customHeight="1" spans="1:12">
      <c r="A77" s="167" t="s">
        <v>1398</v>
      </c>
      <c r="B77" s="168" t="s">
        <v>1395</v>
      </c>
      <c r="C77" s="169" t="s">
        <v>1271</v>
      </c>
      <c r="D77" s="169" t="s">
        <v>1318</v>
      </c>
      <c r="E77" s="169" t="s">
        <v>1172</v>
      </c>
      <c r="F77" s="169" t="s">
        <v>1371</v>
      </c>
      <c r="G77" s="169" t="s">
        <v>1399</v>
      </c>
      <c r="H77" s="169" t="s">
        <v>1152</v>
      </c>
      <c r="I77" s="169" t="s">
        <v>13</v>
      </c>
      <c r="J77" s="169" t="s">
        <v>1361</v>
      </c>
      <c r="K77" s="183"/>
      <c r="L77" s="197"/>
    </row>
    <row r="78" ht="14.25" customHeight="1" spans="1:12">
      <c r="A78" s="167" t="s">
        <v>1400</v>
      </c>
      <c r="B78" s="168" t="s">
        <v>1395</v>
      </c>
      <c r="C78" s="169" t="s">
        <v>1271</v>
      </c>
      <c r="D78" s="169" t="s">
        <v>1260</v>
      </c>
      <c r="E78" s="169" t="s">
        <v>1172</v>
      </c>
      <c r="F78" s="169" t="s">
        <v>1401</v>
      </c>
      <c r="G78" s="169" t="s">
        <v>1402</v>
      </c>
      <c r="H78" s="169" t="s">
        <v>1185</v>
      </c>
      <c r="I78" s="169" t="s">
        <v>13</v>
      </c>
      <c r="J78" s="169" t="s">
        <v>1403</v>
      </c>
      <c r="K78" s="183"/>
      <c r="L78" s="197"/>
    </row>
    <row r="79" ht="14.25" customHeight="1" spans="1:12">
      <c r="A79" s="167" t="s">
        <v>1404</v>
      </c>
      <c r="B79" s="168" t="s">
        <v>1395</v>
      </c>
      <c r="C79" s="169" t="s">
        <v>1259</v>
      </c>
      <c r="D79" s="169" t="s">
        <v>1260</v>
      </c>
      <c r="E79" s="169" t="s">
        <v>1172</v>
      </c>
      <c r="F79" s="169" t="s">
        <v>1401</v>
      </c>
      <c r="G79" s="169" t="s">
        <v>1318</v>
      </c>
      <c r="H79" s="169" t="s">
        <v>1185</v>
      </c>
      <c r="I79" s="169" t="s">
        <v>13</v>
      </c>
      <c r="J79" s="169" t="s">
        <v>1361</v>
      </c>
      <c r="K79" s="183"/>
      <c r="L79" s="197"/>
    </row>
    <row r="80" ht="14.25" customHeight="1" spans="1:12">
      <c r="A80" s="167" t="s">
        <v>1405</v>
      </c>
      <c r="B80" s="168" t="s">
        <v>1395</v>
      </c>
      <c r="C80" s="169" t="s">
        <v>1289</v>
      </c>
      <c r="D80" s="169" t="s">
        <v>1318</v>
      </c>
      <c r="E80" s="169" t="s">
        <v>1172</v>
      </c>
      <c r="F80" s="169" t="s">
        <v>1406</v>
      </c>
      <c r="G80" s="169" t="s">
        <v>1407</v>
      </c>
      <c r="H80" s="169" t="s">
        <v>1185</v>
      </c>
      <c r="I80" s="169" t="s">
        <v>1164</v>
      </c>
      <c r="J80" s="169" t="s">
        <v>1408</v>
      </c>
      <c r="K80" s="183"/>
      <c r="L80" s="197"/>
    </row>
    <row r="81" ht="14.25" customHeight="1" spans="1:12">
      <c r="A81" s="167" t="s">
        <v>1409</v>
      </c>
      <c r="B81" s="168" t="s">
        <v>1395</v>
      </c>
      <c r="C81" s="169" t="s">
        <v>1271</v>
      </c>
      <c r="D81" s="169" t="s">
        <v>1318</v>
      </c>
      <c r="E81" s="169" t="s">
        <v>1172</v>
      </c>
      <c r="F81" s="169" t="s">
        <v>1371</v>
      </c>
      <c r="G81" s="169" t="s">
        <v>1402</v>
      </c>
      <c r="H81" s="169" t="s">
        <v>1276</v>
      </c>
      <c r="I81" s="169" t="s">
        <v>13</v>
      </c>
      <c r="J81" s="169" t="s">
        <v>1375</v>
      </c>
      <c r="K81" s="185"/>
      <c r="L81" s="197"/>
    </row>
    <row r="82" ht="14.25" customHeight="1" spans="1:12">
      <c r="A82" s="170" t="s">
        <v>1410</v>
      </c>
      <c r="B82" s="171" t="s">
        <v>1411</v>
      </c>
      <c r="C82" s="171" t="s">
        <v>1322</v>
      </c>
      <c r="D82" s="171" t="s">
        <v>1215</v>
      </c>
      <c r="E82" s="171" t="s">
        <v>1172</v>
      </c>
      <c r="F82" s="171" t="s">
        <v>1412</v>
      </c>
      <c r="G82" s="171" t="s">
        <v>1320</v>
      </c>
      <c r="H82" s="171" t="s">
        <v>1185</v>
      </c>
      <c r="I82" s="171" t="s">
        <v>1364</v>
      </c>
      <c r="J82" s="171" t="s">
        <v>1413</v>
      </c>
      <c r="K82" s="181" t="s">
        <v>1411</v>
      </c>
      <c r="L82" s="197"/>
    </row>
    <row r="83" ht="14.25" customHeight="1" spans="1:12">
      <c r="A83" s="170" t="s">
        <v>1414</v>
      </c>
      <c r="B83" s="171" t="s">
        <v>1411</v>
      </c>
      <c r="C83" s="172" t="s">
        <v>1322</v>
      </c>
      <c r="D83" s="172" t="s">
        <v>1327</v>
      </c>
      <c r="E83" s="172" t="s">
        <v>1172</v>
      </c>
      <c r="F83" s="172" t="s">
        <v>1371</v>
      </c>
      <c r="G83" s="172" t="s">
        <v>1318</v>
      </c>
      <c r="H83" s="172" t="s">
        <v>1215</v>
      </c>
      <c r="I83" s="172" t="s">
        <v>1164</v>
      </c>
      <c r="J83" s="172" t="s">
        <v>1415</v>
      </c>
      <c r="K83" s="183"/>
      <c r="L83" s="197"/>
    </row>
    <row r="84" ht="14.25" customHeight="1" spans="1:12">
      <c r="A84" s="170" t="s">
        <v>1416</v>
      </c>
      <c r="B84" s="171" t="s">
        <v>1411</v>
      </c>
      <c r="C84" s="172" t="s">
        <v>1322</v>
      </c>
      <c r="D84" s="172" t="s">
        <v>1417</v>
      </c>
      <c r="E84" s="172" t="s">
        <v>1172</v>
      </c>
      <c r="F84" s="172" t="s">
        <v>1412</v>
      </c>
      <c r="G84" s="172" t="s">
        <v>1378</v>
      </c>
      <c r="H84" s="172" t="s">
        <v>1185</v>
      </c>
      <c r="I84" s="172" t="s">
        <v>1164</v>
      </c>
      <c r="J84" s="172" t="s">
        <v>1418</v>
      </c>
      <c r="K84" s="183"/>
      <c r="L84" s="197"/>
    </row>
    <row r="85" ht="14.25" customHeight="1" spans="1:12">
      <c r="A85" s="170" t="s">
        <v>1419</v>
      </c>
      <c r="B85" s="171" t="s">
        <v>1411</v>
      </c>
      <c r="C85" s="172" t="s">
        <v>1322</v>
      </c>
      <c r="D85" s="172" t="s">
        <v>1323</v>
      </c>
      <c r="E85" s="172" t="s">
        <v>1172</v>
      </c>
      <c r="F85" s="172" t="s">
        <v>1392</v>
      </c>
      <c r="G85" s="172" t="s">
        <v>1420</v>
      </c>
      <c r="H85" s="172" t="s">
        <v>1185</v>
      </c>
      <c r="I85" s="172" t="s">
        <v>1164</v>
      </c>
      <c r="J85" s="172" t="s">
        <v>1421</v>
      </c>
      <c r="K85" s="183"/>
      <c r="L85" s="197"/>
    </row>
    <row r="86" ht="14.25" customHeight="1" spans="1:12">
      <c r="A86" s="170" t="s">
        <v>1422</v>
      </c>
      <c r="B86" s="171" t="s">
        <v>1411</v>
      </c>
      <c r="C86" s="172" t="s">
        <v>1322</v>
      </c>
      <c r="D86" s="172" t="s">
        <v>1323</v>
      </c>
      <c r="E86" s="172" t="s">
        <v>1172</v>
      </c>
      <c r="F86" s="172" t="s">
        <v>1412</v>
      </c>
      <c r="G86" s="172" t="s">
        <v>1423</v>
      </c>
      <c r="H86" s="172" t="s">
        <v>1185</v>
      </c>
      <c r="I86" s="172" t="s">
        <v>1164</v>
      </c>
      <c r="J86" s="172" t="s">
        <v>1424</v>
      </c>
      <c r="K86" s="183"/>
      <c r="L86" s="197"/>
    </row>
    <row r="87" ht="14.25" customHeight="1" spans="1:12">
      <c r="A87" s="173" t="s">
        <v>1425</v>
      </c>
      <c r="B87" s="171" t="s">
        <v>1411</v>
      </c>
      <c r="C87" s="172" t="s">
        <v>1322</v>
      </c>
      <c r="D87" s="172" t="s">
        <v>1320</v>
      </c>
      <c r="E87" s="172" t="s">
        <v>1172</v>
      </c>
      <c r="F87" s="172" t="s">
        <v>1412</v>
      </c>
      <c r="G87" s="172" t="s">
        <v>1426</v>
      </c>
      <c r="H87" s="172" t="s">
        <v>1276</v>
      </c>
      <c r="I87" s="172" t="s">
        <v>13</v>
      </c>
      <c r="J87" s="172" t="s">
        <v>1361</v>
      </c>
      <c r="K87" s="183"/>
      <c r="L87" s="197"/>
    </row>
    <row r="88" ht="14.25" customHeight="1" spans="1:12">
      <c r="A88" s="170" t="s">
        <v>1427</v>
      </c>
      <c r="B88" s="171" t="s">
        <v>1411</v>
      </c>
      <c r="C88" s="172" t="s">
        <v>1308</v>
      </c>
      <c r="D88" s="172" t="s">
        <v>1323</v>
      </c>
      <c r="E88" s="172" t="s">
        <v>1172</v>
      </c>
      <c r="F88" s="172" t="s">
        <v>1412</v>
      </c>
      <c r="G88" s="172" t="s">
        <v>1428</v>
      </c>
      <c r="H88" s="172" t="s">
        <v>1265</v>
      </c>
      <c r="I88" s="172" t="s">
        <v>13</v>
      </c>
      <c r="J88" s="172" t="s">
        <v>1361</v>
      </c>
      <c r="K88" s="183"/>
      <c r="L88" s="197"/>
    </row>
    <row r="89" ht="14.25" customHeight="1" spans="1:12">
      <c r="A89" s="170" t="s">
        <v>1429</v>
      </c>
      <c r="B89" s="171" t="s">
        <v>1411</v>
      </c>
      <c r="C89" s="172" t="s">
        <v>1322</v>
      </c>
      <c r="D89" s="172" t="s">
        <v>1323</v>
      </c>
      <c r="E89" s="172" t="s">
        <v>1172</v>
      </c>
      <c r="F89" s="172" t="s">
        <v>1412</v>
      </c>
      <c r="G89" s="172" t="s">
        <v>1378</v>
      </c>
      <c r="H89" s="172" t="s">
        <v>1265</v>
      </c>
      <c r="I89" s="172" t="s">
        <v>1164</v>
      </c>
      <c r="J89" s="172" t="s">
        <v>1361</v>
      </c>
      <c r="K89" s="185"/>
      <c r="L89" s="197"/>
    </row>
    <row r="90" ht="14.25" customHeight="1" spans="1:12">
      <c r="A90" s="164" t="s">
        <v>1430</v>
      </c>
      <c r="B90" s="163" t="s">
        <v>110</v>
      </c>
      <c r="C90" s="163" t="s">
        <v>1431</v>
      </c>
      <c r="D90" s="163" t="s">
        <v>1211</v>
      </c>
      <c r="E90" s="163" t="s">
        <v>1172</v>
      </c>
      <c r="F90" s="163" t="s">
        <v>1184</v>
      </c>
      <c r="G90" s="163" t="s">
        <v>1214</v>
      </c>
      <c r="H90" s="163" t="s">
        <v>1173</v>
      </c>
      <c r="I90" s="163" t="s">
        <v>1153</v>
      </c>
      <c r="J90" s="163" t="s">
        <v>1361</v>
      </c>
      <c r="K90" s="181" t="s">
        <v>1432</v>
      </c>
      <c r="L90" s="198"/>
    </row>
    <row r="91" ht="14.25" customHeight="1" spans="1:12">
      <c r="A91" s="164" t="s">
        <v>1433</v>
      </c>
      <c r="B91" s="165" t="s">
        <v>106</v>
      </c>
      <c r="C91" s="165" t="s">
        <v>1434</v>
      </c>
      <c r="D91" s="165" t="s">
        <v>1247</v>
      </c>
      <c r="E91" s="165" t="s">
        <v>1172</v>
      </c>
      <c r="F91" s="165" t="s">
        <v>1184</v>
      </c>
      <c r="G91" s="165" t="s">
        <v>1151</v>
      </c>
      <c r="H91" s="165" t="s">
        <v>1215</v>
      </c>
      <c r="I91" s="165" t="s">
        <v>1153</v>
      </c>
      <c r="J91" s="165" t="s">
        <v>1435</v>
      </c>
      <c r="K91" s="183"/>
      <c r="L91" s="198"/>
    </row>
    <row r="92" ht="14.25" customHeight="1" spans="1:12">
      <c r="A92" s="164" t="s">
        <v>1436</v>
      </c>
      <c r="B92" s="165" t="s">
        <v>1437</v>
      </c>
      <c r="C92" s="165" t="s">
        <v>1438</v>
      </c>
      <c r="D92" s="165" t="s">
        <v>1318</v>
      </c>
      <c r="E92" s="165" t="s">
        <v>1172</v>
      </c>
      <c r="F92" s="165" t="s">
        <v>1314</v>
      </c>
      <c r="G92" s="165" t="s">
        <v>1151</v>
      </c>
      <c r="H92" s="165" t="s">
        <v>1265</v>
      </c>
      <c r="I92" s="165" t="s">
        <v>13</v>
      </c>
      <c r="J92" s="165" t="s">
        <v>1361</v>
      </c>
      <c r="K92" s="183"/>
      <c r="L92" s="198"/>
    </row>
    <row r="93" ht="14.25" customHeight="1" spans="1:12">
      <c r="A93" s="166" t="s">
        <v>1439</v>
      </c>
      <c r="B93" s="165" t="s">
        <v>110</v>
      </c>
      <c r="C93" s="165" t="s">
        <v>1440</v>
      </c>
      <c r="D93" s="165" t="s">
        <v>1211</v>
      </c>
      <c r="E93" s="165" t="s">
        <v>1172</v>
      </c>
      <c r="F93" s="165" t="s">
        <v>1184</v>
      </c>
      <c r="G93" s="165" t="s">
        <v>1214</v>
      </c>
      <c r="H93" s="165" t="s">
        <v>1265</v>
      </c>
      <c r="I93" s="165" t="s">
        <v>1153</v>
      </c>
      <c r="J93" s="165" t="s">
        <v>1441</v>
      </c>
      <c r="K93" s="183"/>
      <c r="L93" s="198"/>
    </row>
    <row r="94" ht="14.25" customHeight="1" spans="1:12">
      <c r="A94" s="164" t="s">
        <v>1442</v>
      </c>
      <c r="B94" s="165" t="s">
        <v>1443</v>
      </c>
      <c r="C94" s="165" t="s">
        <v>1444</v>
      </c>
      <c r="D94" s="165" t="s">
        <v>1361</v>
      </c>
      <c r="E94" s="165" t="s">
        <v>1172</v>
      </c>
      <c r="F94" s="165" t="s">
        <v>1361</v>
      </c>
      <c r="G94" s="165" t="s">
        <v>1214</v>
      </c>
      <c r="H94" s="165" t="s">
        <v>1215</v>
      </c>
      <c r="I94" s="165" t="s">
        <v>1153</v>
      </c>
      <c r="J94" s="165" t="s">
        <v>1445</v>
      </c>
      <c r="K94" s="183"/>
      <c r="L94" s="198"/>
    </row>
    <row r="95" ht="14.25" customHeight="1" spans="1:12">
      <c r="A95" s="164" t="s">
        <v>1446</v>
      </c>
      <c r="B95" s="165" t="s">
        <v>1447</v>
      </c>
      <c r="C95" s="165" t="s">
        <v>1448</v>
      </c>
      <c r="D95" s="165" t="s">
        <v>1449</v>
      </c>
      <c r="E95" s="165" t="s">
        <v>1172</v>
      </c>
      <c r="F95" s="165" t="s">
        <v>1450</v>
      </c>
      <c r="G95" s="165" t="s">
        <v>1214</v>
      </c>
      <c r="H95" s="165" t="s">
        <v>1173</v>
      </c>
      <c r="I95" s="165" t="s">
        <v>1153</v>
      </c>
      <c r="J95" s="165" t="s">
        <v>1361</v>
      </c>
      <c r="K95" s="183"/>
      <c r="L95" s="198"/>
    </row>
    <row r="96" ht="14.25" customHeight="1" spans="1:12">
      <c r="A96" s="164" t="s">
        <v>1451</v>
      </c>
      <c r="B96" s="165" t="s">
        <v>1447</v>
      </c>
      <c r="C96" s="165" t="s">
        <v>1452</v>
      </c>
      <c r="D96" s="165" t="s">
        <v>1449</v>
      </c>
      <c r="E96" s="165" t="s">
        <v>1172</v>
      </c>
      <c r="F96" s="165" t="s">
        <v>1450</v>
      </c>
      <c r="G96" s="165" t="s">
        <v>1214</v>
      </c>
      <c r="H96" s="165" t="s">
        <v>1265</v>
      </c>
      <c r="I96" s="165" t="s">
        <v>13</v>
      </c>
      <c r="J96" s="165" t="s">
        <v>1361</v>
      </c>
      <c r="K96" s="183"/>
      <c r="L96" s="198"/>
    </row>
    <row r="97" ht="14.25" customHeight="1" spans="1:12">
      <c r="A97" s="166" t="s">
        <v>1453</v>
      </c>
      <c r="B97" s="165" t="s">
        <v>110</v>
      </c>
      <c r="C97" s="165" t="s">
        <v>1440</v>
      </c>
      <c r="D97" s="165" t="s">
        <v>1211</v>
      </c>
      <c r="E97" s="165" t="s">
        <v>1172</v>
      </c>
      <c r="F97" s="165" t="s">
        <v>1184</v>
      </c>
      <c r="G97" s="165" t="s">
        <v>1214</v>
      </c>
      <c r="H97" s="165" t="s">
        <v>1265</v>
      </c>
      <c r="I97" s="165" t="s">
        <v>1153</v>
      </c>
      <c r="J97" s="165" t="s">
        <v>1361</v>
      </c>
      <c r="K97" s="183"/>
      <c r="L97" s="198"/>
    </row>
    <row r="98" ht="14.25" customHeight="1" spans="1:12">
      <c r="A98" s="164" t="s">
        <v>1454</v>
      </c>
      <c r="B98" s="165" t="s">
        <v>1455</v>
      </c>
      <c r="C98" s="165" t="s">
        <v>1456</v>
      </c>
      <c r="D98" s="165" t="s">
        <v>1329</v>
      </c>
      <c r="E98" s="165" t="s">
        <v>1172</v>
      </c>
      <c r="F98" s="165" t="s">
        <v>1213</v>
      </c>
      <c r="G98" s="165" t="s">
        <v>1457</v>
      </c>
      <c r="H98" s="165" t="s">
        <v>1215</v>
      </c>
      <c r="I98" s="165" t="s">
        <v>13</v>
      </c>
      <c r="J98" s="165" t="s">
        <v>1361</v>
      </c>
      <c r="K98" s="183"/>
      <c r="L98" s="198"/>
    </row>
    <row r="99" ht="14.25" customHeight="1" spans="1:12">
      <c r="A99" s="164" t="s">
        <v>1458</v>
      </c>
      <c r="B99" s="165" t="s">
        <v>1455</v>
      </c>
      <c r="C99" s="165" t="s">
        <v>1459</v>
      </c>
      <c r="D99" s="165" t="s">
        <v>1329</v>
      </c>
      <c r="E99" s="165" t="s">
        <v>1172</v>
      </c>
      <c r="F99" s="165" t="s">
        <v>1248</v>
      </c>
      <c r="G99" s="165" t="s">
        <v>1457</v>
      </c>
      <c r="H99" s="165" t="s">
        <v>1265</v>
      </c>
      <c r="I99" s="165" t="s">
        <v>1153</v>
      </c>
      <c r="J99" s="165" t="s">
        <v>1460</v>
      </c>
      <c r="K99" s="183"/>
      <c r="L99" s="198"/>
    </row>
    <row r="100" ht="14.25" customHeight="1" spans="1:12">
      <c r="A100" s="164" t="s">
        <v>1461</v>
      </c>
      <c r="B100" s="165" t="s">
        <v>1455</v>
      </c>
      <c r="C100" s="165" t="s">
        <v>1462</v>
      </c>
      <c r="D100" s="165" t="s">
        <v>1463</v>
      </c>
      <c r="E100" s="165" t="s">
        <v>1172</v>
      </c>
      <c r="F100" s="165" t="s">
        <v>1151</v>
      </c>
      <c r="G100" s="165" t="s">
        <v>1457</v>
      </c>
      <c r="H100" s="165" t="s">
        <v>1215</v>
      </c>
      <c r="I100" s="165" t="s">
        <v>13</v>
      </c>
      <c r="J100" s="165" t="s">
        <v>1361</v>
      </c>
      <c r="K100" s="183"/>
      <c r="L100" s="198"/>
    </row>
    <row r="101" ht="14.25" customHeight="1" spans="1:12">
      <c r="A101" s="164" t="s">
        <v>1464</v>
      </c>
      <c r="B101" s="165" t="s">
        <v>1455</v>
      </c>
      <c r="C101" s="165" t="s">
        <v>1465</v>
      </c>
      <c r="D101" s="165" t="s">
        <v>1466</v>
      </c>
      <c r="E101" s="165" t="s">
        <v>1172</v>
      </c>
      <c r="F101" s="165" t="s">
        <v>1213</v>
      </c>
      <c r="G101" s="165" t="s">
        <v>1467</v>
      </c>
      <c r="H101" s="165" t="s">
        <v>1276</v>
      </c>
      <c r="I101" s="165" t="s">
        <v>13</v>
      </c>
      <c r="J101" s="165" t="s">
        <v>1361</v>
      </c>
      <c r="K101" s="183"/>
      <c r="L101" s="198"/>
    </row>
    <row r="102" ht="14.25" customHeight="1" spans="1:12">
      <c r="A102" s="164" t="s">
        <v>1468</v>
      </c>
      <c r="B102" s="165" t="s">
        <v>1447</v>
      </c>
      <c r="C102" s="165" t="s">
        <v>1469</v>
      </c>
      <c r="D102" s="165" t="s">
        <v>1470</v>
      </c>
      <c r="E102" s="165" t="s">
        <v>1172</v>
      </c>
      <c r="F102" s="165" t="s">
        <v>1470</v>
      </c>
      <c r="G102" s="165" t="s">
        <v>1214</v>
      </c>
      <c r="H102" s="165" t="s">
        <v>1265</v>
      </c>
      <c r="I102" s="165" t="s">
        <v>1153</v>
      </c>
      <c r="J102" s="165" t="s">
        <v>1361</v>
      </c>
      <c r="K102" s="183"/>
      <c r="L102" s="198"/>
    </row>
    <row r="103" ht="14.25" customHeight="1" spans="1:12">
      <c r="A103" s="166" t="s">
        <v>1471</v>
      </c>
      <c r="B103" s="165" t="s">
        <v>1447</v>
      </c>
      <c r="C103" s="165" t="s">
        <v>1472</v>
      </c>
      <c r="D103" s="165" t="s">
        <v>1470</v>
      </c>
      <c r="E103" s="165" t="s">
        <v>1172</v>
      </c>
      <c r="F103" s="165" t="s">
        <v>1470</v>
      </c>
      <c r="G103" s="165" t="s">
        <v>1214</v>
      </c>
      <c r="H103" s="165" t="s">
        <v>1265</v>
      </c>
      <c r="I103" s="165" t="s">
        <v>13</v>
      </c>
      <c r="J103" s="165" t="s">
        <v>1361</v>
      </c>
      <c r="K103" s="183"/>
      <c r="L103" s="198"/>
    </row>
    <row r="104" ht="14.25" customHeight="1" spans="1:12">
      <c r="A104" s="164" t="s">
        <v>1473</v>
      </c>
      <c r="B104" s="165" t="s">
        <v>1473</v>
      </c>
      <c r="C104" s="165" t="s">
        <v>1431</v>
      </c>
      <c r="D104" s="165" t="s">
        <v>1474</v>
      </c>
      <c r="E104" s="165" t="s">
        <v>1172</v>
      </c>
      <c r="F104" s="165" t="s">
        <v>1151</v>
      </c>
      <c r="G104" s="165" t="s">
        <v>1475</v>
      </c>
      <c r="H104" s="165" t="s">
        <v>1476</v>
      </c>
      <c r="I104" s="165" t="s">
        <v>1153</v>
      </c>
      <c r="J104" s="165" t="s">
        <v>1361</v>
      </c>
      <c r="K104" s="183"/>
      <c r="L104" s="198"/>
    </row>
    <row r="105" ht="14.25" customHeight="1" spans="1:12">
      <c r="A105" s="164" t="s">
        <v>1477</v>
      </c>
      <c r="B105" s="165" t="s">
        <v>1437</v>
      </c>
      <c r="C105" s="165" t="s">
        <v>1478</v>
      </c>
      <c r="D105" s="165" t="s">
        <v>1417</v>
      </c>
      <c r="E105" s="165" t="s">
        <v>1172</v>
      </c>
      <c r="F105" s="165" t="s">
        <v>1151</v>
      </c>
      <c r="G105" s="165" t="s">
        <v>1151</v>
      </c>
      <c r="H105" s="165" t="s">
        <v>1276</v>
      </c>
      <c r="I105" s="165" t="s">
        <v>13</v>
      </c>
      <c r="J105" s="165" t="s">
        <v>1361</v>
      </c>
      <c r="K105" s="185"/>
      <c r="L105" s="198"/>
    </row>
    <row r="106" s="159" customFormat="1" ht="15.6" spans="1:13">
      <c r="A106" s="194" t="s">
        <v>1479</v>
      </c>
      <c r="B106" s="195"/>
      <c r="C106" s="195"/>
      <c r="D106" s="195"/>
      <c r="E106" s="195"/>
      <c r="F106" s="195"/>
      <c r="G106" s="195"/>
      <c r="H106" s="195"/>
      <c r="I106" s="195"/>
      <c r="J106" s="195"/>
      <c r="K106" s="199"/>
      <c r="L106" s="199"/>
      <c r="M106" s="199"/>
    </row>
    <row r="107" s="159" customFormat="1" ht="17.25" customHeight="1" spans="1:13">
      <c r="A107" s="196" t="s">
        <v>1480</v>
      </c>
      <c r="B107" s="196"/>
      <c r="C107" s="196"/>
      <c r="D107" s="196"/>
      <c r="E107" s="196"/>
      <c r="F107" s="196"/>
      <c r="G107" s="196"/>
      <c r="H107" s="196"/>
      <c r="I107" s="196"/>
      <c r="J107" s="196"/>
      <c r="K107" s="199"/>
      <c r="L107" s="199"/>
      <c r="M107" s="199"/>
    </row>
    <row r="108" s="159" customFormat="1" ht="51.75" customHeight="1" spans="1:13">
      <c r="A108" s="196" t="s">
        <v>1481</v>
      </c>
      <c r="B108" s="196"/>
      <c r="C108" s="196"/>
      <c r="D108" s="196"/>
      <c r="E108" s="196"/>
      <c r="F108" s="196"/>
      <c r="G108" s="196"/>
      <c r="H108" s="196"/>
      <c r="I108" s="196"/>
      <c r="J108" s="196"/>
      <c r="K108" s="199"/>
      <c r="L108" s="199"/>
      <c r="M108" s="199"/>
    </row>
    <row r="109" s="159" customFormat="1" ht="33" customHeight="1" spans="1:13">
      <c r="A109" s="196" t="s">
        <v>1482</v>
      </c>
      <c r="B109" s="196"/>
      <c r="C109" s="196"/>
      <c r="D109" s="196"/>
      <c r="E109" s="196"/>
      <c r="F109" s="196"/>
      <c r="G109" s="196"/>
      <c r="H109" s="196"/>
      <c r="I109" s="196"/>
      <c r="J109" s="196"/>
      <c r="K109" s="199"/>
      <c r="L109" s="199"/>
      <c r="M109" s="199"/>
    </row>
    <row r="110" s="159" customFormat="1" ht="17.25" customHeight="1" spans="1:13">
      <c r="A110" s="196" t="s">
        <v>1483</v>
      </c>
      <c r="B110" s="196"/>
      <c r="C110" s="196"/>
      <c r="D110" s="196"/>
      <c r="E110" s="196"/>
      <c r="F110" s="196"/>
      <c r="G110" s="196"/>
      <c r="H110" s="196"/>
      <c r="I110" s="196"/>
      <c r="J110" s="196"/>
      <c r="K110" s="199"/>
      <c r="L110" s="199"/>
      <c r="M110" s="199"/>
    </row>
    <row r="111" s="159" customFormat="1" ht="51" customHeight="1" spans="1:13">
      <c r="A111" s="196" t="s">
        <v>1484</v>
      </c>
      <c r="B111" s="196"/>
      <c r="C111" s="196"/>
      <c r="D111" s="196"/>
      <c r="E111" s="196"/>
      <c r="F111" s="196"/>
      <c r="G111" s="196"/>
      <c r="H111" s="196"/>
      <c r="I111" s="196"/>
      <c r="J111" s="196"/>
      <c r="K111" s="199"/>
      <c r="L111" s="199"/>
      <c r="M111" s="199"/>
    </row>
    <row r="112" s="159" customFormat="1" ht="33.75" customHeight="1" spans="1:13">
      <c r="A112" s="196" t="s">
        <v>1485</v>
      </c>
      <c r="B112" s="196"/>
      <c r="C112" s="196"/>
      <c r="D112" s="196"/>
      <c r="E112" s="196"/>
      <c r="F112" s="196"/>
      <c r="G112" s="196"/>
      <c r="H112" s="196"/>
      <c r="I112" s="196"/>
      <c r="J112" s="196"/>
      <c r="K112" s="199"/>
      <c r="L112" s="199"/>
      <c r="M112" s="199"/>
    </row>
    <row r="113" s="159" customFormat="1" ht="17.25" customHeight="1" spans="1:13">
      <c r="A113" s="196" t="s">
        <v>1486</v>
      </c>
      <c r="B113" s="196"/>
      <c r="C113" s="196"/>
      <c r="D113" s="196"/>
      <c r="E113" s="196"/>
      <c r="F113" s="196"/>
      <c r="G113" s="196"/>
      <c r="H113" s="196"/>
      <c r="I113" s="196"/>
      <c r="J113" s="196"/>
      <c r="K113" s="199"/>
      <c r="L113" s="199"/>
      <c r="M113" s="199"/>
    </row>
    <row r="114" s="159" customFormat="1" ht="17.25" customHeight="1" spans="1:13">
      <c r="A114" s="196" t="s">
        <v>1487</v>
      </c>
      <c r="B114" s="196"/>
      <c r="C114" s="196"/>
      <c r="D114" s="196"/>
      <c r="E114" s="196"/>
      <c r="F114" s="196"/>
      <c r="G114" s="196"/>
      <c r="H114" s="196"/>
      <c r="I114" s="196"/>
      <c r="J114" s="196"/>
      <c r="K114" s="199"/>
      <c r="L114" s="199"/>
      <c r="M114" s="199"/>
    </row>
    <row r="115" s="159" customFormat="1" ht="17.25" customHeight="1" spans="1:13">
      <c r="A115" s="196" t="s">
        <v>1488</v>
      </c>
      <c r="B115" s="196"/>
      <c r="C115" s="196"/>
      <c r="D115" s="196"/>
      <c r="E115" s="196"/>
      <c r="F115" s="196"/>
      <c r="G115" s="196"/>
      <c r="H115" s="196"/>
      <c r="I115" s="196"/>
      <c r="J115" s="196"/>
      <c r="K115" s="199"/>
      <c r="L115" s="199"/>
      <c r="M115" s="199"/>
    </row>
    <row r="116" s="159" customFormat="1" ht="17.25" customHeight="1" spans="1:13">
      <c r="A116" s="1067" t="s">
        <v>1489</v>
      </c>
      <c r="B116" s="196"/>
      <c r="C116" s="196"/>
      <c r="D116" s="196"/>
      <c r="E116" s="196"/>
      <c r="F116" s="196"/>
      <c r="G116" s="196"/>
      <c r="H116" s="196"/>
      <c r="I116" s="196"/>
      <c r="J116" s="196"/>
      <c r="K116" s="199"/>
      <c r="L116" s="199"/>
      <c r="M116" s="199"/>
    </row>
    <row r="117" s="159" customFormat="1" ht="17.25" customHeight="1" spans="1:13">
      <c r="A117" s="196" t="s">
        <v>1490</v>
      </c>
      <c r="B117" s="196"/>
      <c r="C117" s="196"/>
      <c r="D117" s="196"/>
      <c r="E117" s="196"/>
      <c r="F117" s="196"/>
      <c r="G117" s="196"/>
      <c r="H117" s="196"/>
      <c r="I117" s="196"/>
      <c r="J117" s="196"/>
      <c r="K117" s="199"/>
      <c r="L117" s="199"/>
      <c r="M117" s="199"/>
    </row>
    <row r="118" s="159" customFormat="1" ht="17.25" customHeight="1" spans="1:13">
      <c r="A118" s="196" t="s">
        <v>1491</v>
      </c>
      <c r="B118" s="196"/>
      <c r="C118" s="196"/>
      <c r="D118" s="196"/>
      <c r="E118" s="196"/>
      <c r="F118" s="196"/>
      <c r="G118" s="196"/>
      <c r="H118" s="196"/>
      <c r="I118" s="196"/>
      <c r="J118" s="196"/>
      <c r="K118" s="199"/>
      <c r="L118" s="199"/>
      <c r="M118" s="199"/>
    </row>
    <row r="119" s="159" customFormat="1" ht="17.25" customHeight="1" spans="1:13">
      <c r="A119" s="196" t="s">
        <v>1492</v>
      </c>
      <c r="B119" s="196"/>
      <c r="C119" s="196"/>
      <c r="D119" s="196"/>
      <c r="E119" s="196"/>
      <c r="F119" s="196"/>
      <c r="G119" s="196"/>
      <c r="H119" s="196"/>
      <c r="I119" s="196"/>
      <c r="J119" s="196"/>
      <c r="K119" s="199"/>
      <c r="L119" s="199"/>
      <c r="M119" s="199"/>
    </row>
    <row r="120" s="159" customFormat="1" ht="17.25" customHeight="1" spans="1:13">
      <c r="A120" s="196" t="s">
        <v>1493</v>
      </c>
      <c r="B120" s="196"/>
      <c r="C120" s="196"/>
      <c r="D120" s="196"/>
      <c r="E120" s="196"/>
      <c r="F120" s="196"/>
      <c r="G120" s="196"/>
      <c r="H120" s="196"/>
      <c r="I120" s="196"/>
      <c r="J120" s="196"/>
      <c r="K120" s="199"/>
      <c r="L120" s="199"/>
      <c r="M120" s="199"/>
    </row>
    <row r="121" s="159" customFormat="1" ht="17.25" customHeight="1" spans="1:13">
      <c r="A121" s="196" t="s">
        <v>1494</v>
      </c>
      <c r="B121" s="196"/>
      <c r="C121" s="196"/>
      <c r="D121" s="196"/>
      <c r="E121" s="196"/>
      <c r="F121" s="196"/>
      <c r="G121" s="196"/>
      <c r="H121" s="196"/>
      <c r="I121" s="196"/>
      <c r="J121" s="196"/>
      <c r="K121" s="199"/>
      <c r="L121" s="199"/>
      <c r="M121" s="199"/>
    </row>
    <row r="122" s="159" customFormat="1" ht="35.25" customHeight="1" spans="1:13">
      <c r="A122" s="196" t="s">
        <v>1495</v>
      </c>
      <c r="B122" s="196"/>
      <c r="C122" s="196"/>
      <c r="D122" s="196"/>
      <c r="E122" s="196"/>
      <c r="F122" s="196"/>
      <c r="G122" s="196"/>
      <c r="H122" s="196"/>
      <c r="I122" s="196"/>
      <c r="J122" s="196"/>
      <c r="K122" s="199"/>
      <c r="L122" s="199"/>
      <c r="M122" s="199"/>
    </row>
    <row r="123" s="159" customFormat="1" ht="54.75" customHeight="1" spans="1:13">
      <c r="A123" s="196" t="s">
        <v>1496</v>
      </c>
      <c r="B123" s="196"/>
      <c r="C123" s="196"/>
      <c r="D123" s="196"/>
      <c r="E123" s="196"/>
      <c r="F123" s="196"/>
      <c r="G123" s="196"/>
      <c r="H123" s="196"/>
      <c r="I123" s="196"/>
      <c r="J123" s="196"/>
      <c r="K123" s="199"/>
      <c r="L123" s="199"/>
      <c r="M123" s="199"/>
    </row>
    <row r="124" s="159" customFormat="1" ht="17.25" customHeight="1" spans="1:13">
      <c r="A124" s="196" t="s">
        <v>1497</v>
      </c>
      <c r="B124" s="196"/>
      <c r="C124" s="196"/>
      <c r="D124" s="196"/>
      <c r="E124" s="196"/>
      <c r="F124" s="196"/>
      <c r="G124" s="196"/>
      <c r="H124" s="196"/>
      <c r="I124" s="196"/>
      <c r="J124" s="196"/>
      <c r="K124" s="199"/>
      <c r="L124" s="199"/>
      <c r="M124" s="199"/>
    </row>
    <row r="125" s="159" customFormat="1" ht="17.25" customHeight="1" spans="1:13">
      <c r="A125" s="196" t="s">
        <v>1498</v>
      </c>
      <c r="B125" s="196"/>
      <c r="C125" s="196"/>
      <c r="D125" s="196"/>
      <c r="E125" s="196"/>
      <c r="F125" s="196"/>
      <c r="G125" s="196"/>
      <c r="H125" s="196"/>
      <c r="I125" s="196"/>
      <c r="J125" s="196"/>
      <c r="K125" s="199"/>
      <c r="L125" s="199"/>
      <c r="M125" s="199"/>
    </row>
    <row r="126" s="159" customFormat="1" ht="35.25" customHeight="1" spans="1:13">
      <c r="A126" s="196" t="s">
        <v>1499</v>
      </c>
      <c r="B126" s="196"/>
      <c r="C126" s="196"/>
      <c r="D126" s="196"/>
      <c r="E126" s="196"/>
      <c r="F126" s="196"/>
      <c r="G126" s="196"/>
      <c r="H126" s="196"/>
      <c r="I126" s="196"/>
      <c r="J126" s="196"/>
      <c r="K126" s="199"/>
      <c r="L126" s="199"/>
      <c r="M126" s="199"/>
    </row>
    <row r="127" s="159" customFormat="1" ht="17.25" customHeight="1" spans="1:13">
      <c r="A127" s="196" t="s">
        <v>1500</v>
      </c>
      <c r="B127" s="196"/>
      <c r="C127" s="196"/>
      <c r="D127" s="196"/>
      <c r="E127" s="196"/>
      <c r="F127" s="196"/>
      <c r="G127" s="196"/>
      <c r="H127" s="196"/>
      <c r="I127" s="196"/>
      <c r="J127" s="196"/>
      <c r="K127" s="199"/>
      <c r="L127" s="199"/>
      <c r="M127" s="199"/>
    </row>
    <row r="128" s="159" customFormat="1" ht="17.25" customHeight="1" spans="1:13">
      <c r="A128" s="196" t="s">
        <v>1501</v>
      </c>
      <c r="B128" s="196"/>
      <c r="C128" s="196"/>
      <c r="D128" s="196"/>
      <c r="E128" s="196"/>
      <c r="F128" s="196"/>
      <c r="G128" s="196"/>
      <c r="H128" s="196"/>
      <c r="I128" s="196"/>
      <c r="J128" s="196"/>
      <c r="K128" s="199"/>
      <c r="L128" s="199"/>
      <c r="M128" s="199"/>
    </row>
    <row r="129" s="159" customFormat="1" ht="17.25" customHeight="1" spans="1:13">
      <c r="A129" s="196" t="s">
        <v>1502</v>
      </c>
      <c r="B129" s="196"/>
      <c r="C129" s="196"/>
      <c r="D129" s="196"/>
      <c r="E129" s="196"/>
      <c r="F129" s="196"/>
      <c r="G129" s="196"/>
      <c r="H129" s="196"/>
      <c r="I129" s="196"/>
      <c r="J129" s="196"/>
      <c r="K129" s="199"/>
      <c r="L129" s="199"/>
      <c r="M129" s="199"/>
    </row>
    <row r="130" s="159" customFormat="1" ht="17.25" customHeight="1" spans="1:13">
      <c r="A130" s="196" t="s">
        <v>1503</v>
      </c>
      <c r="B130" s="196"/>
      <c r="C130" s="196"/>
      <c r="D130" s="196"/>
      <c r="E130" s="196"/>
      <c r="F130" s="196"/>
      <c r="G130" s="196"/>
      <c r="H130" s="196"/>
      <c r="I130" s="196"/>
      <c r="J130" s="196"/>
      <c r="K130" s="199"/>
      <c r="L130" s="199"/>
      <c r="M130" s="199"/>
    </row>
    <row r="131" s="159" customFormat="1" ht="38.25" customHeight="1" spans="1:13">
      <c r="A131" s="196" t="s">
        <v>1504</v>
      </c>
      <c r="B131" s="196"/>
      <c r="C131" s="196"/>
      <c r="D131" s="196"/>
      <c r="E131" s="196"/>
      <c r="F131" s="196"/>
      <c r="G131" s="196"/>
      <c r="H131" s="196"/>
      <c r="I131" s="196"/>
      <c r="J131" s="196"/>
      <c r="K131" s="199"/>
      <c r="L131" s="199"/>
      <c r="M131" s="199"/>
    </row>
    <row r="132" spans="1:10">
      <c r="A132" s="200"/>
      <c r="B132" s="200"/>
      <c r="C132" s="200"/>
      <c r="D132" s="200"/>
      <c r="E132" s="200"/>
      <c r="F132" s="200"/>
      <c r="G132" s="200"/>
      <c r="H132" s="200"/>
      <c r="I132" s="200"/>
      <c r="J132" s="200"/>
    </row>
    <row r="133" spans="1:10">
      <c r="A133" s="200"/>
      <c r="B133" s="200"/>
      <c r="C133" s="200"/>
      <c r="D133" s="200"/>
      <c r="E133" s="200"/>
      <c r="F133" s="200"/>
      <c r="G133" s="200"/>
      <c r="H133" s="200"/>
      <c r="I133" s="200"/>
      <c r="J133" s="200"/>
    </row>
    <row r="134" spans="1:10">
      <c r="A134" s="200"/>
      <c r="B134" s="200"/>
      <c r="C134" s="200"/>
      <c r="D134" s="200"/>
      <c r="E134" s="200"/>
      <c r="F134" s="200"/>
      <c r="G134" s="200"/>
      <c r="H134" s="200"/>
      <c r="I134" s="200"/>
      <c r="J134" s="200"/>
    </row>
    <row r="135" spans="1:10">
      <c r="A135" s="200"/>
      <c r="B135" s="200"/>
      <c r="C135" s="200"/>
      <c r="D135" s="200"/>
      <c r="E135" s="200"/>
      <c r="F135" s="200"/>
      <c r="G135" s="200"/>
      <c r="H135" s="200"/>
      <c r="I135" s="200"/>
      <c r="J135" s="200"/>
    </row>
    <row r="136" spans="1:10">
      <c r="A136" s="200"/>
      <c r="B136" s="200"/>
      <c r="C136" s="200"/>
      <c r="D136" s="200"/>
      <c r="E136" s="200"/>
      <c r="F136" s="200"/>
      <c r="G136" s="200"/>
      <c r="H136" s="200"/>
      <c r="I136" s="200"/>
      <c r="J136" s="200"/>
    </row>
    <row r="137" spans="1:10">
      <c r="A137" s="200"/>
      <c r="B137" s="200"/>
      <c r="C137" s="200"/>
      <c r="D137" s="200"/>
      <c r="E137" s="200"/>
      <c r="F137" s="200"/>
      <c r="G137" s="200"/>
      <c r="H137" s="200"/>
      <c r="I137" s="200"/>
      <c r="J137" s="200"/>
    </row>
    <row r="138" spans="1:10">
      <c r="A138" s="200"/>
      <c r="B138" s="200"/>
      <c r="C138" s="200"/>
      <c r="D138" s="200"/>
      <c r="E138" s="200"/>
      <c r="F138" s="200"/>
      <c r="G138" s="200"/>
      <c r="H138" s="200"/>
      <c r="I138" s="200"/>
      <c r="J138" s="200"/>
    </row>
    <row r="139" spans="1:10">
      <c r="A139" s="200"/>
      <c r="B139" s="200"/>
      <c r="C139" s="200"/>
      <c r="D139" s="200"/>
      <c r="E139" s="200"/>
      <c r="F139" s="200"/>
      <c r="G139" s="200"/>
      <c r="H139" s="200"/>
      <c r="I139" s="200"/>
      <c r="J139" s="200"/>
    </row>
    <row r="140" spans="1:10">
      <c r="A140" s="200"/>
      <c r="B140" s="200"/>
      <c r="C140" s="200"/>
      <c r="D140" s="200"/>
      <c r="E140" s="200"/>
      <c r="F140" s="200"/>
      <c r="G140" s="200"/>
      <c r="H140" s="200"/>
      <c r="I140" s="200"/>
      <c r="J140" s="200"/>
    </row>
    <row r="141" spans="1:10">
      <c r="A141" s="200"/>
      <c r="B141" s="200"/>
      <c r="C141" s="200"/>
      <c r="D141" s="200"/>
      <c r="E141" s="200"/>
      <c r="F141" s="200"/>
      <c r="G141" s="200"/>
      <c r="H141" s="200"/>
      <c r="I141" s="200"/>
      <c r="J141" s="200"/>
    </row>
    <row r="142" spans="1:10">
      <c r="A142" s="200"/>
      <c r="B142" s="200"/>
      <c r="C142" s="200"/>
      <c r="D142" s="200"/>
      <c r="E142" s="200"/>
      <c r="F142" s="200"/>
      <c r="G142" s="200"/>
      <c r="H142" s="200"/>
      <c r="I142" s="200"/>
      <c r="J142" s="200"/>
    </row>
    <row r="143" spans="1:10">
      <c r="A143" s="200"/>
      <c r="B143" s="200"/>
      <c r="C143" s="200"/>
      <c r="D143" s="200"/>
      <c r="E143" s="200"/>
      <c r="F143" s="200"/>
      <c r="G143" s="200"/>
      <c r="H143" s="200"/>
      <c r="I143" s="200"/>
      <c r="J143" s="200"/>
    </row>
    <row r="144" spans="1:10">
      <c r="A144" s="200"/>
      <c r="B144" s="200"/>
      <c r="C144" s="200"/>
      <c r="D144" s="200"/>
      <c r="E144" s="200"/>
      <c r="F144" s="200"/>
      <c r="G144" s="200"/>
      <c r="H144" s="200"/>
      <c r="I144" s="200"/>
      <c r="J144" s="200"/>
    </row>
    <row r="145" spans="1:10">
      <c r="A145" s="200"/>
      <c r="B145" s="200"/>
      <c r="C145" s="200"/>
      <c r="D145" s="200"/>
      <c r="E145" s="200"/>
      <c r="F145" s="200"/>
      <c r="G145" s="200"/>
      <c r="H145" s="200"/>
      <c r="I145" s="200"/>
      <c r="J145" s="200"/>
    </row>
    <row r="146" spans="1:10">
      <c r="A146" s="200"/>
      <c r="B146" s="200"/>
      <c r="C146" s="200"/>
      <c r="D146" s="200"/>
      <c r="E146" s="200"/>
      <c r="F146" s="200"/>
      <c r="G146" s="200"/>
      <c r="H146" s="200"/>
      <c r="I146" s="200"/>
      <c r="J146" s="200"/>
    </row>
    <row r="147" spans="1:10">
      <c r="A147" s="200"/>
      <c r="B147" s="200"/>
      <c r="C147" s="200"/>
      <c r="D147" s="200"/>
      <c r="E147" s="200"/>
      <c r="F147" s="200"/>
      <c r="G147" s="200"/>
      <c r="H147" s="200"/>
      <c r="I147" s="200"/>
      <c r="J147" s="200"/>
    </row>
    <row r="148" spans="1:10">
      <c r="A148" s="200"/>
      <c r="B148" s="200"/>
      <c r="C148" s="200"/>
      <c r="D148" s="200"/>
      <c r="E148" s="200"/>
      <c r="F148" s="200"/>
      <c r="G148" s="200"/>
      <c r="H148" s="200"/>
      <c r="I148" s="200"/>
      <c r="J148" s="200"/>
    </row>
    <row r="149" spans="1:10">
      <c r="A149" s="200"/>
      <c r="B149" s="200"/>
      <c r="C149" s="200"/>
      <c r="D149" s="200"/>
      <c r="E149" s="200"/>
      <c r="F149" s="200"/>
      <c r="G149" s="200"/>
      <c r="H149" s="200"/>
      <c r="I149" s="200"/>
      <c r="J149" s="200"/>
    </row>
    <row r="150" spans="1:10">
      <c r="A150" s="200"/>
      <c r="B150" s="200"/>
      <c r="C150" s="200"/>
      <c r="D150" s="200"/>
      <c r="E150" s="200"/>
      <c r="F150" s="200"/>
      <c r="G150" s="200"/>
      <c r="H150" s="200"/>
      <c r="I150" s="200"/>
      <c r="J150" s="200"/>
    </row>
    <row r="151" spans="1:10">
      <c r="A151" s="200"/>
      <c r="B151" s="200"/>
      <c r="C151" s="200"/>
      <c r="D151" s="200"/>
      <c r="E151" s="200"/>
      <c r="F151" s="200"/>
      <c r="G151" s="200"/>
      <c r="H151" s="200"/>
      <c r="I151" s="200"/>
      <c r="J151" s="200"/>
    </row>
    <row r="152" spans="1:10">
      <c r="A152" s="200"/>
      <c r="B152" s="200"/>
      <c r="C152" s="200"/>
      <c r="D152" s="200"/>
      <c r="E152" s="200"/>
      <c r="F152" s="200"/>
      <c r="G152" s="200"/>
      <c r="H152" s="200"/>
      <c r="I152" s="200"/>
      <c r="J152" s="200"/>
    </row>
    <row r="153" spans="1:10">
      <c r="A153" s="200"/>
      <c r="B153" s="200"/>
      <c r="C153" s="200"/>
      <c r="D153" s="200"/>
      <c r="E153" s="200"/>
      <c r="F153" s="200"/>
      <c r="G153" s="200"/>
      <c r="H153" s="200"/>
      <c r="I153" s="200"/>
      <c r="J153" s="200"/>
    </row>
    <row r="154" spans="1:10">
      <c r="A154" s="200"/>
      <c r="B154" s="200"/>
      <c r="C154" s="200"/>
      <c r="D154" s="200"/>
      <c r="E154" s="200"/>
      <c r="F154" s="200"/>
      <c r="G154" s="200"/>
      <c r="H154" s="200"/>
      <c r="I154" s="200"/>
      <c r="J154" s="200"/>
    </row>
    <row r="155" spans="1:10">
      <c r="A155" s="200"/>
      <c r="B155" s="200"/>
      <c r="C155" s="200"/>
      <c r="D155" s="200"/>
      <c r="E155" s="200"/>
      <c r="F155" s="200"/>
      <c r="G155" s="200"/>
      <c r="H155" s="200"/>
      <c r="I155" s="200"/>
      <c r="J155" s="200"/>
    </row>
    <row r="156" spans="1:10">
      <c r="A156" s="200"/>
      <c r="B156" s="200"/>
      <c r="C156" s="200"/>
      <c r="D156" s="200"/>
      <c r="E156" s="200"/>
      <c r="F156" s="200"/>
      <c r="G156" s="200"/>
      <c r="H156" s="200"/>
      <c r="I156" s="200"/>
      <c r="J156" s="200"/>
    </row>
    <row r="157" spans="1:10">
      <c r="A157" s="200"/>
      <c r="B157" s="200"/>
      <c r="C157" s="200"/>
      <c r="D157" s="200"/>
      <c r="E157" s="200"/>
      <c r="F157" s="200"/>
      <c r="G157" s="200"/>
      <c r="H157" s="200"/>
      <c r="I157" s="200"/>
      <c r="J157" s="200"/>
    </row>
    <row r="158" spans="1:10">
      <c r="A158" s="200"/>
      <c r="B158" s="200"/>
      <c r="C158" s="200"/>
      <c r="D158" s="200"/>
      <c r="E158" s="200"/>
      <c r="F158" s="200"/>
      <c r="G158" s="200"/>
      <c r="H158" s="200"/>
      <c r="I158" s="200"/>
      <c r="J158" s="200"/>
    </row>
    <row r="159" spans="1:10">
      <c r="A159" s="200"/>
      <c r="B159" s="200"/>
      <c r="C159" s="200"/>
      <c r="D159" s="200"/>
      <c r="E159" s="200"/>
      <c r="F159" s="200"/>
      <c r="G159" s="200"/>
      <c r="H159" s="200"/>
      <c r="I159" s="200"/>
      <c r="J159" s="200"/>
    </row>
    <row r="160" spans="1:10">
      <c r="A160" s="200"/>
      <c r="B160" s="200"/>
      <c r="C160" s="200"/>
      <c r="D160" s="200"/>
      <c r="E160" s="200"/>
      <c r="F160" s="200"/>
      <c r="G160" s="200"/>
      <c r="H160" s="200"/>
      <c r="I160" s="200"/>
      <c r="J160" s="200"/>
    </row>
    <row r="161" spans="1:10">
      <c r="A161" s="200"/>
      <c r="B161" s="200"/>
      <c r="C161" s="200"/>
      <c r="D161" s="200"/>
      <c r="E161" s="200"/>
      <c r="F161" s="200"/>
      <c r="G161" s="200"/>
      <c r="H161" s="200"/>
      <c r="I161" s="200"/>
      <c r="J161" s="200"/>
    </row>
  </sheetData>
  <sheetProtection sheet="1" formatCells="0" objects="1" scenarios="1"/>
  <mergeCells count="41">
    <mergeCell ref="A107:J107"/>
    <mergeCell ref="A108:J108"/>
    <mergeCell ref="A109:J109"/>
    <mergeCell ref="A110:J110"/>
    <mergeCell ref="A111:J111"/>
    <mergeCell ref="A112:J112"/>
    <mergeCell ref="A113:J113"/>
    <mergeCell ref="A114:J114"/>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K2:K29"/>
    <mergeCell ref="K30:K45"/>
    <mergeCell ref="K46:K57"/>
    <mergeCell ref="K58:K66"/>
    <mergeCell ref="K67:K75"/>
    <mergeCell ref="K76:K81"/>
    <mergeCell ref="K82:K89"/>
    <mergeCell ref="K90:K105"/>
    <mergeCell ref="L30:L45"/>
    <mergeCell ref="L46:L57"/>
    <mergeCell ref="L58:L66"/>
    <mergeCell ref="L67:L75"/>
    <mergeCell ref="L76:L81"/>
    <mergeCell ref="L82:L89"/>
    <mergeCell ref="L90:L105"/>
    <mergeCell ref="M58:M66"/>
  </mergeCells>
  <dataValidations count="8">
    <dataValidation allowBlank="1" showInputMessage="1" showErrorMessage="1" promptTitle="速射机枪" prompt="装在直升机上的加特林机枪。要不经过安装直接使用，使用者必须达到体格2。" sqref="A87"/>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dataValidation allowBlank="1" showInputMessage="1" showErrorMessage="1" promptTitle="绞索" prompt="目标需要用一个战技摆脱，否则每轮受到1D6点伤害。只对人类和相近的对手有效。" sqref="A11"/>
    <dataValidation allowBlank="1" showInputMessage="1" showErrorMessage="1" promptTitle="电击枪" prompt="仅对体格2及以下的目标有效，目标在1D6回合内不能行动（或KP 决定)。" sqref="A26:A27"/>
    <dataValidation allowBlank="1" showInputMessage="1" showErrorMessage="1" promptTitle="莫兰上校的气动步枪" prompt="靠压缩空气发射，不需要火药，因而比较安静。" sqref="A50"/>
    <dataValidation allowBlank="1" showInputMessage="1" showErrorMessage="1" promptTitle="催泪瓦斯" prompt="至近攻击规则无效；目标须通过一个DEX五分之一的检定否则暂时目盲。只对人类和相近的对手有效。" sqref="A17"/>
    <dataValidation allowBlank="1" showInputMessage="1" showErrorMessage="1" promptTitle="炸药筒和手雷" prompt="每枚对3码之内的物体造成4D10点伤害，（超过3码且在）6码之内的造成2D10点伤害，（超过6码且在）9码之内的造成1D10点伤害。" sqref="A93 A97"/>
    <dataValidation allowBlank="1" showInputMessage="1" showErrorMessage="1" promptTitle="阔剑地雷" prompt="这种武器的弹道是密集的射束流，其杀伤范围为120度。" sqref="A103"/>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showGridLines="0" topLeftCell="A2" workbookViewId="0">
      <selection activeCell="A1" sqref="A1:P1"/>
    </sheetView>
  </sheetViews>
  <sheetFormatPr defaultColWidth="9" defaultRowHeight="15.6"/>
  <cols>
    <col min="1" max="1" width="8.27777777777778" style="23" customWidth="1"/>
    <col min="2" max="2" width="12.9444444444444" style="23" customWidth="1"/>
    <col min="3" max="10" width="8.27777777777778" style="23" customWidth="1"/>
    <col min="11" max="11" width="11.2592592592593" style="23" customWidth="1"/>
    <col min="12" max="256" width="8.27777777777778" style="23" customWidth="1"/>
  </cols>
  <sheetData>
    <row r="1" ht="16.35" spans="1:1">
      <c r="A1" s="23" t="s">
        <v>1505</v>
      </c>
    </row>
    <row r="2" s="22" customFormat="1" spans="2:15">
      <c r="B2" s="150" t="s">
        <v>1506</v>
      </c>
      <c r="C2" s="150"/>
      <c r="E2" s="25" t="s">
        <v>1507</v>
      </c>
      <c r="F2" s="46"/>
      <c r="H2" s="25" t="s">
        <v>122</v>
      </c>
      <c r="I2" s="46"/>
      <c r="K2" s="25" t="s">
        <v>1508</v>
      </c>
      <c r="L2" s="46"/>
      <c r="N2" s="25" t="s">
        <v>1509</v>
      </c>
      <c r="O2" s="46"/>
    </row>
    <row r="3" spans="2:15">
      <c r="B3" s="151" t="s">
        <v>1510</v>
      </c>
      <c r="C3" s="151" t="s">
        <v>1511</v>
      </c>
      <c r="E3" s="27" t="s">
        <v>1510</v>
      </c>
      <c r="F3" s="47" t="s">
        <v>1511</v>
      </c>
      <c r="H3" s="27" t="s">
        <v>1510</v>
      </c>
      <c r="I3" s="47" t="s">
        <v>1511</v>
      </c>
      <c r="K3" s="27" t="s">
        <v>1510</v>
      </c>
      <c r="L3" s="47" t="s">
        <v>1511</v>
      </c>
      <c r="N3" s="27" t="s">
        <v>1510</v>
      </c>
      <c r="O3" s="47" t="s">
        <v>1511</v>
      </c>
    </row>
    <row r="4" spans="2:15">
      <c r="B4" s="152" t="s">
        <v>72</v>
      </c>
      <c r="C4" s="152">
        <v>5</v>
      </c>
      <c r="E4" s="29" t="s">
        <v>1512</v>
      </c>
      <c r="F4" s="153">
        <v>1</v>
      </c>
      <c r="H4" s="29" t="s">
        <v>1161</v>
      </c>
      <c r="I4" s="153">
        <v>5</v>
      </c>
      <c r="K4" s="29" t="s">
        <v>1298</v>
      </c>
      <c r="L4" s="153">
        <v>25</v>
      </c>
      <c r="N4" s="29" t="s">
        <v>1447</v>
      </c>
      <c r="O4" s="153">
        <v>1</v>
      </c>
    </row>
    <row r="5" spans="2:15">
      <c r="B5" s="154" t="s">
        <v>1083</v>
      </c>
      <c r="C5" s="154">
        <v>5</v>
      </c>
      <c r="E5" s="31" t="s">
        <v>1118</v>
      </c>
      <c r="F5" s="155">
        <v>1</v>
      </c>
      <c r="H5" s="31" t="s">
        <v>1170</v>
      </c>
      <c r="I5" s="155">
        <v>10</v>
      </c>
      <c r="K5" s="31" t="s">
        <v>1395</v>
      </c>
      <c r="L5" s="155">
        <v>15</v>
      </c>
      <c r="N5" s="31" t="s">
        <v>1134</v>
      </c>
      <c r="O5" s="155">
        <v>1</v>
      </c>
    </row>
    <row r="6" spans="2:15">
      <c r="B6" s="152" t="s">
        <v>1070</v>
      </c>
      <c r="C6" s="152">
        <v>5</v>
      </c>
      <c r="E6" s="29" t="s">
        <v>1513</v>
      </c>
      <c r="F6" s="153">
        <v>1</v>
      </c>
      <c r="H6" s="29" t="s">
        <v>101</v>
      </c>
      <c r="I6" s="153">
        <v>25</v>
      </c>
      <c r="K6" s="29" t="s">
        <v>1148</v>
      </c>
      <c r="L6" s="153">
        <v>15</v>
      </c>
      <c r="N6" s="29" t="s">
        <v>1514</v>
      </c>
      <c r="O6" s="153">
        <v>1</v>
      </c>
    </row>
    <row r="7" spans="2:15">
      <c r="B7" s="154" t="s">
        <v>1069</v>
      </c>
      <c r="C7" s="154">
        <v>5</v>
      </c>
      <c r="E7" s="31" t="s">
        <v>1116</v>
      </c>
      <c r="F7" s="155">
        <v>10</v>
      </c>
      <c r="H7" s="31" t="s">
        <v>1191</v>
      </c>
      <c r="I7" s="155">
        <v>15</v>
      </c>
      <c r="K7" s="31" t="s">
        <v>1473</v>
      </c>
      <c r="L7" s="155">
        <v>10</v>
      </c>
      <c r="N7" s="31" t="s">
        <v>1455</v>
      </c>
      <c r="O7" s="155">
        <v>1</v>
      </c>
    </row>
    <row r="8" spans="2:15">
      <c r="B8" s="152" t="s">
        <v>1066</v>
      </c>
      <c r="C8" s="152">
        <v>5</v>
      </c>
      <c r="E8" s="29" t="s">
        <v>1515</v>
      </c>
      <c r="F8" s="153">
        <v>1</v>
      </c>
      <c r="H8" s="29" t="s">
        <v>1224</v>
      </c>
      <c r="I8" s="153">
        <v>20</v>
      </c>
      <c r="K8" s="29" t="s">
        <v>1411</v>
      </c>
      <c r="L8" s="153">
        <v>10</v>
      </c>
      <c r="N8" s="29" t="s">
        <v>1135</v>
      </c>
      <c r="O8" s="153">
        <v>1</v>
      </c>
    </row>
    <row r="9" ht="16.35" spans="2:15">
      <c r="B9" s="154" t="s">
        <v>1077</v>
      </c>
      <c r="C9" s="154">
        <v>5</v>
      </c>
      <c r="E9" s="31" t="s">
        <v>1516</v>
      </c>
      <c r="F9" s="155">
        <v>1</v>
      </c>
      <c r="H9" s="31" t="s">
        <v>1188</v>
      </c>
      <c r="I9" s="155">
        <v>15</v>
      </c>
      <c r="K9" s="31" t="s">
        <v>106</v>
      </c>
      <c r="L9" s="155">
        <v>20</v>
      </c>
      <c r="N9" s="34" t="s">
        <v>115</v>
      </c>
      <c r="O9" s="158">
        <v>5</v>
      </c>
    </row>
    <row r="10" ht="16.35" spans="2:12">
      <c r="B10" s="152" t="s">
        <v>1517</v>
      </c>
      <c r="C10" s="152">
        <v>5</v>
      </c>
      <c r="E10" s="29" t="s">
        <v>97</v>
      </c>
      <c r="F10" s="153">
        <v>1</v>
      </c>
      <c r="H10" s="29" t="s">
        <v>1208</v>
      </c>
      <c r="I10" s="153">
        <v>10</v>
      </c>
      <c r="K10" s="156" t="s">
        <v>1437</v>
      </c>
      <c r="L10" s="157">
        <v>10</v>
      </c>
    </row>
    <row r="11" ht="16.35" spans="2:9">
      <c r="B11" s="154" t="s">
        <v>1080</v>
      </c>
      <c r="C11" s="154">
        <v>5</v>
      </c>
      <c r="E11" s="31" t="s">
        <v>1518</v>
      </c>
      <c r="F11" s="155">
        <v>1</v>
      </c>
      <c r="H11" s="34" t="s">
        <v>1100</v>
      </c>
      <c r="I11" s="158">
        <v>20</v>
      </c>
    </row>
    <row r="12" spans="2:6">
      <c r="B12" s="152" t="s">
        <v>1519</v>
      </c>
      <c r="C12" s="152">
        <v>5</v>
      </c>
      <c r="E12" s="29" t="s">
        <v>1520</v>
      </c>
      <c r="F12" s="153">
        <v>1</v>
      </c>
    </row>
    <row r="13" spans="2:6">
      <c r="B13" s="154" t="s">
        <v>1521</v>
      </c>
      <c r="C13" s="154">
        <v>5</v>
      </c>
      <c r="E13" s="31" t="s">
        <v>1522</v>
      </c>
      <c r="F13" s="155">
        <v>1</v>
      </c>
    </row>
    <row r="14" spans="2:6">
      <c r="B14" s="152" t="s">
        <v>1065</v>
      </c>
      <c r="C14" s="152">
        <v>5</v>
      </c>
      <c r="E14" s="29" t="s">
        <v>1523</v>
      </c>
      <c r="F14" s="153">
        <v>1</v>
      </c>
    </row>
    <row r="15" spans="2:6">
      <c r="B15" s="154" t="s">
        <v>1071</v>
      </c>
      <c r="C15" s="154">
        <v>5</v>
      </c>
      <c r="E15" s="31" t="s">
        <v>1524</v>
      </c>
      <c r="F15" s="155">
        <v>1</v>
      </c>
    </row>
    <row r="16" ht="16.35" spans="2:6">
      <c r="B16" s="152" t="s">
        <v>1085</v>
      </c>
      <c r="C16" s="152">
        <v>5</v>
      </c>
      <c r="E16" s="156" t="s">
        <v>1525</v>
      </c>
      <c r="F16" s="157">
        <v>1</v>
      </c>
    </row>
    <row r="17" spans="2:3">
      <c r="B17" s="154" t="s">
        <v>1526</v>
      </c>
      <c r="C17" s="154">
        <v>5</v>
      </c>
    </row>
    <row r="18" spans="2:3">
      <c r="B18" s="152" t="s">
        <v>1527</v>
      </c>
      <c r="C18" s="152">
        <v>5</v>
      </c>
    </row>
    <row r="19" spans="2:3">
      <c r="B19" s="154" t="s">
        <v>1073</v>
      </c>
      <c r="C19" s="154">
        <v>5</v>
      </c>
    </row>
    <row r="20" spans="2:3">
      <c r="B20" s="152" t="s">
        <v>1528</v>
      </c>
      <c r="C20" s="152">
        <v>5</v>
      </c>
    </row>
    <row r="21" spans="2:3">
      <c r="B21" s="154" t="s">
        <v>1529</v>
      </c>
      <c r="C21" s="154">
        <v>5</v>
      </c>
    </row>
    <row r="22" spans="2:3">
      <c r="B22" s="152" t="s">
        <v>1079</v>
      </c>
      <c r="C22" s="152">
        <v>5</v>
      </c>
    </row>
    <row r="23" spans="2:3">
      <c r="B23" s="154" t="s">
        <v>1530</v>
      </c>
      <c r="C23" s="154">
        <v>5</v>
      </c>
    </row>
    <row r="24" spans="2:3">
      <c r="B24" s="152" t="s">
        <v>1531</v>
      </c>
      <c r="C24" s="152">
        <v>5</v>
      </c>
    </row>
    <row r="25" spans="2:3">
      <c r="B25" s="154" t="s">
        <v>1090</v>
      </c>
      <c r="C25" s="154">
        <v>5</v>
      </c>
    </row>
    <row r="26" spans="2:3">
      <c r="B26" s="152" t="s">
        <v>1532</v>
      </c>
      <c r="C26" s="152">
        <v>5</v>
      </c>
    </row>
    <row r="27" spans="2:3">
      <c r="B27" s="154" t="s">
        <v>1078</v>
      </c>
      <c r="C27" s="154">
        <v>5</v>
      </c>
    </row>
    <row r="28" spans="2:3">
      <c r="B28" s="152" t="s">
        <v>1533</v>
      </c>
      <c r="C28" s="152">
        <v>5</v>
      </c>
    </row>
    <row r="29" spans="2:3">
      <c r="B29" s="154" t="s">
        <v>1534</v>
      </c>
      <c r="C29" s="154">
        <v>5</v>
      </c>
    </row>
    <row r="30" spans="2:3">
      <c r="B30" s="152" t="s">
        <v>1535</v>
      </c>
      <c r="C30" s="152">
        <v>5</v>
      </c>
    </row>
    <row r="31" spans="2:3">
      <c r="B31" s="154" t="s">
        <v>1075</v>
      </c>
      <c r="C31" s="154">
        <v>5</v>
      </c>
    </row>
    <row r="32" spans="2:3">
      <c r="B32" s="152" t="s">
        <v>1086</v>
      </c>
      <c r="C32" s="152">
        <v>5</v>
      </c>
    </row>
    <row r="33" spans="2:3">
      <c r="B33" s="154" t="s">
        <v>1087</v>
      </c>
      <c r="C33" s="154">
        <v>5</v>
      </c>
    </row>
    <row r="34" spans="2:3">
      <c r="B34" s="152" t="s">
        <v>1536</v>
      </c>
      <c r="C34" s="152">
        <v>5</v>
      </c>
    </row>
    <row r="35" spans="2:3">
      <c r="B35" s="154" t="s">
        <v>1081</v>
      </c>
      <c r="C35" s="154">
        <v>5</v>
      </c>
    </row>
    <row r="36" spans="2:3">
      <c r="B36" s="152" t="s">
        <v>1537</v>
      </c>
      <c r="C36" s="152">
        <v>5</v>
      </c>
    </row>
  </sheetData>
  <sheetProtection formatCells="0" formatColumns="0" formatRows="0" insertRows="0" insertColumns="0" insertHyperlinks="0" deleteColumns="0" deleteRows="0" sort="0"/>
  <mergeCells count="6">
    <mergeCell ref="A1:P1"/>
    <mergeCell ref="B2:C2"/>
    <mergeCell ref="E2:F2"/>
    <mergeCell ref="H2:I2"/>
    <mergeCell ref="K2:L2"/>
    <mergeCell ref="N2:O2"/>
  </mergeCells>
  <dataValidations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Submachine Gun (15%)" prompt="用于发射任何一把机械手枪或是半机枪；也包括使用连发的突击步枪。" sqref="K5"/>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4"/>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Terracotta (05%)" prompt="使用者可以用来伪造陶瓷器，或者能理解某些陶瓷器的烧制过程。或许在某些时候（荒野求生）能有所帮助吧。" sqref="B23"/>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2"/>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6"/>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Vintage (05%)" prompt="技艺者可以花费一段时间来酿酒。如果失败了或许酿出来的只是酒糟吧。可以通过品酒来得出酒的度数、类别，或许也能知道这酒的出处吧。" sqref="B17"/>
    <dataValidation allowBlank="1" showInputMessage="1" showErrorMessage="1" promptTitle="Fishing (05%)" prompt="技艺者可以使用鱼竿、鱼叉、渔网等工具进行捕鱼。大成功说不定能钓到美人鱼上钩喔。" sqref="B18"/>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5"/>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6"/>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1"/>
  <sheetViews>
    <sheetView showGridLines="0" showRowColHeaders="0" workbookViewId="0">
      <selection activeCell="J7" sqref="J7:K8"/>
    </sheetView>
  </sheetViews>
  <sheetFormatPr defaultColWidth="9" defaultRowHeight="17.4"/>
  <cols>
    <col min="1" max="1" width="4.00925925925926" style="84" customWidth="1"/>
    <col min="2" max="22" width="4.00925925925926" style="12" customWidth="1"/>
    <col min="23" max="23" width="5.42592592592593" style="12" customWidth="1"/>
    <col min="24" max="24" width="6.46296296296296" style="12" customWidth="1"/>
    <col min="25" max="256" width="4.00925925925926" style="12" customWidth="1"/>
  </cols>
  <sheetData>
    <row r="1" ht="18.15" spans="23:26">
      <c r="W1" s="116"/>
      <c r="X1" s="116"/>
      <c r="Y1" s="116"/>
      <c r="Z1" s="116"/>
    </row>
    <row r="2" spans="1:44">
      <c r="A2" s="84">
        <f ca="1">RANDBETWEEN(1,6)</f>
        <v>2</v>
      </c>
      <c r="B2" s="85" t="s">
        <v>1</v>
      </c>
      <c r="C2" s="86"/>
      <c r="D2" s="86"/>
      <c r="E2" s="86"/>
      <c r="F2" s="86"/>
      <c r="G2" s="86"/>
      <c r="H2" s="86"/>
      <c r="I2" s="86"/>
      <c r="J2" s="86"/>
      <c r="K2" s="86"/>
      <c r="L2" s="86"/>
      <c r="M2" s="86"/>
      <c r="N2" s="86"/>
      <c r="O2" s="86"/>
      <c r="P2" s="86"/>
      <c r="Q2" s="86"/>
      <c r="R2" s="86"/>
      <c r="S2" s="117"/>
      <c r="U2" s="118" t="s">
        <v>1538</v>
      </c>
      <c r="V2" s="119"/>
      <c r="W2" s="116"/>
      <c r="X2" s="116"/>
      <c r="Y2" s="116"/>
      <c r="Z2" s="116"/>
      <c r="AA2" s="133" t="s">
        <v>1539</v>
      </c>
      <c r="AB2" s="134"/>
      <c r="AC2" s="134"/>
      <c r="AD2" s="134"/>
      <c r="AE2" s="134"/>
      <c r="AF2" s="134"/>
      <c r="AG2" s="134"/>
      <c r="AH2" s="134"/>
      <c r="AI2" s="134"/>
      <c r="AJ2" s="134"/>
      <c r="AK2" s="134"/>
      <c r="AL2" s="134"/>
      <c r="AM2" s="134"/>
      <c r="AN2" s="134"/>
      <c r="AO2" s="134"/>
      <c r="AP2" s="134"/>
      <c r="AQ2" s="134"/>
      <c r="AR2" s="145"/>
    </row>
    <row r="3" ht="15" customHeight="1" spans="1:44">
      <c r="A3" s="84">
        <f ca="1">RANDBETWEEN(1,6)</f>
        <v>2</v>
      </c>
      <c r="B3" s="87" t="s">
        <v>1540</v>
      </c>
      <c r="C3" s="88"/>
      <c r="D3" s="89">
        <f ca="1">SUM(A2:A4)*5</f>
        <v>35</v>
      </c>
      <c r="E3" s="89"/>
      <c r="F3" s="90">
        <f ca="1" t="shared" ref="F3:F7" si="0">INT(D3/2)</f>
        <v>17</v>
      </c>
      <c r="G3" s="90"/>
      <c r="H3" s="91" t="s">
        <v>1541</v>
      </c>
      <c r="I3" s="91"/>
      <c r="J3" s="94">
        <f ca="1">SUM(A8:A10)*5</f>
        <v>45</v>
      </c>
      <c r="K3" s="94"/>
      <c r="L3" s="95">
        <f ca="1" t="shared" ref="L3:L7" si="1">INT(J3/2)</f>
        <v>22</v>
      </c>
      <c r="M3" s="95"/>
      <c r="N3" s="88" t="s">
        <v>1542</v>
      </c>
      <c r="O3" s="88"/>
      <c r="P3" s="89">
        <f ca="1">SUM(A14:A16)*5</f>
        <v>35</v>
      </c>
      <c r="Q3" s="89"/>
      <c r="R3" s="90">
        <f ca="1">INT(P3/2)</f>
        <v>17</v>
      </c>
      <c r="S3" s="120"/>
      <c r="U3" s="121">
        <f ca="1">SUM(A24:A26)*5</f>
        <v>40</v>
      </c>
      <c r="V3" s="122"/>
      <c r="W3" s="116"/>
      <c r="X3" s="116"/>
      <c r="Y3" s="116"/>
      <c r="Z3" s="116"/>
      <c r="AA3" s="135" t="str">
        <f ca="1">IF(D3&lt;=15,"穿衣服都有些吃力",IF(D3&lt;=40,"手无缚鸡之力",IF(D3&lt;=60,"有正常人的力量",IF(D3&lt;=80,"超乎常人的力度",IF(D3&lt;100,"可能是一拳超人")))))</f>
        <v>手无缚鸡之力</v>
      </c>
      <c r="AB3" s="136"/>
      <c r="AC3" s="136"/>
      <c r="AD3" s="136"/>
      <c r="AE3" s="136"/>
      <c r="AF3" s="136"/>
      <c r="AG3" s="138" t="str">
        <f ca="1">IF(J3&lt;=20,"安了假腿",IF(J3&lt;=40,"很不灵活",IF(J3&lt;=60,"不上不下真尴尬",IF(J3&lt;=80,"是一位运动健将",IF(J3&lt;100,"跑得比香港记者还快")))))</f>
        <v>不上不下真尴尬</v>
      </c>
      <c r="AH3" s="138"/>
      <c r="AI3" s="138"/>
      <c r="AJ3" s="138"/>
      <c r="AK3" s="138"/>
      <c r="AL3" s="138"/>
      <c r="AM3" s="136" t="str">
        <f ca="1">IF(P3&lt;=20,"尔不过玩物",IF(P3&lt;=40,"痴愚盲目",IF(P3&lt;=60,"如常人一般会有一定自制力",IF(P3&lt;=80,"我心如铁，心坚石穿",IF(P3&lt;100,"泰山崩于面而色不变")))))</f>
        <v>痴愚盲目</v>
      </c>
      <c r="AN3" s="136"/>
      <c r="AO3" s="136"/>
      <c r="AP3" s="136"/>
      <c r="AQ3" s="136"/>
      <c r="AR3" s="146"/>
    </row>
    <row r="4" ht="18.15" spans="1:44">
      <c r="A4" s="84">
        <f ca="1" t="shared" ref="A4:A22" si="2">RANDBETWEEN(1,6)</f>
        <v>3</v>
      </c>
      <c r="B4" s="87"/>
      <c r="C4" s="88"/>
      <c r="D4" s="89"/>
      <c r="E4" s="89"/>
      <c r="F4" s="92">
        <f ca="1" t="shared" ref="F4:F8" si="3">INT(D3/5)</f>
        <v>7</v>
      </c>
      <c r="G4" s="92"/>
      <c r="H4" s="91"/>
      <c r="I4" s="91"/>
      <c r="J4" s="94"/>
      <c r="K4" s="94"/>
      <c r="L4" s="95">
        <f ca="1" t="shared" ref="L4:L8" si="4">INT(J3/5)</f>
        <v>9</v>
      </c>
      <c r="M4" s="95"/>
      <c r="N4" s="88"/>
      <c r="O4" s="88"/>
      <c r="P4" s="89"/>
      <c r="Q4" s="89"/>
      <c r="R4" s="90">
        <f ca="1">INT(P3/5)</f>
        <v>7</v>
      </c>
      <c r="S4" s="120"/>
      <c r="U4" s="123"/>
      <c r="V4" s="124"/>
      <c r="W4" s="116"/>
      <c r="X4" s="116"/>
      <c r="Y4" s="116"/>
      <c r="Z4" s="116"/>
      <c r="AA4" s="135"/>
      <c r="AB4" s="136"/>
      <c r="AC4" s="136"/>
      <c r="AD4" s="136"/>
      <c r="AE4" s="136"/>
      <c r="AF4" s="136"/>
      <c r="AG4" s="138"/>
      <c r="AH4" s="138"/>
      <c r="AI4" s="138"/>
      <c r="AJ4" s="138"/>
      <c r="AK4" s="138"/>
      <c r="AL4" s="138"/>
      <c r="AM4" s="136"/>
      <c r="AN4" s="136"/>
      <c r="AO4" s="136"/>
      <c r="AP4" s="136"/>
      <c r="AQ4" s="136"/>
      <c r="AR4" s="146"/>
    </row>
    <row r="5" ht="18" customHeight="1" spans="1:44">
      <c r="A5" s="84">
        <f ca="1" t="shared" si="2"/>
        <v>1</v>
      </c>
      <c r="B5" s="93" t="s">
        <v>1543</v>
      </c>
      <c r="C5" s="91"/>
      <c r="D5" s="94">
        <f ca="1">SUM(A5:A7)*5</f>
        <v>55</v>
      </c>
      <c r="E5" s="94"/>
      <c r="F5" s="95">
        <f ca="1" t="shared" si="0"/>
        <v>27</v>
      </c>
      <c r="G5" s="95"/>
      <c r="H5" s="88" t="s">
        <v>1544</v>
      </c>
      <c r="I5" s="88"/>
      <c r="J5" s="94">
        <v>40</v>
      </c>
      <c r="K5" s="94"/>
      <c r="L5" s="90">
        <f t="shared" si="1"/>
        <v>20</v>
      </c>
      <c r="M5" s="90"/>
      <c r="N5" s="91" t="s">
        <v>1545</v>
      </c>
      <c r="O5" s="91"/>
      <c r="P5" s="94">
        <f ca="1">(SUM(A21:A22)+6)*5</f>
        <v>70</v>
      </c>
      <c r="Q5" s="94"/>
      <c r="R5" s="95">
        <f ca="1">INT(P5/2)</f>
        <v>35</v>
      </c>
      <c r="S5" s="125"/>
      <c r="W5" s="116"/>
      <c r="X5" s="116"/>
      <c r="Y5" s="116"/>
      <c r="Z5" s="116"/>
      <c r="AA5" s="137" t="str">
        <f ca="1">IF(D5&lt;=20,"常年患病在身",IF(D5&lt;=40,"体弱多病",IF(D5&lt;=60,"不会生什么大毛病",IF(D5&lt;=80,"健硕，浑身湿透也不会感冒",IF(D5&lt;100,"病痛是什么？能吃吗")))))</f>
        <v>不会生什么大毛病</v>
      </c>
      <c r="AB5" s="138"/>
      <c r="AC5" s="138"/>
      <c r="AD5" s="138"/>
      <c r="AE5" s="138"/>
      <c r="AF5" s="138"/>
      <c r="AG5" s="136" t="str">
        <f>IF(J5&lt;=20,"用脸就能恐惧敌人。。或队友",IF(J5&lt;=40,"和大便比起来，还能看的过去",IF(J5&lt;=60,"人群之中谁也不会看你一眼之后就忘不掉你容颜",IF(J5&lt;=80,"五官端正，仪表堂堂",IF(J5&lt;100,"沉鱼落雁，闭月羞花")))))</f>
        <v>和大便比起来，还能看的过去</v>
      </c>
      <c r="AH5" s="136"/>
      <c r="AI5" s="136"/>
      <c r="AJ5" s="136"/>
      <c r="AK5" s="136"/>
      <c r="AL5" s="136"/>
      <c r="AM5" s="138" t="str">
        <f ca="1">IF(P5&lt;=20,"目不识丁",IF(P5&lt;=40,"小学毕业",IF(P5&lt;=60,"高中毕业",IF(P5&lt;=80,"是重点大学的学生，或是普通大学的研究生",IF(P5&lt;100,"饱读诗书，满腹经纶")))))</f>
        <v>是重点大学的学生，或是普通大学的研究生</v>
      </c>
      <c r="AN5" s="138"/>
      <c r="AO5" s="138"/>
      <c r="AP5" s="138"/>
      <c r="AQ5" s="138"/>
      <c r="AR5" s="147"/>
    </row>
    <row r="6" spans="1:44">
      <c r="A6" s="84">
        <f ca="1" t="shared" si="2"/>
        <v>4</v>
      </c>
      <c r="B6" s="93"/>
      <c r="C6" s="91"/>
      <c r="D6" s="94"/>
      <c r="E6" s="94"/>
      <c r="F6" s="96">
        <f ca="1" t="shared" si="3"/>
        <v>11</v>
      </c>
      <c r="G6" s="96"/>
      <c r="H6" s="88"/>
      <c r="I6" s="88"/>
      <c r="J6" s="94"/>
      <c r="K6" s="94"/>
      <c r="L6" s="90">
        <f t="shared" si="4"/>
        <v>8</v>
      </c>
      <c r="M6" s="90"/>
      <c r="N6" s="91"/>
      <c r="O6" s="91"/>
      <c r="P6" s="94"/>
      <c r="Q6" s="94"/>
      <c r="R6" s="95">
        <f ca="1">INT(P5/5)</f>
        <v>14</v>
      </c>
      <c r="S6" s="125"/>
      <c r="U6" s="118" t="s">
        <v>1546</v>
      </c>
      <c r="V6" s="119"/>
      <c r="W6" s="116"/>
      <c r="X6" s="116"/>
      <c r="Y6" s="116"/>
      <c r="Z6" s="116"/>
      <c r="AA6" s="137"/>
      <c r="AB6" s="138"/>
      <c r="AC6" s="138"/>
      <c r="AD6" s="138"/>
      <c r="AE6" s="138"/>
      <c r="AF6" s="138"/>
      <c r="AG6" s="136"/>
      <c r="AH6" s="136"/>
      <c r="AI6" s="136"/>
      <c r="AJ6" s="136"/>
      <c r="AK6" s="136"/>
      <c r="AL6" s="136"/>
      <c r="AM6" s="138"/>
      <c r="AN6" s="138"/>
      <c r="AO6" s="138"/>
      <c r="AP6" s="138"/>
      <c r="AQ6" s="138"/>
      <c r="AR6" s="147"/>
    </row>
    <row r="7" ht="15" customHeight="1" spans="1:44">
      <c r="A7" s="84">
        <f ca="1" t="shared" si="2"/>
        <v>6</v>
      </c>
      <c r="B7" s="87" t="s">
        <v>1547</v>
      </c>
      <c r="C7" s="88"/>
      <c r="D7" s="89">
        <f ca="1">(SUM(A17:A18)+6)*5</f>
        <v>80</v>
      </c>
      <c r="E7" s="89"/>
      <c r="F7" s="90">
        <f ca="1" t="shared" si="0"/>
        <v>40</v>
      </c>
      <c r="G7" s="90"/>
      <c r="H7" s="91" t="s">
        <v>1548</v>
      </c>
      <c r="I7" s="91"/>
      <c r="J7" s="94">
        <f ca="1">(SUM(A19:A20)+6)*5</f>
        <v>55</v>
      </c>
      <c r="K7" s="94"/>
      <c r="L7" s="95">
        <f ca="1" t="shared" si="1"/>
        <v>27</v>
      </c>
      <c r="M7" s="95"/>
      <c r="N7" s="110" t="str">
        <f ca="1">"所有属性之和="&amp;SUM(D3:E8,J3:K8,P3:Q6)</f>
        <v>所有属性之和=415</v>
      </c>
      <c r="O7" s="111"/>
      <c r="P7" s="111"/>
      <c r="Q7" s="111"/>
      <c r="R7" s="111"/>
      <c r="S7" s="126"/>
      <c r="U7" s="121">
        <f ca="1">SUM(A27:A29)*5</f>
        <v>15</v>
      </c>
      <c r="V7" s="122"/>
      <c r="W7" s="116"/>
      <c r="X7" s="116"/>
      <c r="Y7" s="116"/>
      <c r="Z7" s="116"/>
      <c r="AA7" s="135" t="str">
        <f ca="1">IF(D7&lt;=20,"孩童，身短体瘦",IF(D7&lt;=40,"乙女身材",IF(D7&lt;=60,"普遍身高155-175",IF(D7&lt;=80,"不是高就是胖",IF(D7&lt;=100,"怕不是姚胖子")))))</f>
        <v>不是高就是胖</v>
      </c>
      <c r="AB7" s="136"/>
      <c r="AC7" s="136"/>
      <c r="AD7" s="136"/>
      <c r="AE7" s="136"/>
      <c r="AF7" s="136"/>
      <c r="AG7" s="138" t="str">
        <f ca="1">IF(J7&lt;=20,"脑子是个好东西，可惜。。。",IF(J7&lt;=40,"宛如智障",IF(J7&lt;=60,"有着普通人的灵光一现",IF(J7&lt;=80,"可以自主进行发明创造",IF(J7&lt;100,"天才级水准")))))</f>
        <v>有着普通人的灵光一现</v>
      </c>
      <c r="AH7" s="138"/>
      <c r="AI7" s="138"/>
      <c r="AJ7" s="138"/>
      <c r="AK7" s="138"/>
      <c r="AL7" s="138"/>
      <c r="AM7" s="142" t="str">
        <f ca="1">IF(U3&lt;=20,"克夫克妻",IF(U3&lt;=40,"霉运连连",IF(U3&lt;=60,"命格平庸",IF(U3&lt;=80,"在马路边捡到100块",IF(U3&lt;100,"会被彩票店拒之门外")))))</f>
        <v>霉运连连</v>
      </c>
      <c r="AN7" s="142"/>
      <c r="AO7" s="142"/>
      <c r="AP7" s="142"/>
      <c r="AQ7" s="142"/>
      <c r="AR7" s="148"/>
    </row>
    <row r="8" ht="18.15" spans="1:44">
      <c r="A8" s="84">
        <f ca="1" t="shared" si="2"/>
        <v>1</v>
      </c>
      <c r="B8" s="97"/>
      <c r="C8" s="98"/>
      <c r="D8" s="99"/>
      <c r="E8" s="99"/>
      <c r="F8" s="100">
        <f ca="1" t="shared" si="3"/>
        <v>16</v>
      </c>
      <c r="G8" s="100"/>
      <c r="H8" s="101"/>
      <c r="I8" s="101"/>
      <c r="J8" s="112"/>
      <c r="K8" s="112"/>
      <c r="L8" s="113">
        <f ca="1" t="shared" si="4"/>
        <v>11</v>
      </c>
      <c r="M8" s="113"/>
      <c r="N8" s="114"/>
      <c r="O8" s="115"/>
      <c r="P8" s="115"/>
      <c r="Q8" s="115"/>
      <c r="R8" s="115"/>
      <c r="S8" s="127"/>
      <c r="U8" s="123"/>
      <c r="V8" s="124"/>
      <c r="W8" s="116"/>
      <c r="X8" s="116"/>
      <c r="Y8" s="116"/>
      <c r="Z8" s="116"/>
      <c r="AA8" s="139"/>
      <c r="AB8" s="140"/>
      <c r="AC8" s="140"/>
      <c r="AD8" s="140"/>
      <c r="AE8" s="140"/>
      <c r="AF8" s="140"/>
      <c r="AG8" s="143"/>
      <c r="AH8" s="143"/>
      <c r="AI8" s="143"/>
      <c r="AJ8" s="143"/>
      <c r="AK8" s="143"/>
      <c r="AL8" s="143"/>
      <c r="AM8" s="144"/>
      <c r="AN8" s="144"/>
      <c r="AO8" s="144"/>
      <c r="AP8" s="144"/>
      <c r="AQ8" s="144"/>
      <c r="AR8" s="149"/>
    </row>
    <row r="9" ht="18.15" spans="1:26">
      <c r="A9" s="84">
        <f ca="1" t="shared" si="2"/>
        <v>4</v>
      </c>
      <c r="W9" s="116"/>
      <c r="X9" s="116"/>
      <c r="Y9" s="116"/>
      <c r="Z9" s="116"/>
    </row>
    <row r="10" ht="18.15" spans="1:26">
      <c r="A10" s="84">
        <f ca="1" t="shared" si="2"/>
        <v>4</v>
      </c>
      <c r="B10" s="102" t="s">
        <v>1549</v>
      </c>
      <c r="C10" s="103"/>
      <c r="D10" s="103"/>
      <c r="E10" s="103"/>
      <c r="F10" s="103"/>
      <c r="G10" s="103"/>
      <c r="H10" s="103"/>
      <c r="I10" s="103"/>
      <c r="J10" s="103"/>
      <c r="K10" s="103"/>
      <c r="L10" s="103"/>
      <c r="M10" s="103"/>
      <c r="N10" s="103"/>
      <c r="O10" s="103"/>
      <c r="P10" s="103"/>
      <c r="Q10" s="103"/>
      <c r="R10" s="103"/>
      <c r="S10" s="103"/>
      <c r="T10" s="103"/>
      <c r="U10" s="103"/>
      <c r="V10" s="128"/>
      <c r="Z10" s="116"/>
    </row>
    <row r="11" ht="18.15" spans="1:1">
      <c r="A11" s="84">
        <f ca="1" t="shared" si="2"/>
        <v>2</v>
      </c>
    </row>
    <row r="12" spans="1:45">
      <c r="A12" s="84">
        <f ca="1" t="shared" si="2"/>
        <v>1</v>
      </c>
      <c r="B12" s="85" t="s">
        <v>1550</v>
      </c>
      <c r="C12" s="86"/>
      <c r="D12" s="86"/>
      <c r="E12" s="86"/>
      <c r="F12" s="86"/>
      <c r="G12" s="86"/>
      <c r="H12" s="86"/>
      <c r="I12" s="86"/>
      <c r="J12" s="86"/>
      <c r="K12" s="86"/>
      <c r="L12" s="86"/>
      <c r="M12" s="86"/>
      <c r="N12" s="86"/>
      <c r="O12" s="86"/>
      <c r="P12" s="86"/>
      <c r="Q12" s="86"/>
      <c r="R12" s="86"/>
      <c r="S12" s="86"/>
      <c r="T12" s="86"/>
      <c r="U12" s="86"/>
      <c r="V12" s="117"/>
      <c r="Y12" s="84"/>
      <c r="Z12" s="84" t="s">
        <v>149</v>
      </c>
      <c r="AA12" s="84" t="s">
        <v>154</v>
      </c>
      <c r="AB12" s="84"/>
      <c r="AC12" s="84" t="s">
        <v>1551</v>
      </c>
      <c r="AD12" s="84"/>
      <c r="AE12" s="84"/>
      <c r="AF12" s="84"/>
      <c r="AG12" s="84"/>
      <c r="AH12" s="84"/>
      <c r="AI12" s="84"/>
      <c r="AJ12" s="84"/>
      <c r="AK12" s="84"/>
      <c r="AL12" s="84"/>
      <c r="AM12" s="84"/>
      <c r="AN12" s="84"/>
      <c r="AO12" s="84"/>
      <c r="AP12" s="84"/>
      <c r="AQ12" s="84"/>
      <c r="AR12" s="84"/>
      <c r="AS12" s="84"/>
    </row>
    <row r="13" spans="1:45">
      <c r="A13" s="84">
        <f ca="1" t="shared" si="2"/>
        <v>3</v>
      </c>
      <c r="B13" s="104" t="s">
        <v>1552</v>
      </c>
      <c r="C13" s="105"/>
      <c r="D13" s="105"/>
      <c r="E13" s="105" t="s">
        <v>1553</v>
      </c>
      <c r="F13" s="105"/>
      <c r="G13" s="105"/>
      <c r="H13" s="105" t="s">
        <v>1554</v>
      </c>
      <c r="I13" s="105"/>
      <c r="J13" s="105"/>
      <c r="K13" s="105" t="s">
        <v>1555</v>
      </c>
      <c r="L13" s="105"/>
      <c r="M13" s="105"/>
      <c r="N13" s="105" t="s">
        <v>1556</v>
      </c>
      <c r="O13" s="105"/>
      <c r="P13" s="105"/>
      <c r="Q13" s="105" t="s">
        <v>1557</v>
      </c>
      <c r="R13" s="105"/>
      <c r="S13" s="105"/>
      <c r="T13" s="105" t="s">
        <v>1558</v>
      </c>
      <c r="U13" s="105"/>
      <c r="V13" s="129"/>
      <c r="W13" s="84">
        <f ca="1">RANK(X13,X:X)</f>
        <v>10</v>
      </c>
      <c r="X13" s="130">
        <f ca="1">RAND()</f>
        <v>0.699950383003676</v>
      </c>
      <c r="Y13" s="84">
        <v>1</v>
      </c>
      <c r="Z13" s="141" t="s">
        <v>1559</v>
      </c>
      <c r="AA13" s="141" t="s">
        <v>1560</v>
      </c>
      <c r="AB13" s="141" t="s">
        <v>1561</v>
      </c>
      <c r="AC13" s="141" t="s">
        <v>1562</v>
      </c>
      <c r="AD13" s="141" t="s">
        <v>1563</v>
      </c>
      <c r="AE13" s="141" t="s">
        <v>1564</v>
      </c>
      <c r="AF13" s="141" t="s">
        <v>1565</v>
      </c>
      <c r="AG13" s="141"/>
      <c r="AH13" s="141"/>
      <c r="AI13" s="141"/>
      <c r="AJ13" s="141"/>
      <c r="AK13" s="84"/>
      <c r="AL13" s="84"/>
      <c r="AM13" s="84"/>
      <c r="AN13" s="84"/>
      <c r="AO13" s="84"/>
      <c r="AP13" s="84"/>
      <c r="AQ13" s="84"/>
      <c r="AR13" s="84"/>
      <c r="AS13" s="84"/>
    </row>
    <row r="14" spans="1:45">
      <c r="A14" s="84">
        <f ca="1" t="shared" si="2"/>
        <v>3</v>
      </c>
      <c r="B14" s="106">
        <f ca="1">RANDBETWEEN(1,2)</f>
        <v>1</v>
      </c>
      <c r="C14" s="96"/>
      <c r="D14" s="96"/>
      <c r="E14" s="96">
        <f ca="1">RANDBETWEEN(1,4)</f>
        <v>2</v>
      </c>
      <c r="F14" s="96"/>
      <c r="G14" s="96"/>
      <c r="H14" s="96">
        <f ca="1">RANDBETWEEN(1,6)</f>
        <v>1</v>
      </c>
      <c r="I14" s="96"/>
      <c r="J14" s="96"/>
      <c r="K14" s="96">
        <f ca="1">RANDBETWEEN(1,8)</f>
        <v>3</v>
      </c>
      <c r="L14" s="96"/>
      <c r="M14" s="96"/>
      <c r="N14" s="96">
        <f ca="1">RANDBETWEEN(1,10)</f>
        <v>9</v>
      </c>
      <c r="O14" s="96"/>
      <c r="P14" s="96"/>
      <c r="Q14" s="96">
        <f ca="1">RANDBETWEEN(1,20)</f>
        <v>18</v>
      </c>
      <c r="R14" s="96"/>
      <c r="S14" s="96"/>
      <c r="T14" s="96">
        <f ca="1">RANDBETWEEN(1,100)</f>
        <v>57</v>
      </c>
      <c r="U14" s="96"/>
      <c r="V14" s="131"/>
      <c r="W14" s="84">
        <f ca="1" t="shared" ref="W14:W15" si="5">RANK(X14,X:X)</f>
        <v>19</v>
      </c>
      <c r="X14" s="130">
        <f ca="1">RAND()</f>
        <v>0.445500602989604</v>
      </c>
      <c r="Y14" s="84">
        <v>2</v>
      </c>
      <c r="Z14" s="141" t="s">
        <v>1566</v>
      </c>
      <c r="AA14" s="141" t="s">
        <v>1567</v>
      </c>
      <c r="AB14" s="141" t="s">
        <v>1568</v>
      </c>
      <c r="AC14" s="141" t="s">
        <v>1569</v>
      </c>
      <c r="AD14" s="141" t="s">
        <v>1570</v>
      </c>
      <c r="AE14" s="141" t="s">
        <v>1571</v>
      </c>
      <c r="AF14" s="141" t="s">
        <v>1572</v>
      </c>
      <c r="AG14" s="141"/>
      <c r="AH14" s="141"/>
      <c r="AI14" s="141"/>
      <c r="AJ14" s="141"/>
      <c r="AK14" s="84"/>
      <c r="AL14" s="84"/>
      <c r="AM14" s="84"/>
      <c r="AN14" s="84"/>
      <c r="AO14" s="84"/>
      <c r="AP14" s="84"/>
      <c r="AQ14" s="84"/>
      <c r="AR14" s="84"/>
      <c r="AS14" s="84"/>
    </row>
    <row r="15" ht="18.15" spans="1:45">
      <c r="A15" s="84">
        <f ca="1" t="shared" si="2"/>
        <v>1</v>
      </c>
      <c r="B15" s="107"/>
      <c r="C15" s="108"/>
      <c r="D15" s="108"/>
      <c r="E15" s="108"/>
      <c r="F15" s="108"/>
      <c r="G15" s="108"/>
      <c r="H15" s="108"/>
      <c r="I15" s="108"/>
      <c r="J15" s="108"/>
      <c r="K15" s="108"/>
      <c r="L15" s="108"/>
      <c r="M15" s="108"/>
      <c r="N15" s="108"/>
      <c r="O15" s="108"/>
      <c r="P15" s="108"/>
      <c r="Q15" s="108"/>
      <c r="R15" s="108"/>
      <c r="S15" s="108"/>
      <c r="T15" s="108"/>
      <c r="U15" s="108"/>
      <c r="V15" s="132"/>
      <c r="W15" s="84">
        <f ca="1" t="shared" si="5"/>
        <v>9</v>
      </c>
      <c r="X15" s="130">
        <f ca="1" t="shared" ref="X15:X48" si="6">RAND()</f>
        <v>0.72911046620508</v>
      </c>
      <c r="Y15" s="84">
        <v>3</v>
      </c>
      <c r="Z15" s="141" t="s">
        <v>1573</v>
      </c>
      <c r="AA15" s="141" t="s">
        <v>1574</v>
      </c>
      <c r="AB15" s="141" t="s">
        <v>1575</v>
      </c>
      <c r="AC15" s="141" t="s">
        <v>1576</v>
      </c>
      <c r="AD15" s="141" t="s">
        <v>1577</v>
      </c>
      <c r="AE15" s="141" t="s">
        <v>1578</v>
      </c>
      <c r="AF15" s="141" t="s">
        <v>1579</v>
      </c>
      <c r="AG15" s="141"/>
      <c r="AH15" s="141"/>
      <c r="AI15" s="141"/>
      <c r="AJ15" s="141"/>
      <c r="AK15" s="84"/>
      <c r="AL15" s="84"/>
      <c r="AM15" s="84"/>
      <c r="AN15" s="84"/>
      <c r="AO15" s="84"/>
      <c r="AP15" s="84"/>
      <c r="AQ15" s="84"/>
      <c r="AR15" s="84"/>
      <c r="AS15" s="84"/>
    </row>
    <row r="16" spans="1:45">
      <c r="A16" s="84">
        <f ca="1" t="shared" si="2"/>
        <v>3</v>
      </c>
      <c r="W16" s="84"/>
      <c r="X16" s="130">
        <f ca="1" t="shared" si="6"/>
        <v>0.393666508157046</v>
      </c>
      <c r="Y16" s="84">
        <v>4</v>
      </c>
      <c r="Z16" s="141" t="s">
        <v>1580</v>
      </c>
      <c r="AA16" s="141" t="s">
        <v>1581</v>
      </c>
      <c r="AB16" s="141" t="s">
        <v>1582</v>
      </c>
      <c r="AC16" s="141" t="s">
        <v>1583</v>
      </c>
      <c r="AD16" s="141" t="s">
        <v>1584</v>
      </c>
      <c r="AE16" s="141" t="s">
        <v>1585</v>
      </c>
      <c r="AF16" s="141" t="s">
        <v>1586</v>
      </c>
      <c r="AG16" s="141"/>
      <c r="AH16" s="141"/>
      <c r="AI16" s="141"/>
      <c r="AJ16" s="141"/>
      <c r="AK16" s="84"/>
      <c r="AL16" s="84"/>
      <c r="AM16" s="84"/>
      <c r="AN16" s="84"/>
      <c r="AO16" s="84"/>
      <c r="AP16" s="84"/>
      <c r="AQ16" s="84"/>
      <c r="AR16" s="84"/>
      <c r="AS16" s="84"/>
    </row>
    <row r="17" spans="1:45">
      <c r="A17" s="84">
        <f ca="1" t="shared" si="2"/>
        <v>6</v>
      </c>
      <c r="B17" s="109" t="s">
        <v>1587</v>
      </c>
      <c r="C17" s="109"/>
      <c r="D17" s="109"/>
      <c r="E17" s="109"/>
      <c r="F17" s="109"/>
      <c r="G17" s="109"/>
      <c r="H17" s="109"/>
      <c r="I17" s="109"/>
      <c r="J17" s="109"/>
      <c r="K17" s="109"/>
      <c r="L17" s="109" t="s">
        <v>1588</v>
      </c>
      <c r="M17" s="109"/>
      <c r="N17" s="109"/>
      <c r="O17" s="109"/>
      <c r="P17" s="109"/>
      <c r="Q17" s="109"/>
      <c r="R17" s="109"/>
      <c r="S17" s="109"/>
      <c r="T17" s="109"/>
      <c r="U17" s="109"/>
      <c r="V17" s="109"/>
      <c r="W17" s="84"/>
      <c r="X17" s="130">
        <f ca="1" t="shared" si="6"/>
        <v>0.198781661886544</v>
      </c>
      <c r="Y17" s="84">
        <v>5</v>
      </c>
      <c r="Z17" s="141" t="s">
        <v>1589</v>
      </c>
      <c r="AA17" s="141" t="s">
        <v>1590</v>
      </c>
      <c r="AB17" s="141" t="s">
        <v>1591</v>
      </c>
      <c r="AC17" s="141" t="s">
        <v>1592</v>
      </c>
      <c r="AD17" s="141" t="s">
        <v>1593</v>
      </c>
      <c r="AE17" s="141" t="s">
        <v>1594</v>
      </c>
      <c r="AF17" s="141" t="s">
        <v>1595</v>
      </c>
      <c r="AG17" s="141"/>
      <c r="AH17" s="141"/>
      <c r="AI17" s="141"/>
      <c r="AJ17" s="141"/>
      <c r="AK17" s="84"/>
      <c r="AL17" s="84"/>
      <c r="AM17" s="84"/>
      <c r="AN17" s="84"/>
      <c r="AO17" s="84"/>
      <c r="AP17" s="84"/>
      <c r="AQ17" s="84"/>
      <c r="AR17" s="84"/>
      <c r="AS17" s="84"/>
    </row>
    <row r="18" spans="1:45">
      <c r="A18" s="84">
        <f ca="1" t="shared" si="2"/>
        <v>4</v>
      </c>
      <c r="W18" s="84"/>
      <c r="X18" s="130">
        <f ca="1" t="shared" si="6"/>
        <v>0.795208537518209</v>
      </c>
      <c r="Y18" s="84">
        <v>6</v>
      </c>
      <c r="Z18" s="141" t="s">
        <v>1596</v>
      </c>
      <c r="AA18" s="141" t="s">
        <v>1597</v>
      </c>
      <c r="AB18" s="141" t="s">
        <v>1598</v>
      </c>
      <c r="AC18" s="141" t="s">
        <v>1599</v>
      </c>
      <c r="AD18" s="141" t="s">
        <v>1600</v>
      </c>
      <c r="AE18" s="141" t="s">
        <v>1601</v>
      </c>
      <c r="AF18" s="141" t="s">
        <v>1602</v>
      </c>
      <c r="AG18" s="141"/>
      <c r="AH18" s="141"/>
      <c r="AI18" s="141"/>
      <c r="AJ18" s="141"/>
      <c r="AK18" s="84"/>
      <c r="AL18" s="84"/>
      <c r="AM18" s="84"/>
      <c r="AN18" s="84"/>
      <c r="AO18" s="84"/>
      <c r="AP18" s="84"/>
      <c r="AQ18" s="84"/>
      <c r="AR18" s="84"/>
      <c r="AS18" s="84"/>
    </row>
    <row r="19" spans="1:45">
      <c r="A19" s="84">
        <f ca="1" t="shared" si="2"/>
        <v>2</v>
      </c>
      <c r="W19" s="84"/>
      <c r="X19" s="130">
        <f ca="1" t="shared" si="6"/>
        <v>0.562732717162481</v>
      </c>
      <c r="Y19" s="84">
        <v>7</v>
      </c>
      <c r="Z19" s="141" t="s">
        <v>1603</v>
      </c>
      <c r="AA19" s="141" t="s">
        <v>1604</v>
      </c>
      <c r="AB19" s="141" t="s">
        <v>1605</v>
      </c>
      <c r="AC19" s="141" t="s">
        <v>1606</v>
      </c>
      <c r="AD19" s="141" t="s">
        <v>1607</v>
      </c>
      <c r="AE19" s="141" t="s">
        <v>1608</v>
      </c>
      <c r="AF19" s="141" t="s">
        <v>1609</v>
      </c>
      <c r="AG19" s="141"/>
      <c r="AH19" s="141"/>
      <c r="AI19" s="141"/>
      <c r="AJ19" s="141"/>
      <c r="AK19" s="84"/>
      <c r="AL19" s="84"/>
      <c r="AM19" s="84"/>
      <c r="AN19" s="84"/>
      <c r="AO19" s="84"/>
      <c r="AP19" s="84"/>
      <c r="AQ19" s="84"/>
      <c r="AR19" s="84"/>
      <c r="AS19" s="84"/>
    </row>
    <row r="20" spans="1:45">
      <c r="A20" s="84">
        <f ca="1" t="shared" si="2"/>
        <v>3</v>
      </c>
      <c r="W20" s="84"/>
      <c r="X20" s="130">
        <f ca="1" t="shared" si="6"/>
        <v>0.814444272801876</v>
      </c>
      <c r="Y20" s="84">
        <v>8</v>
      </c>
      <c r="Z20" s="141" t="s">
        <v>1610</v>
      </c>
      <c r="AA20" s="141" t="s">
        <v>1611</v>
      </c>
      <c r="AB20" s="141" t="s">
        <v>1612</v>
      </c>
      <c r="AC20" s="141" t="s">
        <v>1613</v>
      </c>
      <c r="AD20" s="141" t="s">
        <v>1614</v>
      </c>
      <c r="AE20" s="141" t="s">
        <v>1615</v>
      </c>
      <c r="AF20" s="141" t="s">
        <v>1616</v>
      </c>
      <c r="AG20" s="141"/>
      <c r="AH20" s="141"/>
      <c r="AI20" s="141"/>
      <c r="AJ20" s="141"/>
      <c r="AK20" s="84"/>
      <c r="AL20" s="84"/>
      <c r="AM20" s="84"/>
      <c r="AN20" s="84"/>
      <c r="AO20" s="84"/>
      <c r="AP20" s="84"/>
      <c r="AQ20" s="84"/>
      <c r="AR20" s="84"/>
      <c r="AS20" s="84"/>
    </row>
    <row r="21" spans="1:45">
      <c r="A21" s="84">
        <f ca="1" t="shared" si="2"/>
        <v>3</v>
      </c>
      <c r="W21" s="84"/>
      <c r="X21" s="130">
        <f ca="1" t="shared" si="6"/>
        <v>0.225462518069045</v>
      </c>
      <c r="Y21" s="84">
        <v>9</v>
      </c>
      <c r="Z21" s="141" t="s">
        <v>1617</v>
      </c>
      <c r="AA21" s="141" t="s">
        <v>1618</v>
      </c>
      <c r="AB21" s="141" t="s">
        <v>1619</v>
      </c>
      <c r="AC21" s="141" t="s">
        <v>1620</v>
      </c>
      <c r="AD21" s="141" t="s">
        <v>1621</v>
      </c>
      <c r="AE21" s="84" t="s">
        <v>1622</v>
      </c>
      <c r="AF21" s="141" t="s">
        <v>1623</v>
      </c>
      <c r="AG21" s="141"/>
      <c r="AH21" s="141"/>
      <c r="AI21" s="141"/>
      <c r="AJ21" s="141"/>
      <c r="AK21" s="84"/>
      <c r="AL21" s="84"/>
      <c r="AM21" s="84"/>
      <c r="AN21" s="84"/>
      <c r="AO21" s="84"/>
      <c r="AP21" s="84"/>
      <c r="AQ21" s="84"/>
      <c r="AR21" s="84"/>
      <c r="AS21" s="84"/>
    </row>
    <row r="22" spans="1:45">
      <c r="A22" s="84">
        <f ca="1" t="shared" si="2"/>
        <v>5</v>
      </c>
      <c r="W22" s="84"/>
      <c r="X22" s="130">
        <f ca="1" t="shared" si="6"/>
        <v>0.667058365906173</v>
      </c>
      <c r="Y22" s="84">
        <v>10</v>
      </c>
      <c r="Z22" s="141" t="s">
        <v>1624</v>
      </c>
      <c r="AA22" s="141" t="s">
        <v>1625</v>
      </c>
      <c r="AB22" s="141" t="s">
        <v>1626</v>
      </c>
      <c r="AC22" s="141" t="s">
        <v>1627</v>
      </c>
      <c r="AD22" s="141" t="s">
        <v>1628</v>
      </c>
      <c r="AE22" s="141" t="s">
        <v>1629</v>
      </c>
      <c r="AF22" s="141" t="s">
        <v>1630</v>
      </c>
      <c r="AG22" s="141"/>
      <c r="AH22" s="141"/>
      <c r="AI22" s="141"/>
      <c r="AJ22" s="141"/>
      <c r="AK22" s="84"/>
      <c r="AL22" s="84"/>
      <c r="AM22" s="84"/>
      <c r="AN22" s="84"/>
      <c r="AO22" s="84"/>
      <c r="AP22" s="84"/>
      <c r="AQ22" s="84"/>
      <c r="AR22" s="84"/>
      <c r="AS22" s="84"/>
    </row>
    <row r="23" spans="23:45">
      <c r="W23" s="84"/>
      <c r="X23" s="130">
        <f ca="1" t="shared" si="6"/>
        <v>0.840758853973659</v>
      </c>
      <c r="Y23" s="84">
        <v>11</v>
      </c>
      <c r="Z23" s="141" t="s">
        <v>1631</v>
      </c>
      <c r="AA23" s="141"/>
      <c r="AB23" s="141"/>
      <c r="AC23" s="141"/>
      <c r="AD23" s="141"/>
      <c r="AE23" s="141"/>
      <c r="AF23" s="141"/>
      <c r="AG23" s="141"/>
      <c r="AH23" s="141"/>
      <c r="AI23" s="141"/>
      <c r="AJ23" s="141"/>
      <c r="AK23" s="84"/>
      <c r="AL23" s="84"/>
      <c r="AM23" s="84"/>
      <c r="AN23" s="84"/>
      <c r="AO23" s="84"/>
      <c r="AP23" s="84"/>
      <c r="AQ23" s="84"/>
      <c r="AR23" s="84"/>
      <c r="AS23" s="84"/>
    </row>
    <row r="24" spans="1:45">
      <c r="A24" s="84">
        <f ca="1" t="shared" ref="A24:A29" si="7">RANDBETWEEN(1,6)</f>
        <v>5</v>
      </c>
      <c r="W24" s="84"/>
      <c r="X24" s="130">
        <f ca="1" t="shared" si="6"/>
        <v>0.766764716070218</v>
      </c>
      <c r="Y24" s="84">
        <v>12</v>
      </c>
      <c r="Z24" s="141" t="s">
        <v>1632</v>
      </c>
      <c r="AA24" s="141"/>
      <c r="AB24" s="141"/>
      <c r="AC24" s="141"/>
      <c r="AD24" s="141"/>
      <c r="AE24" s="141"/>
      <c r="AF24" s="141"/>
      <c r="AG24" s="141"/>
      <c r="AH24" s="141"/>
      <c r="AI24" s="141"/>
      <c r="AJ24" s="141"/>
      <c r="AK24" s="84"/>
      <c r="AL24" s="84"/>
      <c r="AM24" s="84"/>
      <c r="AN24" s="84"/>
      <c r="AO24" s="84"/>
      <c r="AP24" s="84"/>
      <c r="AQ24" s="84"/>
      <c r="AR24" s="84"/>
      <c r="AS24" s="84"/>
    </row>
    <row r="25" spans="1:45">
      <c r="A25" s="84">
        <f ca="1" t="shared" si="7"/>
        <v>2</v>
      </c>
      <c r="W25" s="84"/>
      <c r="X25" s="130">
        <f ca="1" t="shared" si="6"/>
        <v>0.192903830767975</v>
      </c>
      <c r="Y25" s="84">
        <v>13</v>
      </c>
      <c r="Z25" s="141" t="s">
        <v>1633</v>
      </c>
      <c r="AA25" s="141"/>
      <c r="AB25" s="141"/>
      <c r="AC25" s="141"/>
      <c r="AD25" s="141"/>
      <c r="AE25" s="141"/>
      <c r="AF25" s="141"/>
      <c r="AG25" s="141"/>
      <c r="AH25" s="141"/>
      <c r="AI25" s="141"/>
      <c r="AJ25" s="141"/>
      <c r="AK25" s="84"/>
      <c r="AL25" s="84"/>
      <c r="AM25" s="84"/>
      <c r="AN25" s="84"/>
      <c r="AO25" s="84"/>
      <c r="AP25" s="84"/>
      <c r="AQ25" s="84"/>
      <c r="AR25" s="84"/>
      <c r="AS25" s="84"/>
    </row>
    <row r="26" spans="1:45">
      <c r="A26" s="84">
        <f ca="1" t="shared" si="7"/>
        <v>1</v>
      </c>
      <c r="W26" s="84"/>
      <c r="X26" s="130">
        <f ca="1" t="shared" si="6"/>
        <v>0.147743376782613</v>
      </c>
      <c r="Y26" s="84">
        <v>14</v>
      </c>
      <c r="Z26" s="141" t="s">
        <v>1634</v>
      </c>
      <c r="AA26" s="141"/>
      <c r="AB26" s="141"/>
      <c r="AC26" s="141"/>
      <c r="AD26" s="141"/>
      <c r="AE26" s="141"/>
      <c r="AF26" s="141"/>
      <c r="AG26" s="141"/>
      <c r="AH26" s="141"/>
      <c r="AI26" s="141"/>
      <c r="AJ26" s="141"/>
      <c r="AK26" s="84"/>
      <c r="AL26" s="84"/>
      <c r="AM26" s="84"/>
      <c r="AN26" s="84"/>
      <c r="AO26" s="84"/>
      <c r="AP26" s="84"/>
      <c r="AQ26" s="84"/>
      <c r="AR26" s="84"/>
      <c r="AS26" s="84"/>
    </row>
    <row r="27" spans="1:45">
      <c r="A27" s="84">
        <f ca="1" t="shared" si="7"/>
        <v>1</v>
      </c>
      <c r="W27" s="84"/>
      <c r="X27" s="130">
        <f ca="1" t="shared" si="6"/>
        <v>0.209824216178211</v>
      </c>
      <c r="Y27" s="84">
        <v>15</v>
      </c>
      <c r="Z27" s="141" t="s">
        <v>1635</v>
      </c>
      <c r="AA27" s="141"/>
      <c r="AB27" s="141"/>
      <c r="AC27" s="141"/>
      <c r="AD27" s="141"/>
      <c r="AE27" s="141"/>
      <c r="AF27" s="141"/>
      <c r="AG27" s="141"/>
      <c r="AH27" s="141"/>
      <c r="AI27" s="141"/>
      <c r="AJ27" s="141"/>
      <c r="AK27" s="84"/>
      <c r="AL27" s="84"/>
      <c r="AM27" s="84"/>
      <c r="AN27" s="84"/>
      <c r="AO27" s="84"/>
      <c r="AP27" s="84"/>
      <c r="AQ27" s="84"/>
      <c r="AR27" s="84"/>
      <c r="AS27" s="84"/>
    </row>
    <row r="28" spans="1:45">
      <c r="A28" s="84">
        <f ca="1" t="shared" si="7"/>
        <v>1</v>
      </c>
      <c r="W28" s="84"/>
      <c r="X28" s="130">
        <f ca="1" t="shared" si="6"/>
        <v>0.97900858861576</v>
      </c>
      <c r="Y28" s="84">
        <v>16</v>
      </c>
      <c r="Z28" s="141" t="s">
        <v>1636</v>
      </c>
      <c r="AA28" s="141"/>
      <c r="AB28" s="141"/>
      <c r="AC28" s="141"/>
      <c r="AD28" s="141"/>
      <c r="AE28" s="141"/>
      <c r="AF28" s="141"/>
      <c r="AG28" s="141"/>
      <c r="AH28" s="141"/>
      <c r="AI28" s="141"/>
      <c r="AJ28" s="141"/>
      <c r="AK28" s="84"/>
      <c r="AL28" s="84"/>
      <c r="AM28" s="84"/>
      <c r="AN28" s="84"/>
      <c r="AO28" s="84"/>
      <c r="AP28" s="84"/>
      <c r="AQ28" s="84"/>
      <c r="AR28" s="84"/>
      <c r="AS28" s="84"/>
    </row>
    <row r="29" spans="1:45">
      <c r="A29" s="84">
        <f ca="1" t="shared" si="7"/>
        <v>1</v>
      </c>
      <c r="W29" s="84"/>
      <c r="X29" s="130">
        <f ca="1" t="shared" si="6"/>
        <v>0.439953380165961</v>
      </c>
      <c r="Y29" s="84">
        <v>17</v>
      </c>
      <c r="Z29" s="141" t="s">
        <v>1637</v>
      </c>
      <c r="AA29" s="141"/>
      <c r="AB29" s="141"/>
      <c r="AC29" s="141"/>
      <c r="AD29" s="141"/>
      <c r="AE29" s="141"/>
      <c r="AF29" s="141"/>
      <c r="AG29" s="141"/>
      <c r="AH29" s="141"/>
      <c r="AI29" s="141"/>
      <c r="AJ29" s="141"/>
      <c r="AK29" s="84"/>
      <c r="AL29" s="84"/>
      <c r="AM29" s="84"/>
      <c r="AN29" s="84"/>
      <c r="AO29" s="84"/>
      <c r="AP29" s="84"/>
      <c r="AQ29" s="84"/>
      <c r="AR29" s="84"/>
      <c r="AS29" s="84"/>
    </row>
    <row r="30" spans="23:45">
      <c r="W30" s="84"/>
      <c r="X30" s="130">
        <f ca="1" t="shared" si="6"/>
        <v>0.576948328841077</v>
      </c>
      <c r="Y30" s="84">
        <v>18</v>
      </c>
      <c r="Z30" s="141" t="s">
        <v>1638</v>
      </c>
      <c r="AA30" s="141"/>
      <c r="AB30" s="141"/>
      <c r="AC30" s="141"/>
      <c r="AD30" s="141"/>
      <c r="AE30" s="141"/>
      <c r="AF30" s="141"/>
      <c r="AG30" s="141"/>
      <c r="AH30" s="141"/>
      <c r="AI30" s="141"/>
      <c r="AJ30" s="141"/>
      <c r="AK30" s="84"/>
      <c r="AL30" s="84"/>
      <c r="AM30" s="84"/>
      <c r="AN30" s="84"/>
      <c r="AO30" s="84"/>
      <c r="AP30" s="84"/>
      <c r="AQ30" s="84"/>
      <c r="AR30" s="84"/>
      <c r="AS30" s="84"/>
    </row>
    <row r="31" spans="23:45">
      <c r="W31" s="84"/>
      <c r="X31" s="130">
        <f ca="1" t="shared" si="6"/>
        <v>0.501256537737563</v>
      </c>
      <c r="Y31" s="84">
        <v>19</v>
      </c>
      <c r="Z31" s="141" t="s">
        <v>1639</v>
      </c>
      <c r="AA31" s="141"/>
      <c r="AB31" s="141"/>
      <c r="AC31" s="141"/>
      <c r="AD31" s="141"/>
      <c r="AE31" s="141"/>
      <c r="AF31" s="141"/>
      <c r="AG31" s="141"/>
      <c r="AH31" s="141"/>
      <c r="AI31" s="141"/>
      <c r="AJ31" s="141"/>
      <c r="AK31" s="84"/>
      <c r="AL31" s="84"/>
      <c r="AM31" s="84"/>
      <c r="AN31" s="84"/>
      <c r="AO31" s="84"/>
      <c r="AP31" s="84"/>
      <c r="AQ31" s="84"/>
      <c r="AR31" s="84"/>
      <c r="AS31" s="84"/>
    </row>
    <row r="32" spans="23:45">
      <c r="W32" s="84"/>
      <c r="X32" s="130">
        <f ca="1" t="shared" si="6"/>
        <v>0.661239844107439</v>
      </c>
      <c r="Y32" s="84">
        <v>20</v>
      </c>
      <c r="Z32" s="141" t="s">
        <v>1640</v>
      </c>
      <c r="AA32" s="141"/>
      <c r="AB32" s="141"/>
      <c r="AC32" s="141"/>
      <c r="AD32" s="141"/>
      <c r="AE32" s="141"/>
      <c r="AF32" s="141"/>
      <c r="AG32" s="141"/>
      <c r="AH32" s="141"/>
      <c r="AI32" s="141"/>
      <c r="AJ32" s="141"/>
      <c r="AK32" s="84"/>
      <c r="AL32" s="84"/>
      <c r="AM32" s="84"/>
      <c r="AN32" s="84"/>
      <c r="AO32" s="84"/>
      <c r="AP32" s="84"/>
      <c r="AQ32" s="84"/>
      <c r="AR32" s="84"/>
      <c r="AS32" s="84"/>
    </row>
    <row r="33" spans="23:45">
      <c r="W33" s="84"/>
      <c r="X33" s="130">
        <f ca="1" t="shared" si="6"/>
        <v>0.495188519767978</v>
      </c>
      <c r="Y33" s="84">
        <v>21</v>
      </c>
      <c r="Z33" s="141" t="s">
        <v>1641</v>
      </c>
      <c r="AA33" s="141"/>
      <c r="AB33" s="141"/>
      <c r="AC33" s="141"/>
      <c r="AD33" s="141"/>
      <c r="AE33" s="141"/>
      <c r="AF33" s="141"/>
      <c r="AG33" s="141"/>
      <c r="AH33" s="141"/>
      <c r="AI33" s="141"/>
      <c r="AJ33" s="141"/>
      <c r="AK33" s="84"/>
      <c r="AL33" s="84"/>
      <c r="AM33" s="84"/>
      <c r="AN33" s="84"/>
      <c r="AO33" s="84"/>
      <c r="AP33" s="84"/>
      <c r="AQ33" s="84"/>
      <c r="AR33" s="84"/>
      <c r="AS33" s="84"/>
    </row>
    <row r="34" spans="23:45">
      <c r="W34" s="84"/>
      <c r="X34" s="130">
        <f ca="1" t="shared" si="6"/>
        <v>0.274505753926686</v>
      </c>
      <c r="Y34" s="84">
        <v>22</v>
      </c>
      <c r="Z34" s="141" t="s">
        <v>1642</v>
      </c>
      <c r="AA34" s="141"/>
      <c r="AB34" s="141"/>
      <c r="AC34" s="141"/>
      <c r="AD34" s="141"/>
      <c r="AE34" s="141"/>
      <c r="AF34" s="141"/>
      <c r="AG34" s="141"/>
      <c r="AH34" s="141"/>
      <c r="AI34" s="141"/>
      <c r="AJ34" s="141"/>
      <c r="AK34" s="84"/>
      <c r="AL34" s="84"/>
      <c r="AM34" s="84"/>
      <c r="AN34" s="84"/>
      <c r="AO34" s="84"/>
      <c r="AP34" s="84"/>
      <c r="AQ34" s="84"/>
      <c r="AR34" s="84"/>
      <c r="AS34" s="84"/>
    </row>
    <row r="35" spans="23:45">
      <c r="W35" s="84"/>
      <c r="X35" s="130">
        <f ca="1" t="shared" si="6"/>
        <v>0.126902291807767</v>
      </c>
      <c r="Y35" s="84">
        <v>23</v>
      </c>
      <c r="Z35" s="141" t="s">
        <v>1643</v>
      </c>
      <c r="AA35" s="141"/>
      <c r="AB35" s="141"/>
      <c r="AC35" s="141"/>
      <c r="AD35" s="141"/>
      <c r="AE35" s="141"/>
      <c r="AF35" s="141"/>
      <c r="AG35" s="141"/>
      <c r="AH35" s="141"/>
      <c r="AI35" s="141"/>
      <c r="AJ35" s="141"/>
      <c r="AK35" s="84"/>
      <c r="AL35" s="84"/>
      <c r="AM35" s="84"/>
      <c r="AN35" s="84"/>
      <c r="AO35" s="84"/>
      <c r="AP35" s="84"/>
      <c r="AQ35" s="84"/>
      <c r="AR35" s="84"/>
      <c r="AS35" s="84"/>
    </row>
    <row r="36" spans="23:45">
      <c r="W36" s="84"/>
      <c r="X36" s="130">
        <f ca="1" t="shared" si="6"/>
        <v>0.312298741956037</v>
      </c>
      <c r="Y36" s="84">
        <v>24</v>
      </c>
      <c r="Z36" s="141" t="s">
        <v>1644</v>
      </c>
      <c r="AA36" s="141"/>
      <c r="AB36" s="141"/>
      <c r="AC36" s="141"/>
      <c r="AD36" s="141"/>
      <c r="AE36" s="141"/>
      <c r="AF36" s="141"/>
      <c r="AG36" s="141"/>
      <c r="AH36" s="141"/>
      <c r="AI36" s="141"/>
      <c r="AJ36" s="141"/>
      <c r="AK36" s="84"/>
      <c r="AL36" s="84"/>
      <c r="AM36" s="84"/>
      <c r="AN36" s="84"/>
      <c r="AO36" s="84"/>
      <c r="AP36" s="84"/>
      <c r="AQ36" s="84"/>
      <c r="AR36" s="84"/>
      <c r="AS36" s="84"/>
    </row>
    <row r="37" spans="23:45">
      <c r="W37" s="84"/>
      <c r="X37" s="130">
        <f ca="1" t="shared" si="6"/>
        <v>0.999810762788119</v>
      </c>
      <c r="Y37" s="84">
        <v>25</v>
      </c>
      <c r="Z37" s="141" t="s">
        <v>1645</v>
      </c>
      <c r="AA37" s="141"/>
      <c r="AB37" s="141"/>
      <c r="AC37" s="141"/>
      <c r="AD37" s="141"/>
      <c r="AE37" s="141"/>
      <c r="AF37" s="141"/>
      <c r="AG37" s="141"/>
      <c r="AH37" s="141"/>
      <c r="AI37" s="141"/>
      <c r="AJ37" s="141"/>
      <c r="AK37" s="84"/>
      <c r="AL37" s="84"/>
      <c r="AM37" s="84"/>
      <c r="AN37" s="84"/>
      <c r="AO37" s="84"/>
      <c r="AP37" s="84"/>
      <c r="AQ37" s="84"/>
      <c r="AR37" s="84"/>
      <c r="AS37" s="84"/>
    </row>
    <row r="38" spans="23:45">
      <c r="W38" s="84"/>
      <c r="X38" s="130">
        <f ca="1" t="shared" si="6"/>
        <v>0.472979960220635</v>
      </c>
      <c r="Y38" s="84">
        <v>26</v>
      </c>
      <c r="Z38" s="141" t="s">
        <v>1646</v>
      </c>
      <c r="AA38" s="141"/>
      <c r="AB38" s="141"/>
      <c r="AC38" s="141"/>
      <c r="AD38" s="141"/>
      <c r="AE38" s="141"/>
      <c r="AF38" s="141"/>
      <c r="AG38" s="141"/>
      <c r="AH38" s="141"/>
      <c r="AI38" s="141"/>
      <c r="AJ38" s="141"/>
      <c r="AK38" s="84"/>
      <c r="AL38" s="84"/>
      <c r="AM38" s="84"/>
      <c r="AN38" s="84"/>
      <c r="AO38" s="84"/>
      <c r="AP38" s="84"/>
      <c r="AQ38" s="84"/>
      <c r="AR38" s="84"/>
      <c r="AS38" s="84"/>
    </row>
    <row r="39" spans="23:45">
      <c r="W39" s="84"/>
      <c r="X39" s="130">
        <f ca="1" t="shared" si="6"/>
        <v>0.765184809797843</v>
      </c>
      <c r="Y39" s="84">
        <v>27</v>
      </c>
      <c r="Z39" s="141" t="s">
        <v>1647</v>
      </c>
      <c r="AA39" s="141"/>
      <c r="AB39" s="141"/>
      <c r="AC39" s="141"/>
      <c r="AD39" s="141"/>
      <c r="AE39" s="141"/>
      <c r="AF39" s="141"/>
      <c r="AG39" s="141"/>
      <c r="AH39" s="141"/>
      <c r="AI39" s="141"/>
      <c r="AJ39" s="141"/>
      <c r="AK39" s="84"/>
      <c r="AL39" s="84"/>
      <c r="AM39" s="84"/>
      <c r="AN39" s="84"/>
      <c r="AO39" s="84"/>
      <c r="AP39" s="84"/>
      <c r="AQ39" s="84"/>
      <c r="AR39" s="84"/>
      <c r="AS39" s="84"/>
    </row>
    <row r="40" spans="23:45">
      <c r="W40" s="84"/>
      <c r="X40" s="130">
        <f ca="1" t="shared" si="6"/>
        <v>0.640879545004981</v>
      </c>
      <c r="Y40" s="84">
        <v>28</v>
      </c>
      <c r="Z40" s="141" t="s">
        <v>1648</v>
      </c>
      <c r="AA40" s="141"/>
      <c r="AB40" s="141"/>
      <c r="AC40" s="141"/>
      <c r="AD40" s="141"/>
      <c r="AE40" s="141"/>
      <c r="AF40" s="141"/>
      <c r="AG40" s="141"/>
      <c r="AH40" s="141"/>
      <c r="AI40" s="141"/>
      <c r="AJ40" s="141"/>
      <c r="AK40" s="84"/>
      <c r="AL40" s="84"/>
      <c r="AM40" s="84"/>
      <c r="AN40" s="84"/>
      <c r="AO40" s="84"/>
      <c r="AP40" s="84"/>
      <c r="AQ40" s="84"/>
      <c r="AR40" s="84"/>
      <c r="AS40" s="84"/>
    </row>
    <row r="41" spans="23:45">
      <c r="W41" s="84"/>
      <c r="X41" s="130">
        <f ca="1" t="shared" si="6"/>
        <v>0.199566148787886</v>
      </c>
      <c r="Y41" s="84">
        <v>29</v>
      </c>
      <c r="Z41" s="141" t="s">
        <v>1649</v>
      </c>
      <c r="AA41" s="141"/>
      <c r="AB41" s="141"/>
      <c r="AC41" s="141"/>
      <c r="AD41" s="141"/>
      <c r="AE41" s="141"/>
      <c r="AF41" s="141"/>
      <c r="AG41" s="141"/>
      <c r="AH41" s="141"/>
      <c r="AI41" s="141"/>
      <c r="AJ41" s="141"/>
      <c r="AK41" s="84"/>
      <c r="AL41" s="84"/>
      <c r="AM41" s="84"/>
      <c r="AN41" s="84"/>
      <c r="AO41" s="84"/>
      <c r="AP41" s="84"/>
      <c r="AQ41" s="84"/>
      <c r="AR41" s="84"/>
      <c r="AS41" s="84"/>
    </row>
    <row r="42" spans="23:45">
      <c r="W42" s="84"/>
      <c r="X42" s="130">
        <f ca="1" t="shared" si="6"/>
        <v>0.354888993278808</v>
      </c>
      <c r="Y42" s="84">
        <v>30</v>
      </c>
      <c r="Z42" s="141" t="s">
        <v>1650</v>
      </c>
      <c r="AA42" s="141"/>
      <c r="AB42" s="141"/>
      <c r="AC42" s="141"/>
      <c r="AD42" s="141"/>
      <c r="AE42" s="141"/>
      <c r="AF42" s="141"/>
      <c r="AG42" s="141"/>
      <c r="AH42" s="141"/>
      <c r="AI42" s="141"/>
      <c r="AJ42" s="141"/>
      <c r="AK42" s="84"/>
      <c r="AL42" s="84"/>
      <c r="AM42" s="84"/>
      <c r="AN42" s="84"/>
      <c r="AO42" s="84"/>
      <c r="AP42" s="84"/>
      <c r="AQ42" s="84"/>
      <c r="AR42" s="84"/>
      <c r="AS42" s="84"/>
    </row>
    <row r="43" spans="23:45">
      <c r="W43" s="84"/>
      <c r="X43" s="130">
        <f ca="1" t="shared" si="6"/>
        <v>0.346930770415906</v>
      </c>
      <c r="Y43" s="84">
        <v>31</v>
      </c>
      <c r="Z43" s="141" t="s">
        <v>1651</v>
      </c>
      <c r="AA43" s="141"/>
      <c r="AB43" s="141"/>
      <c r="AC43" s="141"/>
      <c r="AD43" s="141"/>
      <c r="AE43" s="141"/>
      <c r="AF43" s="141"/>
      <c r="AG43" s="141"/>
      <c r="AH43" s="141"/>
      <c r="AI43" s="141"/>
      <c r="AJ43" s="141"/>
      <c r="AK43" s="84"/>
      <c r="AL43" s="84"/>
      <c r="AM43" s="84"/>
      <c r="AN43" s="84"/>
      <c r="AO43" s="84"/>
      <c r="AP43" s="84"/>
      <c r="AQ43" s="84"/>
      <c r="AR43" s="84"/>
      <c r="AS43" s="84"/>
    </row>
    <row r="44" spans="23:45">
      <c r="W44" s="84"/>
      <c r="X44" s="130">
        <f ca="1" t="shared" si="6"/>
        <v>0.295631671416195</v>
      </c>
      <c r="Y44" s="84">
        <v>32</v>
      </c>
      <c r="Z44" s="141" t="s">
        <v>1652</v>
      </c>
      <c r="AA44" s="141"/>
      <c r="AB44" s="141"/>
      <c r="AC44" s="141"/>
      <c r="AD44" s="141"/>
      <c r="AE44" s="141"/>
      <c r="AF44" s="141"/>
      <c r="AG44" s="141"/>
      <c r="AH44" s="141"/>
      <c r="AI44" s="141"/>
      <c r="AJ44" s="141"/>
      <c r="AK44" s="84"/>
      <c r="AL44" s="84"/>
      <c r="AM44" s="84"/>
      <c r="AN44" s="84"/>
      <c r="AO44" s="84"/>
      <c r="AP44" s="84"/>
      <c r="AQ44" s="84"/>
      <c r="AR44" s="84"/>
      <c r="AS44" s="84"/>
    </row>
    <row r="45" spans="23:45">
      <c r="W45" s="84"/>
      <c r="X45" s="130">
        <f ca="1" t="shared" si="6"/>
        <v>0.00635600661535696</v>
      </c>
      <c r="Y45" s="84">
        <v>33</v>
      </c>
      <c r="Z45" s="141" t="s">
        <v>1653</v>
      </c>
      <c r="AA45" s="141"/>
      <c r="AB45" s="141"/>
      <c r="AC45" s="141"/>
      <c r="AD45" s="141"/>
      <c r="AE45" s="141"/>
      <c r="AF45" s="141"/>
      <c r="AG45" s="141"/>
      <c r="AH45" s="141"/>
      <c r="AI45" s="141"/>
      <c r="AJ45" s="141"/>
      <c r="AK45" s="84"/>
      <c r="AL45" s="84"/>
      <c r="AM45" s="84"/>
      <c r="AN45" s="84"/>
      <c r="AO45" s="84"/>
      <c r="AP45" s="84"/>
      <c r="AQ45" s="84"/>
      <c r="AR45" s="84"/>
      <c r="AS45" s="84"/>
    </row>
    <row r="46" spans="23:45">
      <c r="W46" s="84"/>
      <c r="X46" s="130">
        <f ca="1" t="shared" si="6"/>
        <v>0.243216095842491</v>
      </c>
      <c r="Y46" s="84">
        <v>34</v>
      </c>
      <c r="Z46" s="141" t="s">
        <v>1654</v>
      </c>
      <c r="AA46" s="141"/>
      <c r="AB46" s="141"/>
      <c r="AC46" s="141"/>
      <c r="AD46" s="141"/>
      <c r="AE46" s="141"/>
      <c r="AF46" s="141"/>
      <c r="AG46" s="141"/>
      <c r="AH46" s="141"/>
      <c r="AI46" s="141"/>
      <c r="AJ46" s="141"/>
      <c r="AK46" s="84"/>
      <c r="AL46" s="84"/>
      <c r="AM46" s="84"/>
      <c r="AN46" s="84"/>
      <c r="AO46" s="84"/>
      <c r="AP46" s="84"/>
      <c r="AQ46" s="84"/>
      <c r="AR46" s="84"/>
      <c r="AS46" s="84"/>
    </row>
    <row r="47" spans="23:45">
      <c r="W47" s="84"/>
      <c r="X47" s="130">
        <f ca="1" t="shared" si="6"/>
        <v>0.768900256786283</v>
      </c>
      <c r="Y47" s="84">
        <v>35</v>
      </c>
      <c r="Z47" s="141" t="s">
        <v>1655</v>
      </c>
      <c r="AA47" s="141"/>
      <c r="AB47" s="141"/>
      <c r="AC47" s="141"/>
      <c r="AD47" s="141"/>
      <c r="AE47" s="141"/>
      <c r="AF47" s="141"/>
      <c r="AG47" s="141"/>
      <c r="AH47" s="141"/>
      <c r="AI47" s="141"/>
      <c r="AJ47" s="141"/>
      <c r="AK47" s="84"/>
      <c r="AL47" s="84"/>
      <c r="AM47" s="84"/>
      <c r="AN47" s="84"/>
      <c r="AO47" s="84"/>
      <c r="AP47" s="84"/>
      <c r="AQ47" s="84"/>
      <c r="AR47" s="84"/>
      <c r="AS47" s="84"/>
    </row>
    <row r="48" spans="23:45">
      <c r="W48" s="84"/>
      <c r="X48" s="130">
        <f ca="1" t="shared" si="6"/>
        <v>0.157028623487035</v>
      </c>
      <c r="Y48" s="84">
        <v>36</v>
      </c>
      <c r="Z48" s="141" t="s">
        <v>1656</v>
      </c>
      <c r="AA48" s="141"/>
      <c r="AB48" s="141"/>
      <c r="AC48" s="141"/>
      <c r="AD48" s="141"/>
      <c r="AE48" s="141"/>
      <c r="AF48" s="141"/>
      <c r="AG48" s="141"/>
      <c r="AH48" s="141"/>
      <c r="AI48" s="141"/>
      <c r="AJ48" s="141"/>
      <c r="AK48" s="84"/>
      <c r="AL48" s="84"/>
      <c r="AM48" s="84"/>
      <c r="AN48" s="84"/>
      <c r="AO48" s="84"/>
      <c r="AP48" s="84"/>
      <c r="AQ48" s="84"/>
      <c r="AR48" s="84"/>
      <c r="AS48" s="84"/>
    </row>
    <row r="49" spans="25:45">
      <c r="Y49" s="84"/>
      <c r="Z49" s="141"/>
      <c r="AA49" s="84"/>
      <c r="AB49" s="84"/>
      <c r="AC49" s="84"/>
      <c r="AD49" s="84"/>
      <c r="AE49" s="84"/>
      <c r="AF49" s="84"/>
      <c r="AG49" s="84"/>
      <c r="AH49" s="84"/>
      <c r="AI49" s="84"/>
      <c r="AJ49" s="84"/>
      <c r="AK49" s="84"/>
      <c r="AL49" s="84"/>
      <c r="AM49" s="84"/>
      <c r="AN49" s="84"/>
      <c r="AO49" s="84"/>
      <c r="AP49" s="84"/>
      <c r="AQ49" s="84"/>
      <c r="AR49" s="84"/>
      <c r="AS49" s="84"/>
    </row>
    <row r="50" spans="26:26">
      <c r="Z50" s="21"/>
    </row>
    <row r="51" spans="26:26">
      <c r="Z51" s="21"/>
    </row>
  </sheetData>
  <sheetProtection sheet="1" selectLockedCells="1" formatCells="0" objects="1" scenarios="1"/>
  <mergeCells count="66">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5:C6"/>
    <mergeCell ref="D5:E6"/>
    <mergeCell ref="H5:I6"/>
    <mergeCell ref="J5:K6"/>
    <mergeCell ref="N5:O6"/>
    <mergeCell ref="P5:Q6"/>
    <mergeCell ref="B14:D15"/>
    <mergeCell ref="E14:G15"/>
    <mergeCell ref="H14:J15"/>
    <mergeCell ref="K14:M15"/>
    <mergeCell ref="N14:P15"/>
    <mergeCell ref="Q14:S15"/>
    <mergeCell ref="T14:V15"/>
    <mergeCell ref="B7:C8"/>
    <mergeCell ref="D7:E8"/>
    <mergeCell ref="H7:I8"/>
    <mergeCell ref="J7:K8"/>
    <mergeCell ref="B3:C4"/>
    <mergeCell ref="D3:E4"/>
    <mergeCell ref="H3:I4"/>
    <mergeCell ref="J3:K4"/>
    <mergeCell ref="N3:O4"/>
    <mergeCell ref="P3:Q4"/>
    <mergeCell ref="AA3:AF4"/>
    <mergeCell ref="AG3:AL4"/>
    <mergeCell ref="AM3:AR4"/>
    <mergeCell ref="U7:V8"/>
    <mergeCell ref="AA7:AF8"/>
    <mergeCell ref="AG7:AL8"/>
    <mergeCell ref="AM7:AR8"/>
    <mergeCell ref="N7:S8"/>
    <mergeCell ref="AA5:AF6"/>
    <mergeCell ref="AG5:AL6"/>
    <mergeCell ref="AM5:AR6"/>
    <mergeCell ref="U3:V4"/>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Q129"/>
  <sheetViews>
    <sheetView showGridLines="0" zoomScale="50" zoomScaleNormal="50" topLeftCell="B1" workbookViewId="0">
      <selection activeCell="C1" sqref="C1"/>
    </sheetView>
  </sheetViews>
  <sheetFormatPr defaultColWidth="9" defaultRowHeight="13.8"/>
  <cols>
    <col min="2" max="2" width="44.7777777777778" customWidth="1"/>
  </cols>
  <sheetData>
    <row r="1" ht="17.4" spans="1:17">
      <c r="A1" s="79"/>
      <c r="B1" s="80" t="s">
        <v>1657</v>
      </c>
      <c r="C1" s="79" t="s">
        <v>1658</v>
      </c>
      <c r="D1" s="79"/>
      <c r="E1" s="79"/>
      <c r="F1" s="79"/>
      <c r="G1" s="79"/>
      <c r="H1" s="79"/>
      <c r="I1" s="79"/>
      <c r="J1" s="79"/>
      <c r="K1" s="79"/>
      <c r="L1" s="79"/>
      <c r="M1" s="79"/>
      <c r="N1" s="79"/>
      <c r="O1" s="79"/>
      <c r="P1" s="79"/>
      <c r="Q1" s="79"/>
    </row>
    <row r="2" ht="17.4" hidden="1" spans="1:17">
      <c r="A2" s="79"/>
      <c r="B2" s="81" t="str">
        <f>人物卡!D3&amp;"，"&amp;人物卡!D5&amp;"，"&amp;人物卡!D6&amp;"岁"</f>
        <v>黑石优，除魅师（现代），25岁</v>
      </c>
      <c r="C2" s="79"/>
      <c r="D2" s="79" t="s">
        <v>1659</v>
      </c>
      <c r="E2" s="79"/>
      <c r="F2" s="79"/>
      <c r="G2" s="79"/>
      <c r="H2" s="79"/>
      <c r="I2" s="79"/>
      <c r="J2" s="79"/>
      <c r="K2" s="79"/>
      <c r="L2" s="79"/>
      <c r="M2" s="79"/>
      <c r="N2" s="79"/>
      <c r="O2" s="79"/>
      <c r="P2" s="79"/>
      <c r="Q2" s="79"/>
    </row>
    <row r="3" ht="17.4" hidden="1" spans="1:17">
      <c r="A3" s="79"/>
      <c r="B3" s="81" t="str">
        <f>人物卡!N6&amp;"，故乡"&amp;人物卡!D8&amp;"，现居"&amp;人物卡!D7</f>
        <v>女，故乡东京，现居东京</v>
      </c>
      <c r="C3" s="79"/>
      <c r="D3" s="79"/>
      <c r="E3" s="79"/>
      <c r="F3" s="79"/>
      <c r="G3" s="79"/>
      <c r="H3" s="79"/>
      <c r="I3" s="79"/>
      <c r="J3" s="79"/>
      <c r="K3" s="79"/>
      <c r="L3" s="79"/>
      <c r="M3" s="79"/>
      <c r="N3" s="79"/>
      <c r="O3" s="79"/>
      <c r="P3" s="79"/>
      <c r="Q3" s="79"/>
    </row>
    <row r="4" ht="17.4" hidden="1" spans="1:17">
      <c r="A4" s="79"/>
      <c r="B4" s="81" t="str">
        <f>"时代: "&amp;人物卡!N4&amp;"   玩家: "&amp;人物卡!D4</f>
        <v>时代: 现代   玩家: 蓝烟</v>
      </c>
      <c r="C4" s="79"/>
      <c r="D4" s="79" t="s">
        <v>1660</v>
      </c>
      <c r="E4" s="79"/>
      <c r="F4" s="79"/>
      <c r="G4" s="79"/>
      <c r="H4" s="79"/>
      <c r="I4" s="79"/>
      <c r="J4" s="79"/>
      <c r="K4" s="79"/>
      <c r="L4" s="79"/>
      <c r="M4" s="79"/>
      <c r="N4" s="79"/>
      <c r="O4" s="79"/>
      <c r="P4" s="79"/>
      <c r="Q4" s="79"/>
    </row>
    <row r="5" ht="17.4" hidden="1" spans="1:17">
      <c r="A5" s="79"/>
      <c r="B5" s="81" t="str">
        <f>"力量 "&amp;STR&amp;"  体质 "&amp;CON&amp;"  体型 "&amp;SIZ&amp;"  敏捷 "&amp;DEX</f>
        <v>力量 40  体质 70  体型 85  敏捷 70</v>
      </c>
      <c r="C5" s="79"/>
      <c r="D5" s="79"/>
      <c r="E5" s="79"/>
      <c r="F5" s="79"/>
      <c r="G5" s="79"/>
      <c r="H5" s="79"/>
      <c r="I5" s="79"/>
      <c r="J5" s="79"/>
      <c r="K5" s="79"/>
      <c r="L5" s="79"/>
      <c r="M5" s="79"/>
      <c r="N5" s="79"/>
      <c r="O5" s="79"/>
      <c r="P5" s="79"/>
      <c r="Q5" s="79"/>
    </row>
    <row r="6" ht="17.4" hidden="1" spans="1:17">
      <c r="A6" s="79"/>
      <c r="B6" s="81" t="str">
        <f>"外貌 "&amp;APP&amp;"  智力 "&amp;INT&amp;"  意志 "&amp;POW&amp;"  教育 "&amp;EDU</f>
        <v>外貌 35  智力 70  意志 65  教育 90</v>
      </c>
      <c r="C6" s="79"/>
      <c r="D6" s="79"/>
      <c r="E6" s="79"/>
      <c r="F6" s="79"/>
      <c r="G6" s="79"/>
      <c r="H6" s="79"/>
      <c r="I6" s="79"/>
      <c r="J6" s="79"/>
      <c r="K6" s="79"/>
      <c r="L6" s="79"/>
      <c r="M6" s="79"/>
      <c r="N6" s="79"/>
      <c r="O6" s="79"/>
      <c r="P6" s="79"/>
      <c r="Q6" s="79"/>
    </row>
    <row r="7" ht="17.4" spans="1:17">
      <c r="A7" s="79"/>
      <c r="B7" s="81" t="str">
        <f>"DB:"&amp;DB&amp;"  体格:"&amp;Build&amp;"  MOV:"&amp;MOV&amp;"  幸运:"&amp;Luck</f>
        <v>DB:+1D4  体格:1  MOV:7  幸运:30</v>
      </c>
      <c r="C7" s="79"/>
      <c r="D7" s="79"/>
      <c r="E7" s="79"/>
      <c r="F7" s="79"/>
      <c r="G7" s="79"/>
      <c r="H7" s="79"/>
      <c r="I7" s="79"/>
      <c r="J7" s="79"/>
      <c r="K7" s="79"/>
      <c r="L7" s="79"/>
      <c r="M7" s="79"/>
      <c r="N7" s="79"/>
      <c r="O7" s="79"/>
      <c r="P7" s="79"/>
      <c r="Q7" s="79"/>
    </row>
    <row r="8" ht="17.4" spans="1:17">
      <c r="A8" s="79"/>
      <c r="B8" s="81" t="str">
        <f>"HP:"&amp;HP&amp;"/"&amp;HPMAX&amp;"   San:"&amp;SAN&amp;"/"&amp;SANMAX&amp;"   MP:"&amp;MP&amp;"/"&amp;MPMAX</f>
        <v>HP:15/15   San:65/99   MP:13/13</v>
      </c>
      <c r="C8" s="79"/>
      <c r="D8" s="79"/>
      <c r="E8" s="79"/>
      <c r="F8" s="79"/>
      <c r="G8" s="79"/>
      <c r="H8" s="79"/>
      <c r="I8" s="79"/>
      <c r="J8" s="79"/>
      <c r="K8" s="79"/>
      <c r="L8" s="79"/>
      <c r="M8" s="79"/>
      <c r="N8" s="79"/>
      <c r="O8" s="79"/>
      <c r="P8" s="79"/>
      <c r="Q8" s="79"/>
    </row>
    <row r="9" ht="17.4" hidden="1" spans="1:17">
      <c r="A9" s="79"/>
      <c r="B9" s="81" t="s">
        <v>1661</v>
      </c>
      <c r="C9" s="79"/>
      <c r="D9" s="79"/>
      <c r="E9" s="79"/>
      <c r="F9" s="79"/>
      <c r="G9" s="79"/>
      <c r="H9" s="79"/>
      <c r="I9" s="79"/>
      <c r="J9" s="79"/>
      <c r="K9" s="79"/>
      <c r="L9" s="79"/>
      <c r="M9" s="79"/>
      <c r="N9" s="79"/>
      <c r="O9" s="79"/>
      <c r="P9" s="79"/>
      <c r="Q9" s="79"/>
    </row>
    <row r="10" ht="17.4" spans="1:17">
      <c r="A10" s="79"/>
      <c r="B10" s="81" t="str">
        <f>"斗殴 "&amp;人物卡!K50&amp;"%("&amp;人物卡!L50&amp;"/"&amp;人物卡!M50&amp;"), 伤害"&amp;人物卡!N50</f>
        <v>斗殴 70%(35/14), 伤害1D3+DB</v>
      </c>
      <c r="C10" s="79"/>
      <c r="D10" s="79"/>
      <c r="E10" s="79"/>
      <c r="F10" s="79"/>
      <c r="G10" s="79"/>
      <c r="H10" s="79"/>
      <c r="I10" s="79"/>
      <c r="J10" s="79"/>
      <c r="K10" s="79"/>
      <c r="L10" s="79"/>
      <c r="M10" s="79"/>
      <c r="N10" s="79"/>
      <c r="O10" s="79"/>
      <c r="P10" s="79"/>
      <c r="Q10" s="79"/>
    </row>
    <row r="11" ht="17.4" spans="1:17">
      <c r="A11" s="79"/>
      <c r="B11" s="81" t="str">
        <f>IF(ISBLANK(人物卡!E51),"",人物卡!B51&amp;"-"&amp;人物卡!E51&amp;人物卡!K51&amp;"%("&amp;人物卡!L51&amp;"/"&amp;人物卡!M51&amp;"), 伤害"&amp;人物卡!N51)</f>
        <v>-小型刀(弹簧折叠刀等)70%(35/14), 伤害1D4+DB</v>
      </c>
      <c r="C11" s="79"/>
      <c r="D11" s="79"/>
      <c r="E11" s="79"/>
      <c r="F11" s="79"/>
      <c r="G11" s="79"/>
      <c r="H11" s="79"/>
      <c r="I11" s="79"/>
      <c r="J11" s="79"/>
      <c r="K11" s="79"/>
      <c r="L11" s="79"/>
      <c r="M11" s="79"/>
      <c r="N11" s="79"/>
      <c r="O11" s="79"/>
      <c r="P11" s="79"/>
      <c r="Q11" s="79"/>
    </row>
    <row r="12" ht="17.4" spans="1:17">
      <c r="A12" s="79"/>
      <c r="B12" s="81" t="str">
        <f>IF(ISBLANK(人物卡!E52),"",人物卡!B52&amp;"-"&amp;人物卡!E52&amp;人物卡!K52&amp;"%("&amp;人物卡!L52&amp;"/"&amp;人物卡!M52&amp;"), 伤害"&amp;人物卡!N52)</f>
        <v>-大棒(棒球棍、拨火棍等)70%(35/14), 伤害1D8+DB</v>
      </c>
      <c r="C12" s="79"/>
      <c r="D12" s="79"/>
      <c r="E12" s="79"/>
      <c r="F12" s="79"/>
      <c r="G12" s="79"/>
      <c r="H12" s="79"/>
      <c r="I12" s="79"/>
      <c r="J12" s="79"/>
      <c r="K12" s="79"/>
      <c r="L12" s="79"/>
      <c r="M12" s="79"/>
      <c r="N12" s="79"/>
      <c r="O12" s="79"/>
      <c r="P12" s="79"/>
      <c r="Q12" s="79"/>
    </row>
    <row r="13" ht="17.4" spans="1:17">
      <c r="A13" s="79"/>
      <c r="B13" s="81" t="str">
        <f>IF(ISBLANK(人物卡!E53),"",人物卡!B53&amp;"-"&amp;人物卡!E53&amp;人物卡!K53&amp;"%("&amp;人物卡!L53&amp;"/"&amp;人物卡!M53&amp;"), 伤害"&amp;人物卡!N53)</f>
        <v/>
      </c>
      <c r="C13" s="79"/>
      <c r="D13" s="79"/>
      <c r="E13" s="79"/>
      <c r="F13" s="79"/>
      <c r="G13" s="79"/>
      <c r="H13" s="79"/>
      <c r="I13" s="79"/>
      <c r="J13" s="79"/>
      <c r="K13" s="79"/>
      <c r="L13" s="79"/>
      <c r="M13" s="79"/>
      <c r="N13" s="79"/>
      <c r="O13" s="79"/>
      <c r="P13" s="79"/>
      <c r="Q13" s="79"/>
    </row>
    <row r="14" ht="17.4" hidden="1" spans="1:17">
      <c r="A14" s="79"/>
      <c r="B14" s="81" t="str">
        <f>IF(ISBLANK(人物卡!E54),"",人物卡!B54&amp;"-"&amp;人物卡!E54&amp;人物卡!K54&amp;"%("&amp;人物卡!L54&amp;"/"&amp;人物卡!M54&amp;"), 伤害"&amp;人物卡!N54)</f>
        <v/>
      </c>
      <c r="C14" s="79"/>
      <c r="D14" s="79"/>
      <c r="E14" s="79"/>
      <c r="F14" s="79"/>
      <c r="G14" s="79"/>
      <c r="H14" s="79"/>
      <c r="I14" s="79"/>
      <c r="J14" s="79"/>
      <c r="K14" s="79"/>
      <c r="L14" s="79"/>
      <c r="M14" s="79"/>
      <c r="N14" s="79"/>
      <c r="O14" s="79"/>
      <c r="P14" s="79"/>
      <c r="Q14" s="79"/>
    </row>
    <row r="15" ht="17.4" hidden="1" spans="1:17">
      <c r="A15" s="79"/>
      <c r="B15" s="81" t="str">
        <f>IF(ISBLANK(人物卡!E55),"",人物卡!B55&amp;"-"&amp;人物卡!E55&amp;人物卡!K55&amp;"%("&amp;人物卡!L55&amp;"/"&amp;人物卡!M55&amp;"), 伤害"&amp;人物卡!N55)</f>
        <v/>
      </c>
      <c r="C15" s="79"/>
      <c r="D15" s="79"/>
      <c r="E15" s="79"/>
      <c r="F15" s="79"/>
      <c r="G15" s="79"/>
      <c r="H15" s="79"/>
      <c r="I15" s="79"/>
      <c r="J15" s="79"/>
      <c r="K15" s="79"/>
      <c r="L15" s="79"/>
      <c r="M15" s="79"/>
      <c r="N15" s="79"/>
      <c r="O15" s="79"/>
      <c r="P15" s="79"/>
      <c r="Q15" s="79"/>
    </row>
    <row r="16" ht="17.4" spans="1:17">
      <c r="A16" s="79"/>
      <c r="B16" s="81" t="str">
        <f>"闪避 "&amp;人物卡!Q28&amp;"%("&amp;人物卡!S28&amp;"/"&amp;人物卡!U28&amp;")"</f>
        <v>闪避 65%(32/13)</v>
      </c>
      <c r="C16" s="79"/>
      <c r="D16" s="79"/>
      <c r="E16" s="79"/>
      <c r="F16" s="79"/>
      <c r="G16" s="79"/>
      <c r="H16" s="79"/>
      <c r="I16" s="79"/>
      <c r="J16" s="79"/>
      <c r="K16" s="79"/>
      <c r="L16" s="79"/>
      <c r="M16" s="79"/>
      <c r="N16" s="79"/>
      <c r="O16" s="79"/>
      <c r="P16" s="79"/>
      <c r="Q16" s="79"/>
    </row>
    <row r="17" ht="17.4" hidden="1" spans="1:17">
      <c r="A17" s="79"/>
      <c r="B17" s="81" t="s">
        <v>1662</v>
      </c>
      <c r="C17" s="79"/>
      <c r="D17" s="79"/>
      <c r="E17" s="79"/>
      <c r="F17" s="79"/>
      <c r="G17" s="79"/>
      <c r="H17" s="79"/>
      <c r="I17" s="79"/>
      <c r="J17" s="79"/>
      <c r="K17" s="79"/>
      <c r="L17" s="79"/>
      <c r="M17" s="79"/>
      <c r="N17" s="79"/>
      <c r="O17" s="79"/>
      <c r="P17" s="79"/>
      <c r="Q17" s="79"/>
    </row>
    <row r="18" ht="17.4" hidden="1" spans="1:17">
      <c r="A18" s="79"/>
      <c r="B18" s="81" t="str">
        <f>IF(人物卡!I15=人物卡!Q15,"",人物卡!C15&amp;" "&amp;人物卡!Q15&amp;"%("&amp;人物卡!S15&amp;"/"&amp;人物卡!U15&amp;")")</f>
        <v/>
      </c>
      <c r="C18" s="79"/>
      <c r="D18" s="79"/>
      <c r="E18" s="79"/>
      <c r="F18" s="79"/>
      <c r="G18" s="79"/>
      <c r="H18" s="79"/>
      <c r="I18" s="79"/>
      <c r="J18" s="79"/>
      <c r="K18" s="79"/>
      <c r="L18" s="79"/>
      <c r="M18" s="79"/>
      <c r="N18" s="79"/>
      <c r="O18" s="79"/>
      <c r="P18" s="79"/>
      <c r="Q18" s="79"/>
    </row>
    <row r="19" ht="17.4" hidden="1" spans="1:17">
      <c r="A19" s="79"/>
      <c r="B19" s="81" t="str">
        <f>IF(人物卡!I16=人物卡!Q16,"",人物卡!C16&amp;" "&amp;人物卡!Q16&amp;"%("&amp;人物卡!S16&amp;"/"&amp;人物卡!U16&amp;")")</f>
        <v/>
      </c>
      <c r="C19" s="79"/>
      <c r="D19" s="79"/>
      <c r="E19" s="79"/>
      <c r="F19" s="79"/>
      <c r="G19" s="79"/>
      <c r="H19" s="79"/>
      <c r="I19" s="79"/>
      <c r="J19" s="79"/>
      <c r="K19" s="79"/>
      <c r="L19" s="79"/>
      <c r="M19" s="79"/>
      <c r="N19" s="79"/>
      <c r="O19" s="79"/>
      <c r="P19" s="79"/>
      <c r="Q19" s="79"/>
    </row>
    <row r="20" ht="17.4" spans="1:17">
      <c r="A20" s="79"/>
      <c r="B20" s="81" t="str">
        <f>IF(人物卡!I17=人物卡!Q17,"",人物卡!C17&amp;" "&amp;人物卡!Q17&amp;"%("&amp;人物卡!S17&amp;"/"&amp;人物卡!U17&amp;")")</f>
        <v/>
      </c>
      <c r="C20" s="79"/>
      <c r="D20" s="79"/>
      <c r="E20" s="79"/>
      <c r="F20" s="79"/>
      <c r="G20" s="79"/>
      <c r="H20" s="79"/>
      <c r="I20" s="79"/>
      <c r="J20" s="79"/>
      <c r="K20" s="79"/>
      <c r="L20" s="79"/>
      <c r="M20" s="79"/>
      <c r="N20" s="79"/>
      <c r="O20" s="79"/>
      <c r="P20" s="79"/>
      <c r="Q20" s="79"/>
    </row>
    <row r="21" ht="17.4" hidden="1" spans="1:17">
      <c r="A21" s="79"/>
      <c r="B21" s="81" t="str">
        <f>IF(人物卡!I18=人物卡!Q18,"",人物卡!C18&amp;" "&amp;人物卡!Q18&amp;"%("&amp;人物卡!S18&amp;"/"&amp;人物卡!U18&amp;")")</f>
        <v/>
      </c>
      <c r="C21" s="79"/>
      <c r="D21" s="79"/>
      <c r="E21" s="79"/>
      <c r="F21" s="79"/>
      <c r="G21" s="79"/>
      <c r="H21" s="79"/>
      <c r="I21" s="79"/>
      <c r="J21" s="79"/>
      <c r="K21" s="79"/>
      <c r="L21" s="79"/>
      <c r="M21" s="79"/>
      <c r="N21" s="79"/>
      <c r="O21" s="79"/>
      <c r="P21" s="79"/>
      <c r="Q21" s="79"/>
    </row>
    <row r="22" ht="17.4" hidden="1" spans="1:17">
      <c r="A22" s="79"/>
      <c r="B22" s="81" t="str">
        <f>IF(人物卡!I19=人物卡!Q19,"",人物卡!C19&amp;人物卡!E19&amp;" "&amp;人物卡!Q19&amp;"%("&amp;人物卡!S19&amp;"/"&amp;人物卡!U19&amp;")")</f>
        <v/>
      </c>
      <c r="C22" s="79"/>
      <c r="D22" s="79"/>
      <c r="E22" s="79"/>
      <c r="F22" s="79"/>
      <c r="G22" s="79"/>
      <c r="H22" s="79"/>
      <c r="I22" s="79"/>
      <c r="J22" s="79"/>
      <c r="K22" s="79"/>
      <c r="L22" s="79"/>
      <c r="M22" s="79"/>
      <c r="N22" s="79"/>
      <c r="O22" s="79"/>
      <c r="P22" s="79"/>
      <c r="Q22" s="79"/>
    </row>
    <row r="23" ht="17.4" hidden="1" spans="1:17">
      <c r="A23" s="79"/>
      <c r="B23" s="81" t="str">
        <f>IF(人物卡!I20=人物卡!Q20,"",人物卡!C20&amp;人物卡!E20&amp;" "&amp;人物卡!Q20&amp;"%("&amp;人物卡!S20&amp;"/"&amp;人物卡!U20&amp;")")</f>
        <v/>
      </c>
      <c r="C23" s="79"/>
      <c r="D23" s="79"/>
      <c r="E23" s="79"/>
      <c r="F23" s="79"/>
      <c r="G23" s="79"/>
      <c r="H23" s="79"/>
      <c r="I23" s="79"/>
      <c r="J23" s="79"/>
      <c r="K23" s="79"/>
      <c r="L23" s="79"/>
      <c r="M23" s="79"/>
      <c r="N23" s="79"/>
      <c r="O23" s="79"/>
      <c r="P23" s="79"/>
      <c r="Q23" s="79"/>
    </row>
    <row r="24" ht="17.4" hidden="1" spans="1:17">
      <c r="A24" s="79"/>
      <c r="B24" s="81" t="str">
        <f>IF(人物卡!I21=人物卡!Q21,"",人物卡!C21&amp;人物卡!E21&amp;" "&amp;人物卡!Q21&amp;"%("&amp;人物卡!S21&amp;"/"&amp;人物卡!U21&amp;")")</f>
        <v/>
      </c>
      <c r="C24" s="79"/>
      <c r="D24" s="79"/>
      <c r="E24" s="79"/>
      <c r="F24" s="79"/>
      <c r="G24" s="79"/>
      <c r="H24" s="79"/>
      <c r="I24" s="79"/>
      <c r="J24" s="79"/>
      <c r="K24" s="79"/>
      <c r="L24" s="79"/>
      <c r="M24" s="79"/>
      <c r="N24" s="79"/>
      <c r="O24" s="79"/>
      <c r="P24" s="79"/>
      <c r="Q24" s="79"/>
    </row>
    <row r="25" ht="17.4" hidden="1" spans="1:17">
      <c r="A25" s="79"/>
      <c r="B25" s="81" t="str">
        <f>IF(人物卡!I22=人物卡!Q22,"",人物卡!C22&amp;" "&amp;人物卡!Q22&amp;"%("&amp;人物卡!S22&amp;"/"&amp;人物卡!U22&amp;")")</f>
        <v/>
      </c>
      <c r="C25" s="79"/>
      <c r="D25" s="79"/>
      <c r="E25" s="79"/>
      <c r="F25" s="79"/>
      <c r="G25" s="79"/>
      <c r="H25" s="79"/>
      <c r="I25" s="79"/>
      <c r="J25" s="79"/>
      <c r="K25" s="79"/>
      <c r="L25" s="79"/>
      <c r="M25" s="79"/>
      <c r="N25" s="79"/>
      <c r="O25" s="79"/>
      <c r="P25" s="79"/>
      <c r="Q25" s="79"/>
    </row>
    <row r="26" ht="17.4" hidden="1" spans="1:17">
      <c r="A26" s="79"/>
      <c r="B26" s="81" t="str">
        <f>IF(人物卡!I23=人物卡!Q23,"",人物卡!C23&amp;" "&amp;人物卡!Q23&amp;"%("&amp;人物卡!S23&amp;"/"&amp;人物卡!U23&amp;")")</f>
        <v/>
      </c>
      <c r="C26" s="79"/>
      <c r="D26" s="79"/>
      <c r="E26" s="79"/>
      <c r="F26" s="79"/>
      <c r="G26" s="79"/>
      <c r="H26" s="79"/>
      <c r="I26" s="79"/>
      <c r="J26" s="79"/>
      <c r="K26" s="79"/>
      <c r="L26" s="79"/>
      <c r="M26" s="79"/>
      <c r="N26" s="79"/>
      <c r="O26" s="79"/>
      <c r="P26" s="79"/>
      <c r="Q26" s="79"/>
    </row>
    <row r="27" ht="17.4" hidden="1" spans="1:17">
      <c r="A27" s="79"/>
      <c r="B27" s="81" t="str">
        <f>IF(人物卡!I24=人物卡!Q24,"",人物卡!C24&amp;" "&amp;人物卡!Q24&amp;"%("&amp;人物卡!S24&amp;"/"&amp;人物卡!U24&amp;")")</f>
        <v/>
      </c>
      <c r="C27" s="79"/>
      <c r="D27" s="79"/>
      <c r="E27" s="79"/>
      <c r="F27" s="79"/>
      <c r="G27" s="79"/>
      <c r="H27" s="79"/>
      <c r="I27" s="79"/>
      <c r="J27" s="79"/>
      <c r="K27" s="79"/>
      <c r="L27" s="79"/>
      <c r="M27" s="79"/>
      <c r="N27" s="79"/>
      <c r="O27" s="79"/>
      <c r="P27" s="79"/>
      <c r="Q27" s="79"/>
    </row>
    <row r="28" ht="17.4" spans="1:17">
      <c r="A28" s="79"/>
      <c r="B28" s="81" t="str">
        <f>IF(人物卡!I25=人物卡!Q25,"",人物卡!C25&amp;" "&amp;人物卡!Q25&amp;"%("&amp;人物卡!S25&amp;"/"&amp;人物卡!U25&amp;")")</f>
        <v>信用评级 40%(20/8)</v>
      </c>
      <c r="C28" s="79"/>
      <c r="D28" s="79"/>
      <c r="E28" s="79"/>
      <c r="F28" s="79"/>
      <c r="G28" s="79"/>
      <c r="H28" s="79"/>
      <c r="I28" s="79"/>
      <c r="J28" s="79"/>
      <c r="K28" s="79"/>
      <c r="L28" s="79"/>
      <c r="M28" s="79"/>
      <c r="N28" s="79"/>
      <c r="O28" s="79"/>
      <c r="P28" s="79"/>
      <c r="Q28" s="79"/>
    </row>
    <row r="29" ht="17.4" hidden="1" spans="1:17">
      <c r="A29" s="79"/>
      <c r="B29" s="81" t="str">
        <f>IF(人物卡!I26=人物卡!Q26,"",人物卡!C26&amp;" "&amp;人物卡!Q26&amp;"%("&amp;人物卡!S26&amp;"/"&amp;人物卡!U26&amp;")")</f>
        <v/>
      </c>
      <c r="C29" s="79"/>
      <c r="D29" s="79"/>
      <c r="E29" s="79"/>
      <c r="F29" s="79"/>
      <c r="G29" s="79"/>
      <c r="H29" s="79"/>
      <c r="I29" s="79"/>
      <c r="J29" s="79"/>
      <c r="K29" s="79"/>
      <c r="L29" s="79"/>
      <c r="M29" s="79"/>
      <c r="N29" s="79"/>
      <c r="O29" s="79"/>
      <c r="P29" s="79"/>
      <c r="Q29" s="79"/>
    </row>
    <row r="30" ht="17.4" hidden="1" spans="1:17">
      <c r="A30" s="79"/>
      <c r="B30" s="81" t="str">
        <f>IF(人物卡!I27=人物卡!Q27,"",人物卡!C27&amp;" "&amp;人物卡!Q27&amp;"%("&amp;人物卡!S27&amp;"/"&amp;人物卡!U27&amp;")")</f>
        <v/>
      </c>
      <c r="C30" s="79"/>
      <c r="D30" s="79"/>
      <c r="E30" s="79"/>
      <c r="F30" s="79"/>
      <c r="G30" s="79"/>
      <c r="H30" s="79"/>
      <c r="I30" s="79"/>
      <c r="J30" s="79"/>
      <c r="K30" s="79"/>
      <c r="L30" s="79"/>
      <c r="M30" s="79"/>
      <c r="N30" s="79"/>
      <c r="O30" s="79"/>
      <c r="P30" s="79"/>
      <c r="Q30" s="79"/>
    </row>
    <row r="31" ht="17.4" hidden="1" spans="1:17">
      <c r="A31" s="79"/>
      <c r="B31" s="81" t="str">
        <f>IF(人物卡!I29=人物卡!Q29,"",人物卡!C29&amp;" "&amp;人物卡!Q29&amp;"%("&amp;人物卡!S29&amp;"/"&amp;人物卡!U29&amp;")")</f>
        <v>汽车驾驶 60%(30/12)</v>
      </c>
      <c r="C31" s="79"/>
      <c r="D31" s="79"/>
      <c r="E31" s="79"/>
      <c r="F31" s="79"/>
      <c r="G31" s="79"/>
      <c r="H31" s="79"/>
      <c r="I31" s="79"/>
      <c r="J31" s="79"/>
      <c r="K31" s="79"/>
      <c r="L31" s="79"/>
      <c r="M31" s="79"/>
      <c r="N31" s="79"/>
      <c r="O31" s="79"/>
      <c r="P31" s="79"/>
      <c r="Q31" s="79"/>
    </row>
    <row r="32" ht="17.4" hidden="1" spans="1:17">
      <c r="A32" s="79"/>
      <c r="B32" s="81" t="str">
        <f>IF(人物卡!I30=人物卡!Q30,"",人物卡!C30&amp;" "&amp;人物卡!Q30&amp;"%("&amp;人物卡!S30&amp;"/"&amp;人物卡!U30&amp;")")</f>
        <v/>
      </c>
      <c r="C32" s="79"/>
      <c r="D32" s="79"/>
      <c r="E32" s="79"/>
      <c r="F32" s="79"/>
      <c r="G32" s="79"/>
      <c r="H32" s="79"/>
      <c r="I32" s="79"/>
      <c r="J32" s="79"/>
      <c r="K32" s="79"/>
      <c r="L32" s="79"/>
      <c r="M32" s="79"/>
      <c r="N32" s="79"/>
      <c r="O32" s="79"/>
      <c r="P32" s="79"/>
      <c r="Q32" s="79"/>
    </row>
    <row r="33" ht="17.4" hidden="1" spans="1:17">
      <c r="A33" s="79"/>
      <c r="B33" s="81" t="str">
        <f>IF(人物卡!I31=人物卡!Q31,"",人物卡!C31&amp;" "&amp;人物卡!Q31&amp;"%("&amp;人物卡!S31&amp;"/"&amp;人物卡!U31&amp;")")</f>
        <v/>
      </c>
      <c r="C33" s="79"/>
      <c r="D33" s="79"/>
      <c r="E33" s="79"/>
      <c r="F33" s="79"/>
      <c r="G33" s="79"/>
      <c r="H33" s="79"/>
      <c r="I33" s="79"/>
      <c r="J33" s="79"/>
      <c r="K33" s="79"/>
      <c r="L33" s="79"/>
      <c r="M33" s="79"/>
      <c r="N33" s="79"/>
      <c r="O33" s="79"/>
      <c r="P33" s="79"/>
      <c r="Q33" s="79"/>
    </row>
    <row r="34" ht="17.4" hidden="1" spans="1:17">
      <c r="A34" s="79"/>
      <c r="B34" s="81" t="str">
        <f>IF(人物卡!I32=人物卡!Q32,"",人物卡!C32&amp;" "&amp;人物卡!Q32&amp;"%("&amp;人物卡!S32&amp;"/"&amp;人物卡!U32&amp;")")</f>
        <v/>
      </c>
      <c r="C34" s="79"/>
      <c r="D34" s="79"/>
      <c r="E34" s="79"/>
      <c r="F34" s="79"/>
      <c r="G34" s="79"/>
      <c r="H34" s="79"/>
      <c r="I34" s="79"/>
      <c r="J34" s="79"/>
      <c r="K34" s="79"/>
      <c r="L34" s="79"/>
      <c r="M34" s="79"/>
      <c r="N34" s="79"/>
      <c r="O34" s="79"/>
      <c r="P34" s="79"/>
      <c r="Q34" s="79"/>
    </row>
    <row r="35" ht="17.4" spans="1:17">
      <c r="A35" s="79"/>
      <c r="B35" s="81" t="str">
        <f>IF(人物卡!I33=人物卡!Q33,"",人物卡!C33&amp;人物卡!E33&amp;" "&amp;人物卡!Q33&amp;"%("&amp;人物卡!S33&amp;"/"&amp;人物卡!U33&amp;")")</f>
        <v>格斗:斗殴 70%(35/14)</v>
      </c>
      <c r="C35" s="79"/>
      <c r="D35" s="79"/>
      <c r="E35" s="79"/>
      <c r="F35" s="79"/>
      <c r="G35" s="79"/>
      <c r="H35" s="79"/>
      <c r="I35" s="79"/>
      <c r="J35" s="79"/>
      <c r="K35" s="79"/>
      <c r="L35" s="79"/>
      <c r="M35" s="79"/>
      <c r="N35" s="79"/>
      <c r="O35" s="79"/>
      <c r="P35" s="79"/>
      <c r="Q35" s="79"/>
    </row>
    <row r="36" ht="17.4" hidden="1" spans="1:17">
      <c r="A36" s="79"/>
      <c r="B36" s="81" t="str">
        <f>IF(人物卡!I34="0","",人物卡!C34&amp;人物卡!E34&amp;" "&amp;人物卡!Q34&amp;"%("&amp;人物卡!S34&amp;"/"&amp;人物卡!U34&amp;")")</f>
        <v/>
      </c>
      <c r="C36" s="79"/>
      <c r="D36" s="79"/>
      <c r="E36" s="79"/>
      <c r="F36" s="79"/>
      <c r="G36" s="79"/>
      <c r="H36" s="79"/>
      <c r="I36" s="79"/>
      <c r="J36" s="79"/>
      <c r="K36" s="79"/>
      <c r="L36" s="79"/>
      <c r="M36" s="79"/>
      <c r="N36" s="79"/>
      <c r="O36" s="79"/>
      <c r="P36" s="79"/>
      <c r="Q36" s="79"/>
    </row>
    <row r="37" ht="17.4" hidden="1" spans="1:17">
      <c r="A37" s="79"/>
      <c r="B37" s="81" t="str">
        <f>IF(人物卡!I35="0","",人物卡!C35&amp;人物卡!E35&amp;" "&amp;人物卡!Q35&amp;"%("&amp;人物卡!S35&amp;"/"&amp;人物卡!U35&amp;")")</f>
        <v/>
      </c>
      <c r="C37" s="79"/>
      <c r="D37" s="79"/>
      <c r="E37" s="79"/>
      <c r="F37" s="79"/>
      <c r="G37" s="79"/>
      <c r="H37" s="79"/>
      <c r="I37" s="79"/>
      <c r="J37" s="79"/>
      <c r="K37" s="79"/>
      <c r="L37" s="79"/>
      <c r="M37" s="79"/>
      <c r="N37" s="79"/>
      <c r="O37" s="79"/>
      <c r="P37" s="79"/>
      <c r="Q37" s="79"/>
    </row>
    <row r="38" ht="17.4" spans="1:17">
      <c r="A38" s="79"/>
      <c r="B38" s="81" t="str">
        <f>IF(人物卡!I36=人物卡!Q36,"",人物卡!C36&amp;人物卡!E36&amp;" "&amp;人物卡!Q36&amp;"%("&amp;人物卡!S36&amp;"/"&amp;人物卡!U36&amp;")")</f>
        <v/>
      </c>
      <c r="C38" s="79"/>
      <c r="D38" s="79"/>
      <c r="E38" s="79"/>
      <c r="F38" s="79"/>
      <c r="G38" s="79"/>
      <c r="H38" s="79"/>
      <c r="I38" s="79"/>
      <c r="J38" s="79"/>
      <c r="K38" s="79"/>
      <c r="L38" s="79"/>
      <c r="M38" s="79"/>
      <c r="N38" s="79"/>
      <c r="O38" s="79"/>
      <c r="P38" s="79"/>
      <c r="Q38" s="79"/>
    </row>
    <row r="39" ht="17.4" hidden="1" spans="1:17">
      <c r="A39" s="79"/>
      <c r="B39" s="81" t="str">
        <f>IF(人物卡!I37="0","",人物卡!C37&amp;人物卡!E37&amp;" "&amp;人物卡!Q37&amp;"%("&amp;人物卡!S37&amp;"/"&amp;人物卡!U37&amp;")")</f>
        <v/>
      </c>
      <c r="C39" s="79"/>
      <c r="D39" s="79"/>
      <c r="E39" s="79"/>
      <c r="F39" s="79"/>
      <c r="G39" s="79"/>
      <c r="H39" s="79"/>
      <c r="I39" s="79"/>
      <c r="J39" s="79"/>
      <c r="K39" s="79"/>
      <c r="L39" s="79"/>
      <c r="M39" s="79"/>
      <c r="N39" s="79"/>
      <c r="O39" s="79"/>
      <c r="P39" s="79"/>
      <c r="Q39" s="79"/>
    </row>
    <row r="40" ht="17.4" hidden="1" spans="1:17">
      <c r="A40" s="79"/>
      <c r="B40" s="81" t="str">
        <f>IF(人物卡!I38="0","",人物卡!C38&amp;人物卡!E38&amp;" "&amp;人物卡!Q38&amp;"%("&amp;人物卡!S38&amp;"/"&amp;人物卡!U38&amp;")")</f>
        <v/>
      </c>
      <c r="C40" s="79"/>
      <c r="D40" s="79"/>
      <c r="E40" s="79"/>
      <c r="F40" s="79"/>
      <c r="G40" s="79"/>
      <c r="H40" s="79"/>
      <c r="I40" s="79"/>
      <c r="J40" s="79"/>
      <c r="K40" s="79"/>
      <c r="L40" s="79"/>
      <c r="M40" s="79"/>
      <c r="N40" s="79"/>
      <c r="O40" s="79"/>
      <c r="P40" s="79"/>
      <c r="Q40" s="79"/>
    </row>
    <row r="41" ht="17.4" hidden="1" spans="1:17">
      <c r="A41" s="79"/>
      <c r="B41" s="81" t="str">
        <f>IF(人物卡!I39=人物卡!Q39,"",人物卡!C39&amp;" "&amp;人物卡!Q39&amp;"%("&amp;人物卡!S39&amp;"/"&amp;人物卡!U39&amp;")")</f>
        <v>急救 70%(35/14)</v>
      </c>
      <c r="C41" s="79"/>
      <c r="D41" s="79"/>
      <c r="E41" s="79"/>
      <c r="F41" s="79"/>
      <c r="G41" s="79"/>
      <c r="H41" s="79"/>
      <c r="I41" s="79"/>
      <c r="J41" s="79"/>
      <c r="K41" s="79"/>
      <c r="L41" s="79"/>
      <c r="M41" s="79"/>
      <c r="N41" s="79"/>
      <c r="O41" s="79"/>
      <c r="P41" s="79"/>
      <c r="Q41" s="79"/>
    </row>
    <row r="42" ht="17.4" hidden="1" spans="1:17">
      <c r="A42" s="79"/>
      <c r="B42" s="81" t="str">
        <f>IF(人物卡!I40=人物卡!Q40,"",人物卡!C40&amp;" "&amp;人物卡!Q40&amp;"%("&amp;人物卡!S40&amp;"/"&amp;人物卡!U40&amp;")")</f>
        <v>历史 60%(30/12)</v>
      </c>
      <c r="C42" s="79"/>
      <c r="D42" s="79"/>
      <c r="E42" s="79"/>
      <c r="F42" s="79"/>
      <c r="G42" s="79"/>
      <c r="H42" s="79"/>
      <c r="I42" s="79"/>
      <c r="J42" s="79"/>
      <c r="K42" s="79"/>
      <c r="L42" s="79"/>
      <c r="M42" s="79"/>
      <c r="N42" s="79"/>
      <c r="O42" s="79"/>
      <c r="P42" s="79"/>
      <c r="Q42" s="79"/>
    </row>
    <row r="43" ht="17.4" hidden="1" spans="1:17">
      <c r="A43" s="79"/>
      <c r="B43" s="81" t="str">
        <f>IF(人物卡!I41=人物卡!Q41,"",人物卡!C41&amp;" "&amp;人物卡!Q41&amp;"%("&amp;人物卡!S41&amp;"/"&amp;人物卡!U41&amp;")")</f>
        <v>恐吓 55%(27/11)</v>
      </c>
      <c r="C43" s="79"/>
      <c r="D43" s="79"/>
      <c r="E43" s="79"/>
      <c r="F43" s="79"/>
      <c r="G43" s="79"/>
      <c r="H43" s="79"/>
      <c r="I43" s="79"/>
      <c r="J43" s="79"/>
      <c r="K43" s="79"/>
      <c r="L43" s="79"/>
      <c r="M43" s="79"/>
      <c r="N43" s="79"/>
      <c r="O43" s="79"/>
      <c r="P43" s="79"/>
      <c r="Q43" s="79"/>
    </row>
    <row r="44" ht="17.4" hidden="1" spans="1:17">
      <c r="A44" s="79"/>
      <c r="B44" s="81" t="str">
        <f>IF(人物卡!I42=人物卡!Q42,"",人物卡!C42&amp;" "&amp;人物卡!Q42&amp;"%("&amp;人物卡!S42&amp;"/"&amp;人物卡!U42&amp;")")</f>
        <v/>
      </c>
      <c r="C44" s="79"/>
      <c r="D44" s="79"/>
      <c r="E44" s="79"/>
      <c r="F44" s="79"/>
      <c r="G44" s="79"/>
      <c r="H44" s="79"/>
      <c r="I44" s="79"/>
      <c r="J44" s="79"/>
      <c r="K44" s="79"/>
      <c r="L44" s="79"/>
      <c r="M44" s="79"/>
      <c r="N44" s="79"/>
      <c r="O44" s="79"/>
      <c r="P44" s="79"/>
      <c r="Q44" s="79"/>
    </row>
    <row r="45" ht="17.4" hidden="1" spans="1:17">
      <c r="A45" s="79"/>
      <c r="B45" s="81" t="str">
        <f>IF(人物卡!I43=人物卡!Q43,"",人物卡!C43&amp;人物卡!E43&amp;" "&amp;人物卡!Q43&amp;"%("&amp;人物卡!S43&amp;"/"&amp;人物卡!U43&amp;")")</f>
        <v/>
      </c>
      <c r="C45" s="79"/>
      <c r="D45" s="79"/>
      <c r="E45" s="79"/>
      <c r="F45" s="79"/>
      <c r="G45" s="79"/>
      <c r="H45" s="79"/>
      <c r="I45" s="79"/>
      <c r="J45" s="79"/>
      <c r="K45" s="79"/>
      <c r="L45" s="79"/>
      <c r="M45" s="79"/>
      <c r="N45" s="79"/>
      <c r="O45" s="79"/>
      <c r="P45" s="79"/>
      <c r="Q45" s="79"/>
    </row>
    <row r="46" ht="17.4" hidden="1" spans="1:17">
      <c r="A46" s="79"/>
      <c r="B46" s="81" t="str">
        <f>IF(人物卡!I44=人物卡!Q44,"",人物卡!C44&amp;人物卡!E44&amp;" "&amp;人物卡!Q44&amp;"%("&amp;人物卡!S44&amp;"/"&amp;人物卡!U44&amp;")")</f>
        <v/>
      </c>
      <c r="C46" s="79"/>
      <c r="D46" s="79"/>
      <c r="E46" s="79"/>
      <c r="F46" s="79"/>
      <c r="G46" s="79"/>
      <c r="H46" s="79"/>
      <c r="I46" s="79"/>
      <c r="J46" s="79"/>
      <c r="K46" s="79"/>
      <c r="L46" s="79"/>
      <c r="M46" s="79"/>
      <c r="N46" s="79"/>
      <c r="O46" s="79"/>
      <c r="P46" s="79"/>
      <c r="Q46" s="79"/>
    </row>
    <row r="47" ht="17.4" hidden="1" spans="1:17">
      <c r="A47" s="79"/>
      <c r="B47" s="81" t="str">
        <f>IF(人物卡!I45=人物卡!Q45,"",人物卡!C45&amp;人物卡!E45&amp;" "&amp;人物卡!Q45&amp;"%("&amp;人物卡!S45&amp;"/"&amp;人物卡!U45&amp;")")</f>
        <v/>
      </c>
      <c r="C47" s="79"/>
      <c r="D47" s="79"/>
      <c r="E47" s="79"/>
      <c r="F47" s="79"/>
      <c r="G47" s="79"/>
      <c r="H47" s="79"/>
      <c r="I47" s="79"/>
      <c r="J47" s="79"/>
      <c r="K47" s="79"/>
      <c r="L47" s="79"/>
      <c r="M47" s="79"/>
      <c r="N47" s="79"/>
      <c r="O47" s="79"/>
      <c r="P47" s="79"/>
      <c r="Q47" s="79"/>
    </row>
    <row r="48" ht="17.4" spans="1:17">
      <c r="A48" s="79"/>
      <c r="B48" s="81" t="str">
        <f>人物卡!C46&amp;人物卡!E46&amp;" "&amp;人物卡!Q46&amp;"%("&amp;人物卡!S46&amp;"/"&amp;人物卡!U46&amp;")"</f>
        <v>母语:汉语 90%(45/18)</v>
      </c>
      <c r="C48" s="79"/>
      <c r="D48" s="79"/>
      <c r="E48" s="81" t="s">
        <v>1663</v>
      </c>
      <c r="F48" s="79"/>
      <c r="G48" s="79"/>
      <c r="H48" s="79"/>
      <c r="I48" s="79"/>
      <c r="J48" s="79"/>
      <c r="K48" s="79"/>
      <c r="L48" s="79"/>
      <c r="M48" s="79"/>
      <c r="N48" s="79"/>
      <c r="O48" s="79"/>
      <c r="P48" s="79"/>
      <c r="Q48" s="79"/>
    </row>
    <row r="49" ht="17.4" hidden="1" spans="1:17">
      <c r="A49" s="79"/>
      <c r="B49" s="81" t="str">
        <f>IF(人物卡!AC15=人物卡!AK15,"",人物卡!X15&amp;" "&amp;人物卡!AK15&amp;"%("&amp;人物卡!AM15&amp;"/"&amp;人物卡!AO15&amp;")")</f>
        <v/>
      </c>
      <c r="C49" s="79"/>
      <c r="D49" s="79"/>
      <c r="E49" s="81" t="s">
        <v>1664</v>
      </c>
      <c r="F49" s="79"/>
      <c r="G49" s="79"/>
      <c r="H49" s="79"/>
      <c r="I49" s="79"/>
      <c r="J49" s="79"/>
      <c r="K49" s="79"/>
      <c r="L49" s="79"/>
      <c r="M49" s="79"/>
      <c r="N49" s="79"/>
      <c r="O49" s="79"/>
      <c r="P49" s="79"/>
      <c r="Q49" s="79"/>
    </row>
    <row r="50" ht="17.4" spans="1:17">
      <c r="A50" s="79"/>
      <c r="B50" s="81" t="str">
        <f>IF(人物卡!AC16=人物卡!AK16,"",人物卡!X16&amp;" "&amp;人物卡!AK16&amp;"%("&amp;人物卡!AM16&amp;"/"&amp;人物卡!AO16&amp;")")</f>
        <v/>
      </c>
      <c r="C50" s="79"/>
      <c r="D50" s="79"/>
      <c r="E50" s="81" t="s">
        <v>1665</v>
      </c>
      <c r="F50" s="79"/>
      <c r="G50" s="79"/>
      <c r="H50" s="79"/>
      <c r="I50" s="79"/>
      <c r="J50" s="79"/>
      <c r="K50" s="79"/>
      <c r="L50" s="79"/>
      <c r="M50" s="79"/>
      <c r="N50" s="79"/>
      <c r="O50" s="79"/>
      <c r="P50" s="79"/>
      <c r="Q50" s="79"/>
    </row>
    <row r="51" ht="17.4" spans="1:17">
      <c r="A51" s="79"/>
      <c r="B51" s="81" t="str">
        <f>IF(人物卡!AC17=人物卡!AK17,"",人物卡!X17&amp;" "&amp;人物卡!AK17&amp;"%("&amp;人物卡!AM17&amp;"/"&amp;人物卡!AO17&amp;")")</f>
        <v>聆听 50%(25/10)</v>
      </c>
      <c r="C51" s="79"/>
      <c r="D51" s="79"/>
      <c r="E51" s="81" t="s">
        <v>1666</v>
      </c>
      <c r="F51" s="79"/>
      <c r="G51" s="79"/>
      <c r="H51" s="79"/>
      <c r="I51" s="79"/>
      <c r="J51" s="79"/>
      <c r="K51" s="79"/>
      <c r="L51" s="79"/>
      <c r="M51" s="79"/>
      <c r="N51" s="79"/>
      <c r="O51" s="79"/>
      <c r="P51" s="79"/>
      <c r="Q51" s="79"/>
    </row>
    <row r="52" ht="17.4" hidden="1" spans="1:17">
      <c r="A52" s="79"/>
      <c r="B52" s="81" t="str">
        <f>IF(人物卡!AC18=人物卡!AK18,"",人物卡!X18&amp;" "&amp;人物卡!AK18&amp;"%("&amp;人物卡!AM18&amp;"/"&amp;人物卡!AO18&amp;")")</f>
        <v/>
      </c>
      <c r="C52" s="79"/>
      <c r="D52" s="79"/>
      <c r="E52" s="81" t="s">
        <v>1667</v>
      </c>
      <c r="F52" s="79"/>
      <c r="G52" s="79"/>
      <c r="H52" s="79"/>
      <c r="I52" s="79"/>
      <c r="J52" s="79"/>
      <c r="K52" s="79"/>
      <c r="L52" s="79"/>
      <c r="M52" s="79"/>
      <c r="N52" s="79"/>
      <c r="O52" s="79"/>
      <c r="P52" s="79"/>
      <c r="Q52" s="79"/>
    </row>
    <row r="53" ht="17.4" hidden="1" spans="1:17">
      <c r="A53" s="79"/>
      <c r="B53" s="81" t="str">
        <f>IF(人物卡!AC19=人物卡!AK19,"",人物卡!X19&amp;" "&amp;人物卡!AK19&amp;"%("&amp;人物卡!AM19&amp;"/"&amp;人物卡!AO19&amp;")")</f>
        <v/>
      </c>
      <c r="C53" s="79"/>
      <c r="D53" s="79"/>
      <c r="E53" s="81" t="s">
        <v>1668</v>
      </c>
      <c r="F53" s="79"/>
      <c r="G53" s="79"/>
      <c r="H53" s="79"/>
      <c r="I53" s="79"/>
      <c r="J53" s="79"/>
      <c r="K53" s="79"/>
      <c r="L53" s="79"/>
      <c r="M53" s="79"/>
      <c r="N53" s="79"/>
      <c r="O53" s="79"/>
      <c r="P53" s="79"/>
      <c r="Q53" s="79"/>
    </row>
    <row r="54" ht="17.4" hidden="1" spans="1:17">
      <c r="A54" s="79"/>
      <c r="B54" s="81" t="str">
        <f>IF(人物卡!AC20=人物卡!AK20,"",人物卡!X20&amp;" "&amp;人物卡!AK20&amp;"%("&amp;人物卡!AM20&amp;"/"&amp;人物卡!AO20&amp;")")</f>
        <v/>
      </c>
      <c r="C54" s="79"/>
      <c r="D54" s="79"/>
      <c r="E54" s="81" t="s">
        <v>1669</v>
      </c>
      <c r="F54" s="79"/>
      <c r="G54" s="79"/>
      <c r="H54" s="79"/>
      <c r="I54" s="79"/>
      <c r="J54" s="79"/>
      <c r="K54" s="79"/>
      <c r="L54" s="79"/>
      <c r="M54" s="79"/>
      <c r="N54" s="79"/>
      <c r="O54" s="79"/>
      <c r="P54" s="79"/>
      <c r="Q54" s="79"/>
    </row>
    <row r="55" ht="17.4" hidden="1" spans="1:17">
      <c r="A55" s="79"/>
      <c r="B55" s="81" t="str">
        <f>IF(人物卡!AC21=人物卡!AK21,"",人物卡!X21&amp;" "&amp;人物卡!AK21&amp;"%("&amp;人物卡!AM21&amp;"/"&amp;人物卡!AO21&amp;")")</f>
        <v/>
      </c>
      <c r="C55" s="79"/>
      <c r="D55" s="79"/>
      <c r="E55" s="81" t="s">
        <v>1670</v>
      </c>
      <c r="F55" s="79"/>
      <c r="G55" s="79"/>
      <c r="H55" s="79"/>
      <c r="I55" s="79"/>
      <c r="J55" s="79"/>
      <c r="K55" s="79"/>
      <c r="L55" s="79"/>
      <c r="M55" s="79"/>
      <c r="N55" s="79"/>
      <c r="O55" s="79"/>
      <c r="P55" s="79"/>
      <c r="Q55" s="79"/>
    </row>
    <row r="56" ht="17.4" hidden="1" spans="1:17">
      <c r="A56" s="79"/>
      <c r="B56" s="81" t="str">
        <f>IF(人物卡!AC22=人物卡!AK22,"",人物卡!X22&amp;" "&amp;人物卡!AK22&amp;"%("&amp;人物卡!AM22&amp;"/"&amp;人物卡!AO22&amp;")")</f>
        <v/>
      </c>
      <c r="C56" s="79"/>
      <c r="D56" s="79"/>
      <c r="E56" s="81" t="s">
        <v>1671</v>
      </c>
      <c r="F56" s="79"/>
      <c r="G56" s="79"/>
      <c r="H56" s="79"/>
      <c r="I56" s="79"/>
      <c r="J56" s="79"/>
      <c r="K56" s="79"/>
      <c r="L56" s="79"/>
      <c r="M56" s="79"/>
      <c r="N56" s="79"/>
      <c r="O56" s="79"/>
      <c r="P56" s="79"/>
      <c r="Q56" s="79"/>
    </row>
    <row r="57" ht="17.4" hidden="1" spans="1:17">
      <c r="A57" s="79"/>
      <c r="B57" s="81" t="str">
        <f>IF(人物卡!AC23=人物卡!AK23,"",人物卡!X23&amp;" "&amp;人物卡!AK23&amp;"%("&amp;人物卡!AM23&amp;"/"&amp;人物卡!AO23&amp;")")</f>
        <v>神秘学 55%(27/11)</v>
      </c>
      <c r="C57" s="79"/>
      <c r="D57" s="79"/>
      <c r="E57" s="81" t="s">
        <v>1672</v>
      </c>
      <c r="F57" s="79"/>
      <c r="G57" s="79"/>
      <c r="H57" s="79"/>
      <c r="I57" s="79"/>
      <c r="J57" s="79"/>
      <c r="K57" s="79"/>
      <c r="L57" s="79"/>
      <c r="M57" s="79"/>
      <c r="N57" s="79"/>
      <c r="O57" s="79"/>
      <c r="P57" s="79"/>
      <c r="Q57" s="79"/>
    </row>
    <row r="58" ht="17.4" hidden="1" spans="1:17">
      <c r="A58" s="79"/>
      <c r="B58" s="81" t="str">
        <f>IF(人物卡!AC24=人物卡!AK24,"",人物卡!X24&amp;" "&amp;人物卡!AK24&amp;"%("&amp;人物卡!AM24&amp;"/"&amp;人物卡!AO24&amp;")")</f>
        <v/>
      </c>
      <c r="C58" s="79"/>
      <c r="D58" s="79"/>
      <c r="E58" s="81" t="s">
        <v>1673</v>
      </c>
      <c r="F58" s="79"/>
      <c r="G58" s="79"/>
      <c r="H58" s="79"/>
      <c r="I58" s="79"/>
      <c r="J58" s="79"/>
      <c r="K58" s="79"/>
      <c r="L58" s="79"/>
      <c r="M58" s="79"/>
      <c r="N58" s="79"/>
      <c r="O58" s="79"/>
      <c r="P58" s="79"/>
      <c r="Q58" s="79"/>
    </row>
    <row r="59" ht="17.4" hidden="1" spans="1:17">
      <c r="A59" s="79"/>
      <c r="B59" s="81" t="str">
        <f>IF(人物卡!AC25=人物卡!AK25,"",人物卡!X25&amp;" "&amp;人物卡!AK25&amp;"%("&amp;人物卡!AM25&amp;"/"&amp;人物卡!AO25&amp;")")</f>
        <v/>
      </c>
      <c r="C59" s="79"/>
      <c r="D59" s="79"/>
      <c r="E59" s="81" t="s">
        <v>1674</v>
      </c>
      <c r="F59" s="79"/>
      <c r="G59" s="79"/>
      <c r="H59" s="79"/>
      <c r="I59" s="79"/>
      <c r="J59" s="79"/>
      <c r="K59" s="79"/>
      <c r="L59" s="79"/>
      <c r="M59" s="79"/>
      <c r="N59" s="79"/>
      <c r="O59" s="79"/>
      <c r="P59" s="79"/>
      <c r="Q59" s="79"/>
    </row>
    <row r="60" ht="17.4" hidden="1" spans="1:17">
      <c r="A60" s="79"/>
      <c r="B60" s="81" t="str">
        <f>IF(人物卡!AC26=人物卡!AK26,"",人物卡!X26&amp;人物卡!Z26&amp;" "&amp;人物卡!AK26&amp;"%("&amp;人物卡!AM26&amp;"/"&amp;人物卡!AO26&amp;")")</f>
        <v/>
      </c>
      <c r="C60" s="79"/>
      <c r="D60" s="79"/>
      <c r="E60" s="81" t="s">
        <v>1675</v>
      </c>
      <c r="F60" s="79"/>
      <c r="G60" s="79"/>
      <c r="H60" s="79"/>
      <c r="I60" s="79"/>
      <c r="J60" s="79"/>
      <c r="K60" s="79"/>
      <c r="L60" s="79"/>
      <c r="M60" s="79"/>
      <c r="N60" s="79"/>
      <c r="O60" s="79"/>
      <c r="P60" s="79"/>
      <c r="Q60" s="79"/>
    </row>
    <row r="61" ht="17.4" hidden="1" spans="1:17">
      <c r="A61" s="79"/>
      <c r="B61" s="81" t="str">
        <f>IF(人物卡!AC27=人物卡!AK27,"",人物卡!X27&amp;" "&amp;人物卡!AK27&amp;"%("&amp;人物卡!AM27&amp;"/"&amp;人物卡!AO27&amp;")")</f>
        <v/>
      </c>
      <c r="C61" s="79"/>
      <c r="D61" s="79"/>
      <c r="E61" s="81" t="s">
        <v>1676</v>
      </c>
      <c r="F61" s="79"/>
      <c r="G61" s="79"/>
      <c r="H61" s="79"/>
      <c r="I61" s="79"/>
      <c r="J61" s="79"/>
      <c r="K61" s="79"/>
      <c r="L61" s="79"/>
      <c r="M61" s="79"/>
      <c r="N61" s="79"/>
      <c r="O61" s="79"/>
      <c r="P61" s="79"/>
      <c r="Q61" s="79"/>
    </row>
    <row r="62" ht="17.4" hidden="1" spans="1:17">
      <c r="A62" s="79"/>
      <c r="B62" s="81" t="str">
        <f>IF(人物卡!AC28=人物卡!AK28,"",人物卡!X28&amp;" "&amp;人物卡!AK28&amp;"%("&amp;人物卡!AM28&amp;"/"&amp;人物卡!AO28&amp;")")</f>
        <v>心理学 60%(30/12)</v>
      </c>
      <c r="C62" s="79"/>
      <c r="D62" s="79"/>
      <c r="E62" s="81" t="s">
        <v>1677</v>
      </c>
      <c r="F62" s="79"/>
      <c r="G62" s="79"/>
      <c r="H62" s="79"/>
      <c r="I62" s="79"/>
      <c r="J62" s="79"/>
      <c r="K62" s="79"/>
      <c r="L62" s="79"/>
      <c r="M62" s="79"/>
      <c r="N62" s="79"/>
      <c r="O62" s="79"/>
      <c r="P62" s="79"/>
      <c r="Q62" s="79"/>
    </row>
    <row r="63" ht="17.4" hidden="1" spans="1:17">
      <c r="A63" s="79"/>
      <c r="B63" s="81" t="str">
        <f>IF(人物卡!AC29=人物卡!AK29,"",人物卡!X29&amp;" "&amp;人物卡!AK29&amp;"%("&amp;人物卡!AM29&amp;"/"&amp;人物卡!AO29&amp;")")</f>
        <v/>
      </c>
      <c r="C63" s="79"/>
      <c r="D63" s="79"/>
      <c r="E63" s="81" t="s">
        <v>1678</v>
      </c>
      <c r="F63" s="79"/>
      <c r="G63" s="79"/>
      <c r="H63" s="79"/>
      <c r="I63" s="79"/>
      <c r="J63" s="79"/>
      <c r="K63" s="79"/>
      <c r="L63" s="79"/>
      <c r="M63" s="79"/>
      <c r="N63" s="79"/>
      <c r="O63" s="79"/>
      <c r="P63" s="79"/>
      <c r="Q63" s="79"/>
    </row>
    <row r="64" ht="17.4" hidden="1" spans="1:17">
      <c r="A64" s="79"/>
      <c r="B64" s="81" t="str">
        <f>IF(人物卡!AC30=人物卡!AK30,"",人物卡!X30&amp;人物卡!Z30&amp;" "&amp;人物卡!AK30&amp;"%("&amp;人物卡!AM30&amp;"/"&amp;人物卡!AO30&amp;")")</f>
        <v/>
      </c>
      <c r="C64" s="79"/>
      <c r="D64" s="79"/>
      <c r="E64" s="81" t="s">
        <v>1679</v>
      </c>
      <c r="F64" s="79"/>
      <c r="G64" s="79"/>
      <c r="H64" s="79"/>
      <c r="I64" s="79"/>
      <c r="J64" s="79"/>
      <c r="K64" s="79"/>
      <c r="L64" s="79"/>
      <c r="M64" s="79"/>
      <c r="N64" s="79"/>
      <c r="O64" s="79"/>
      <c r="P64" s="79"/>
      <c r="Q64" s="79"/>
    </row>
    <row r="65" ht="17.4" hidden="1" spans="1:17">
      <c r="A65" s="79"/>
      <c r="B65" s="81" t="str">
        <f>IF(人物卡!AC31=人物卡!AK31,"",人物卡!X31&amp;人物卡!Z31&amp;" "&amp;人物卡!AK31&amp;"%("&amp;人物卡!AM31&amp;"/"&amp;人物卡!AO31&amp;")")</f>
        <v/>
      </c>
      <c r="C65" s="79"/>
      <c r="D65" s="79"/>
      <c r="E65" s="79"/>
      <c r="F65" s="79"/>
      <c r="G65" s="79"/>
      <c r="H65" s="79"/>
      <c r="I65" s="79"/>
      <c r="J65" s="79"/>
      <c r="K65" s="79"/>
      <c r="L65" s="79"/>
      <c r="M65" s="79"/>
      <c r="N65" s="79"/>
      <c r="O65" s="79"/>
      <c r="P65" s="79"/>
      <c r="Q65" s="79"/>
    </row>
    <row r="66" ht="17.4" hidden="1" spans="1:17">
      <c r="A66" s="79"/>
      <c r="B66" s="81" t="str">
        <f>IF(人物卡!AC32=人物卡!AK32,"",人物卡!X32&amp;人物卡!Z32&amp;" "&amp;人物卡!AK32&amp;"%("&amp;人物卡!AM32&amp;"/"&amp;人物卡!AO32&amp;")")</f>
        <v/>
      </c>
      <c r="C66" s="79"/>
      <c r="D66" s="79"/>
      <c r="E66" s="79"/>
      <c r="F66" s="79"/>
      <c r="G66" s="79"/>
      <c r="H66" s="79"/>
      <c r="I66" s="79"/>
      <c r="J66" s="79"/>
      <c r="K66" s="79"/>
      <c r="L66" s="79"/>
      <c r="M66" s="79"/>
      <c r="N66" s="79"/>
      <c r="O66" s="79"/>
      <c r="P66" s="79"/>
      <c r="Q66" s="79"/>
    </row>
    <row r="67" ht="17.4" spans="1:17">
      <c r="A67" s="79"/>
      <c r="B67" s="81" t="str">
        <f>IF(人物卡!AC33=人物卡!AK33,"",人物卡!X33&amp;" "&amp;人物卡!AK33&amp;"%("&amp;人物卡!AM33&amp;"/"&amp;人物卡!AO33&amp;")")</f>
        <v/>
      </c>
      <c r="C67" s="79"/>
      <c r="D67" s="79"/>
      <c r="E67" s="79"/>
      <c r="F67" s="79"/>
      <c r="G67" s="79"/>
      <c r="H67" s="79"/>
      <c r="I67" s="79"/>
      <c r="J67" s="79"/>
      <c r="K67" s="79"/>
      <c r="L67" s="79"/>
      <c r="M67" s="79"/>
      <c r="N67" s="79"/>
      <c r="O67" s="79"/>
      <c r="P67" s="79"/>
      <c r="Q67" s="79"/>
    </row>
    <row r="68" ht="17.4" spans="1:17">
      <c r="A68" s="79"/>
      <c r="B68" s="81" t="str">
        <f>IF(人物卡!AC34=人物卡!AK34,"",人物卡!X34&amp;" "&amp;人物卡!AK34&amp;"%("&amp;人物卡!AM34&amp;"/"&amp;人物卡!AO34&amp;")")</f>
        <v>侦察 65%(32/13)</v>
      </c>
      <c r="C68" s="79"/>
      <c r="D68" s="79"/>
      <c r="E68" s="79"/>
      <c r="F68" s="79"/>
      <c r="G68" s="79"/>
      <c r="H68" s="79"/>
      <c r="I68" s="79"/>
      <c r="J68" s="79"/>
      <c r="K68" s="79"/>
      <c r="L68" s="79"/>
      <c r="M68" s="79"/>
      <c r="N68" s="79"/>
      <c r="O68" s="79"/>
      <c r="P68" s="79"/>
      <c r="Q68" s="79"/>
    </row>
    <row r="69" ht="17.4" spans="1:17">
      <c r="A69" s="79"/>
      <c r="B69" s="81" t="str">
        <f>IF(人物卡!AC35=人物卡!AK35,"",人物卡!X35&amp;" "&amp;人物卡!AK35&amp;"%("&amp;人物卡!AM35&amp;"/"&amp;人物卡!AO35&amp;")")</f>
        <v>潜行 60%(30/12)</v>
      </c>
      <c r="C69" s="79"/>
      <c r="D69" s="79"/>
      <c r="E69" s="79"/>
      <c r="F69" s="79"/>
      <c r="G69" s="79"/>
      <c r="H69" s="79"/>
      <c r="I69" s="79"/>
      <c r="J69" s="79"/>
      <c r="K69" s="79"/>
      <c r="L69" s="79"/>
      <c r="M69" s="79"/>
      <c r="N69" s="79"/>
      <c r="O69" s="79"/>
      <c r="P69" s="79"/>
      <c r="Q69" s="79"/>
    </row>
    <row r="70" ht="17.4" hidden="1" spans="1:17">
      <c r="A70" s="79"/>
      <c r="B70" s="81" t="str">
        <f>IF(人物卡!AC36=人物卡!AK36,"",人物卡!X36&amp;人物卡!Z36&amp;" "&amp;人物卡!AK36&amp;"%("&amp;人物卡!AM36&amp;"/"&amp;人物卡!AO36&amp;")")</f>
        <v/>
      </c>
      <c r="C70" s="79"/>
      <c r="D70" s="79"/>
      <c r="E70" s="79"/>
      <c r="F70" s="79"/>
      <c r="G70" s="79"/>
      <c r="H70" s="79"/>
      <c r="I70" s="79"/>
      <c r="J70" s="79"/>
      <c r="K70" s="79"/>
      <c r="L70" s="79"/>
      <c r="M70" s="79"/>
      <c r="N70" s="79"/>
      <c r="O70" s="79"/>
      <c r="P70" s="79"/>
      <c r="Q70" s="79"/>
    </row>
    <row r="71" ht="17.4" hidden="1" spans="1:17">
      <c r="A71" s="79"/>
      <c r="B71" s="81" t="str">
        <f>IF(人物卡!AC37=人物卡!AK37,"",人物卡!X37&amp;人物卡!Z37&amp;" "&amp;人物卡!AK37&amp;"%("&amp;人物卡!AM37&amp;"/"&amp;人物卡!AO37&amp;")")</f>
        <v/>
      </c>
      <c r="C71" s="79"/>
      <c r="D71" s="79"/>
      <c r="E71" s="79"/>
      <c r="F71" s="79"/>
      <c r="G71" s="79"/>
      <c r="H71" s="79"/>
      <c r="I71" s="79"/>
      <c r="J71" s="79"/>
      <c r="K71" s="79"/>
      <c r="L71" s="79"/>
      <c r="M71" s="79"/>
      <c r="N71" s="79"/>
      <c r="O71" s="79"/>
      <c r="P71" s="79"/>
      <c r="Q71" s="79"/>
    </row>
    <row r="72" ht="17.4" hidden="1" spans="1:17">
      <c r="A72" s="79"/>
      <c r="B72" s="81" t="str">
        <f>IF(人物卡!AC38=人物卡!AK38,"",人物卡!X38&amp;" "&amp;人物卡!AK38&amp;"%("&amp;人物卡!AM38&amp;"/"&amp;人物卡!AO38&amp;")")</f>
        <v/>
      </c>
      <c r="C72" s="79"/>
      <c r="D72" s="79"/>
      <c r="E72" s="79"/>
      <c r="F72" s="79"/>
      <c r="G72" s="79"/>
      <c r="H72" s="79"/>
      <c r="I72" s="79"/>
      <c r="J72" s="79"/>
      <c r="K72" s="79"/>
      <c r="L72" s="79"/>
      <c r="M72" s="79"/>
      <c r="N72" s="79"/>
      <c r="O72" s="79"/>
      <c r="P72" s="79"/>
      <c r="Q72" s="79"/>
    </row>
    <row r="73" ht="17.4" hidden="1" spans="1:17">
      <c r="A73" s="79"/>
      <c r="B73" s="81" t="str">
        <f>IF(人物卡!AC39=人物卡!AK39,"",人物卡!X39&amp;" "&amp;人物卡!AK39&amp;"%("&amp;人物卡!AM39&amp;"/"&amp;人物卡!AO39&amp;")")</f>
        <v/>
      </c>
      <c r="C73" s="79"/>
      <c r="D73" s="79"/>
      <c r="E73" s="79"/>
      <c r="F73" s="79"/>
      <c r="G73" s="79"/>
      <c r="H73" s="79"/>
      <c r="I73" s="79"/>
      <c r="J73" s="79"/>
      <c r="K73" s="79"/>
      <c r="L73" s="79"/>
      <c r="M73" s="79"/>
      <c r="N73" s="79"/>
      <c r="O73" s="79"/>
      <c r="P73" s="79"/>
      <c r="Q73" s="79"/>
    </row>
    <row r="74" ht="17.4" hidden="1" spans="1:17">
      <c r="A74" s="79"/>
      <c r="B74" s="81" t="str">
        <f>IF(人物卡!AC40=人物卡!AK40,"",人物卡!X40&amp;人物卡!Z40&amp;" "&amp;人物卡!AK40&amp;"%("&amp;人物卡!AM40&amp;"/"&amp;人物卡!AO40&amp;")")</f>
        <v/>
      </c>
      <c r="C74" s="79"/>
      <c r="D74" s="79"/>
      <c r="E74" s="79"/>
      <c r="F74" s="79"/>
      <c r="G74" s="79"/>
      <c r="H74" s="79"/>
      <c r="I74" s="79"/>
      <c r="J74" s="79"/>
      <c r="K74" s="79"/>
      <c r="L74" s="79"/>
      <c r="M74" s="79"/>
      <c r="N74" s="79"/>
      <c r="O74" s="79"/>
      <c r="P74" s="79"/>
      <c r="Q74" s="79"/>
    </row>
    <row r="75" ht="17.4" hidden="1" spans="1:17">
      <c r="A75" s="79"/>
      <c r="B75" s="81" t="str">
        <f>IF(人物卡!AC41=人物卡!AK41,"",人物卡!X41&amp;人物卡!Z41&amp;" "&amp;人物卡!AK41&amp;"%("&amp;人物卡!AM41&amp;"/"&amp;人物卡!AO41&amp;")")</f>
        <v/>
      </c>
      <c r="C75" s="79"/>
      <c r="D75" s="79"/>
      <c r="E75" s="79"/>
      <c r="F75" s="79"/>
      <c r="G75" s="79"/>
      <c r="H75" s="79"/>
      <c r="I75" s="79"/>
      <c r="J75" s="79"/>
      <c r="K75" s="79"/>
      <c r="L75" s="79"/>
      <c r="M75" s="79"/>
      <c r="N75" s="79"/>
      <c r="O75" s="79"/>
      <c r="P75" s="79"/>
      <c r="Q75" s="79"/>
    </row>
    <row r="76" ht="17.4" hidden="1" spans="1:17">
      <c r="A76" s="79"/>
      <c r="B76" s="81" t="str">
        <f>IF(人物卡!AC42=人物卡!AK42,"",人物卡!X42&amp;人物卡!Z42&amp;" "&amp;人物卡!AK42&amp;"%("&amp;人物卡!AM42&amp;"/"&amp;人物卡!AO42&amp;")")</f>
        <v/>
      </c>
      <c r="C76" s="79"/>
      <c r="D76" s="79"/>
      <c r="E76" s="79"/>
      <c r="F76" s="79"/>
      <c r="G76" s="79"/>
      <c r="H76" s="79"/>
      <c r="I76" s="79"/>
      <c r="J76" s="79"/>
      <c r="K76" s="79"/>
      <c r="L76" s="79"/>
      <c r="M76" s="79"/>
      <c r="N76" s="79"/>
      <c r="O76" s="79"/>
      <c r="P76" s="79"/>
      <c r="Q76" s="79"/>
    </row>
    <row r="77" ht="17.4" hidden="1" spans="1:17">
      <c r="A77" s="79"/>
      <c r="B77" s="81" t="str">
        <f>IF(人物卡!AC43=人物卡!AK43,"",人物卡!X43&amp;" "&amp;人物卡!AK43&amp;"%("&amp;人物卡!AM43&amp;"/"&amp;人物卡!AO43&amp;")")</f>
        <v/>
      </c>
      <c r="C77" s="79"/>
      <c r="D77" s="79"/>
      <c r="E77" s="79"/>
      <c r="F77" s="79"/>
      <c r="G77" s="79"/>
      <c r="H77" s="79"/>
      <c r="I77" s="79"/>
      <c r="J77" s="79"/>
      <c r="K77" s="79"/>
      <c r="L77" s="79"/>
      <c r="M77" s="79"/>
      <c r="N77" s="79"/>
      <c r="O77" s="79"/>
      <c r="P77" s="79"/>
      <c r="Q77" s="79"/>
    </row>
    <row r="78" ht="17.4" hidden="1" spans="1:17">
      <c r="A78" s="79"/>
      <c r="B78" s="81" t="str">
        <f>IF(人物卡!AC44=人物卡!AK44,"",人物卡!X44&amp;" "&amp;人物卡!AK44&amp;"%("&amp;人物卡!AM44&amp;"/"&amp;人物卡!AO44&amp;")")</f>
        <v/>
      </c>
      <c r="C78" s="79"/>
      <c r="D78" s="79"/>
      <c r="E78" s="79"/>
      <c r="F78" s="79"/>
      <c r="G78" s="79"/>
      <c r="H78" s="79"/>
      <c r="I78" s="79"/>
      <c r="J78" s="79"/>
      <c r="K78" s="79"/>
      <c r="L78" s="79"/>
      <c r="M78" s="79"/>
      <c r="N78" s="79"/>
      <c r="O78" s="79"/>
      <c r="P78" s="79"/>
      <c r="Q78" s="79"/>
    </row>
    <row r="79" ht="17.4" hidden="1" spans="1:17">
      <c r="A79" s="79"/>
      <c r="B79" s="81" t="str">
        <f>IF(人物卡!AC45=人物卡!AK45,"",人物卡!X45&amp;" "&amp;人物卡!AK45&amp;"%("&amp;人物卡!AM45&amp;"/"&amp;人物卡!AO45&amp;")")</f>
        <v/>
      </c>
      <c r="C79" s="79"/>
      <c r="D79" s="79"/>
      <c r="E79" s="79"/>
      <c r="F79" s="79"/>
      <c r="G79" s="79"/>
      <c r="H79" s="79"/>
      <c r="I79" s="79"/>
      <c r="J79" s="79"/>
      <c r="K79" s="79"/>
      <c r="L79" s="79"/>
      <c r="M79" s="79"/>
      <c r="N79" s="79"/>
      <c r="O79" s="79"/>
      <c r="P79" s="79"/>
      <c r="Q79" s="79"/>
    </row>
    <row r="80" ht="17.4" hidden="1" spans="1:17">
      <c r="A80" s="79"/>
      <c r="B80" s="81" t="str">
        <f>IF(人物卡!AC46=人物卡!AK46,"",人物卡!X46&amp;" "&amp;人物卡!AK46&amp;"%("&amp;人物卡!AM46&amp;"/"&amp;人物卡!AO46&amp;")")</f>
        <v/>
      </c>
      <c r="C80" s="79"/>
      <c r="D80" s="79"/>
      <c r="E80" s="79"/>
      <c r="F80" s="79"/>
      <c r="G80" s="79"/>
      <c r="H80" s="79"/>
      <c r="I80" s="79"/>
      <c r="J80" s="79"/>
      <c r="K80" s="79"/>
      <c r="L80" s="79"/>
      <c r="M80" s="79"/>
      <c r="N80" s="79"/>
      <c r="O80" s="79"/>
      <c r="P80" s="79"/>
      <c r="Q80" s="79"/>
    </row>
    <row r="81" ht="17.4" hidden="1" spans="1:17">
      <c r="A81" s="79"/>
      <c r="B81" s="81" t="s">
        <v>1680</v>
      </c>
      <c r="C81" s="79"/>
      <c r="D81" s="79"/>
      <c r="E81" s="79"/>
      <c r="F81" s="79"/>
      <c r="G81" s="79"/>
      <c r="H81" s="79"/>
      <c r="I81" s="79"/>
      <c r="J81" s="79"/>
      <c r="K81" s="79"/>
      <c r="L81" s="79"/>
      <c r="M81" s="79"/>
      <c r="N81" s="79"/>
      <c r="O81" s="79"/>
      <c r="P81" s="79"/>
      <c r="Q81" s="79"/>
    </row>
    <row r="82" ht="17.4" hidden="1" spans="1:17">
      <c r="A82" s="79"/>
      <c r="B82" s="81" t="str">
        <f>人物卡!T59&amp;"："&amp;IF(ISBLANK(人物卡!X59),"（空）",人物卡!X59)</f>
        <v>个人描述：相貌丑陋，但富有智慧，散发出逼人气势</v>
      </c>
      <c r="C82" s="79"/>
      <c r="D82" s="79"/>
      <c r="E82" s="79"/>
      <c r="F82" s="79"/>
      <c r="G82" s="79"/>
      <c r="H82" s="79"/>
      <c r="I82" s="79"/>
      <c r="J82" s="79"/>
      <c r="K82" s="79"/>
      <c r="L82" s="79"/>
      <c r="M82" s="79"/>
      <c r="N82" s="79"/>
      <c r="O82" s="79"/>
      <c r="P82" s="79"/>
      <c r="Q82" s="79"/>
    </row>
    <row r="83" ht="17.4" hidden="1" spans="1:17">
      <c r="A83" s="79"/>
      <c r="B83" s="81" t="str">
        <f>人物卡!T61&amp;"："&amp;IF(ISBLANK(人物卡!X61),"（空）",人物卡!X61)</f>
        <v>思想与信念：惩恶扬善，珍惜生命</v>
      </c>
      <c r="C83" s="79"/>
      <c r="D83" s="79"/>
      <c r="E83" s="79"/>
      <c r="F83" s="79"/>
      <c r="G83" s="79"/>
      <c r="H83" s="79"/>
      <c r="I83" s="79"/>
      <c r="J83" s="79"/>
      <c r="K83" s="79"/>
      <c r="L83" s="79"/>
      <c r="M83" s="79"/>
      <c r="N83" s="79"/>
      <c r="O83" s="79"/>
      <c r="P83" s="79"/>
      <c r="Q83" s="79"/>
    </row>
    <row r="84" ht="17.4" hidden="1" spans="1:17">
      <c r="A84" s="79"/>
      <c r="B84" s="81" t="str">
        <f>人物卡!T63&amp;"："&amp;IF(ISBLANK(人物卡!X63),"（空）",人物卡!X63)</f>
        <v>重要之人：表姨</v>
      </c>
      <c r="C84" s="79"/>
      <c r="D84" s="79"/>
      <c r="E84" s="79"/>
      <c r="F84" s="79"/>
      <c r="G84" s="79"/>
      <c r="H84" s="79"/>
      <c r="I84" s="79"/>
      <c r="J84" s="79"/>
      <c r="K84" s="79"/>
      <c r="L84" s="79"/>
      <c r="M84" s="79"/>
      <c r="N84" s="79"/>
      <c r="O84" s="79"/>
      <c r="P84" s="79"/>
      <c r="Q84" s="79"/>
    </row>
    <row r="85" ht="17.4" hidden="1" spans="1:17">
      <c r="A85" s="79"/>
      <c r="B85" s="81" t="str">
        <f>人物卡!T65&amp;"："&amp;IF(ISBLANK(人物卡!X65),"（空）",人物卡!X65)</f>
        <v>意义非凡之地：表亲家</v>
      </c>
      <c r="C85" s="79"/>
      <c r="D85" s="79"/>
      <c r="E85" s="79"/>
      <c r="F85" s="79"/>
      <c r="G85" s="79"/>
      <c r="H85" s="79"/>
      <c r="I85" s="79"/>
      <c r="J85" s="79"/>
      <c r="K85" s="79"/>
      <c r="L85" s="79"/>
      <c r="M85" s="79"/>
      <c r="N85" s="79"/>
      <c r="O85" s="79"/>
      <c r="P85" s="79"/>
      <c r="Q85" s="79"/>
    </row>
    <row r="86" ht="17.4" hidden="1" spans="1:17">
      <c r="A86" s="79"/>
      <c r="B86" s="81" t="str">
        <f>人物卡!T67&amp;"："&amp;IF(ISBLANK(人物卡!X67),"（空）",人物卡!X67)</f>
        <v>宝贵之物：父母的遗物</v>
      </c>
      <c r="C86" s="79"/>
      <c r="D86" s="79"/>
      <c r="E86" s="79"/>
      <c r="F86" s="79"/>
      <c r="G86" s="79"/>
      <c r="H86" s="79"/>
      <c r="I86" s="79"/>
      <c r="J86" s="79"/>
      <c r="K86" s="79"/>
      <c r="L86" s="79"/>
      <c r="M86" s="79"/>
      <c r="N86" s="79"/>
      <c r="O86" s="79"/>
      <c r="P86" s="79"/>
      <c r="Q86" s="79"/>
    </row>
    <row r="87" ht="17.4" hidden="1" spans="1:17">
      <c r="A87" s="79"/>
      <c r="B87" s="81" t="str">
        <f>人物卡!T69&amp;"："&amp;IF(ISBLANK(人物卡!X69),"（空）",人物卡!X69)</f>
        <v>特质：正义，相信科学</v>
      </c>
      <c r="C87" s="79"/>
      <c r="D87" s="79"/>
      <c r="E87" s="79"/>
      <c r="F87" s="79"/>
      <c r="G87" s="79"/>
      <c r="H87" s="79"/>
      <c r="I87" s="79"/>
      <c r="J87" s="79"/>
      <c r="K87" s="79"/>
      <c r="L87" s="79"/>
      <c r="M87" s="79"/>
      <c r="N87" s="79"/>
      <c r="O87" s="79"/>
      <c r="P87" s="79"/>
      <c r="Q87" s="79"/>
    </row>
    <row r="88" ht="17.4" hidden="1" spans="1:17">
      <c r="A88" s="79"/>
      <c r="B88" s="81" t="str">
        <f>人物卡!T71&amp;"："&amp;IF(ISBLANK(人物卡!X71),"（空）",人物卡!X71)</f>
        <v>伤口和疤痕：脸上有大面积烧伤留下的疤痕</v>
      </c>
      <c r="C88" s="79"/>
      <c r="D88" s="79"/>
      <c r="E88" s="79"/>
      <c r="F88" s="79"/>
      <c r="G88" s="79"/>
      <c r="H88" s="79"/>
      <c r="I88" s="79"/>
      <c r="J88" s="79"/>
      <c r="K88" s="79"/>
      <c r="L88" s="79"/>
      <c r="M88" s="79"/>
      <c r="N88" s="79"/>
      <c r="O88" s="79"/>
      <c r="P88" s="79"/>
      <c r="Q88" s="79"/>
    </row>
    <row r="89" ht="17.4" hidden="1" spans="1:17">
      <c r="A89" s="79"/>
      <c r="B89" s="81" t="str">
        <f>人物卡!T73&amp;"："&amp;IF(ISBLANK(人物卡!X73),"（空）",人物卡!X73)</f>
        <v>恐惧症和狂躁症：（空）</v>
      </c>
      <c r="C89" s="79"/>
      <c r="D89" s="79"/>
      <c r="E89" s="79"/>
      <c r="F89" s="79"/>
      <c r="G89" s="79"/>
      <c r="H89" s="79"/>
      <c r="I89" s="79"/>
      <c r="J89" s="79"/>
      <c r="K89" s="79"/>
      <c r="L89" s="79"/>
      <c r="M89" s="79"/>
      <c r="N89" s="79"/>
      <c r="O89" s="79"/>
      <c r="P89" s="79"/>
      <c r="Q89" s="79"/>
    </row>
    <row r="90" ht="17.4" hidden="1" spans="1:17">
      <c r="A90" s="79"/>
      <c r="B90" s="81" t="str">
        <f>IF(ISBLANK(人物卡!T75),"（没有填写更多背景）",人物卡!T75)</f>
        <v>黑石优原本出生于一个平凡但幸福的三口之家，父母对她非常关爱，的母亲在她10岁的时候，进入了邪教组织，并要烧死全家进行“献祭”，大火将一家三口吞噬，只有黑石优幸存下来，但脸也被烧伤大半，她被表亲收养。从此她立誓要解救世界上被邪恶组织蒙骗之人，帮助被邪教欺骗之人的家人。从小她生活在表亲家中由于他们一直没有子嗣，所以视黑石优如己出，供她读书。她身材高挑，大概有一米七到一米八的样子，但因为儿时的火灾，她的面部有大片的烧伤疤痕，由于相貌丑陋，黑石优经常带着口罩，口罩刚好可以遮住疤痕，当别人问起时便称自己患有花粉症。成年以后她成为了一名除魅师，职业原因她十分擅长奔跑，即使身形不够小巧，也能灵活移动。</v>
      </c>
      <c r="C90" s="79"/>
      <c r="D90" s="79"/>
      <c r="E90" s="79"/>
      <c r="F90" s="79"/>
      <c r="G90" s="79"/>
      <c r="H90" s="79"/>
      <c r="I90" s="79"/>
      <c r="J90" s="79"/>
      <c r="K90" s="79"/>
      <c r="L90" s="79"/>
      <c r="M90" s="79"/>
      <c r="N90" s="79"/>
      <c r="O90" s="79"/>
      <c r="P90" s="79"/>
      <c r="Q90" s="79"/>
    </row>
    <row r="91" ht="17.4" hidden="1" spans="1:17">
      <c r="A91" s="79"/>
      <c r="B91" s="81" t="s">
        <v>1681</v>
      </c>
      <c r="C91" s="79"/>
      <c r="D91" s="79"/>
      <c r="E91" s="79"/>
      <c r="F91" s="79"/>
      <c r="G91" s="79"/>
      <c r="H91" s="79"/>
      <c r="I91" s="79"/>
      <c r="J91" s="79"/>
      <c r="K91" s="79"/>
      <c r="L91" s="79"/>
      <c r="M91" s="79"/>
      <c r="N91" s="79"/>
      <c r="O91" s="79"/>
      <c r="P91" s="79"/>
      <c r="Q91" s="79"/>
    </row>
    <row r="92" ht="17.4" hidden="1" spans="1:17">
      <c r="A92" s="79"/>
      <c r="B92" s="81" t="str">
        <f>IF(ISBLANK(人物卡!B67),"（没有携带任何物品）",人物卡!B67)</f>
        <v>木棒</v>
      </c>
      <c r="C92" s="79"/>
      <c r="D92" s="79"/>
      <c r="E92" s="79"/>
      <c r="F92" s="79"/>
      <c r="G92" s="79"/>
      <c r="H92" s="79"/>
      <c r="I92" s="79"/>
      <c r="J92" s="79"/>
      <c r="K92" s="79"/>
      <c r="L92" s="79"/>
      <c r="M92" s="79"/>
      <c r="N92" s="79"/>
      <c r="O92" s="79"/>
      <c r="P92" s="79"/>
      <c r="Q92" s="79"/>
    </row>
    <row r="93" ht="17.4" hidden="1" spans="1:17">
      <c r="A93" s="79"/>
      <c r="B93" s="81" t="str">
        <f>IF(ISBLANK(人物卡!B68),"",人物卡!B68)</f>
        <v>小刀</v>
      </c>
      <c r="C93" s="79"/>
      <c r="D93" s="79"/>
      <c r="E93" s="79"/>
      <c r="F93" s="79"/>
      <c r="G93" s="79"/>
      <c r="H93" s="79"/>
      <c r="I93" s="79"/>
      <c r="J93" s="79"/>
      <c r="K93" s="79"/>
      <c r="L93" s="79"/>
      <c r="M93" s="79"/>
      <c r="N93" s="79"/>
      <c r="O93" s="79"/>
      <c r="P93" s="79"/>
      <c r="Q93" s="79"/>
    </row>
    <row r="94" ht="17.4" hidden="1" spans="1:17">
      <c r="A94" s="79"/>
      <c r="B94" s="81" t="str">
        <f>IF(ISBLANK(人物卡!B69),"",人物卡!B69)</f>
        <v>口罩</v>
      </c>
      <c r="C94" s="79"/>
      <c r="D94" s="79"/>
      <c r="E94" s="79"/>
      <c r="F94" s="79"/>
      <c r="G94" s="79"/>
      <c r="H94" s="79"/>
      <c r="I94" s="79"/>
      <c r="J94" s="79"/>
      <c r="K94" s="79"/>
      <c r="L94" s="79"/>
      <c r="M94" s="79"/>
      <c r="N94" s="79"/>
      <c r="O94" s="79"/>
      <c r="P94" s="79"/>
      <c r="Q94" s="79"/>
    </row>
    <row r="95" ht="17.4" hidden="1" spans="1:17">
      <c r="A95" s="79"/>
      <c r="B95" s="81" t="str">
        <f>IF(ISBLANK(人物卡!B70),"",人物卡!B70)</f>
        <v>手电筒</v>
      </c>
      <c r="C95" s="79"/>
      <c r="D95" s="79"/>
      <c r="E95" s="79"/>
      <c r="F95" s="79"/>
      <c r="G95" s="79"/>
      <c r="H95" s="79"/>
      <c r="I95" s="79"/>
      <c r="J95" s="79"/>
      <c r="K95" s="79"/>
      <c r="L95" s="79"/>
      <c r="M95" s="79"/>
      <c r="N95" s="79"/>
      <c r="O95" s="79"/>
      <c r="P95" s="79"/>
      <c r="Q95" s="79"/>
    </row>
    <row r="96" ht="17.4" hidden="1" spans="1:17">
      <c r="A96" s="79"/>
      <c r="B96" s="81" t="str">
        <f>IF(ISBLANK(人物卡!B71),"",人物卡!B71)</f>
        <v>照相机</v>
      </c>
      <c r="C96" s="79"/>
      <c r="D96" s="79"/>
      <c r="E96" s="79"/>
      <c r="F96" s="79"/>
      <c r="G96" s="79"/>
      <c r="H96" s="79"/>
      <c r="I96" s="79"/>
      <c r="J96" s="79"/>
      <c r="K96" s="79"/>
      <c r="L96" s="79"/>
      <c r="M96" s="79"/>
      <c r="N96" s="79"/>
      <c r="O96" s="79"/>
      <c r="P96" s="79"/>
      <c r="Q96" s="79"/>
    </row>
    <row r="97" ht="17.4" hidden="1" spans="1:17">
      <c r="A97" s="79"/>
      <c r="B97" s="81" t="str">
        <f>IF(ISBLANK(人物卡!B72),"",人物卡!B72)</f>
        <v>压缩饼干</v>
      </c>
      <c r="C97" s="79"/>
      <c r="D97" s="79"/>
      <c r="E97" s="79"/>
      <c r="F97" s="79"/>
      <c r="G97" s="79"/>
      <c r="H97" s="79"/>
      <c r="I97" s="79"/>
      <c r="J97" s="79"/>
      <c r="K97" s="79"/>
      <c r="L97" s="79"/>
      <c r="M97" s="79"/>
      <c r="N97" s="79"/>
      <c r="O97" s="79"/>
      <c r="P97" s="79"/>
      <c r="Q97" s="79"/>
    </row>
    <row r="98" ht="17.4" hidden="1" spans="1:17">
      <c r="A98" s="79"/>
      <c r="B98" s="81" t="str">
        <f>IF(ISBLANK(人物卡!B73),"",人物卡!B73)</f>
        <v>8000日元</v>
      </c>
      <c r="C98" s="79"/>
      <c r="D98" s="79"/>
      <c r="E98" s="79"/>
      <c r="F98" s="79"/>
      <c r="G98" s="79"/>
      <c r="H98" s="79"/>
      <c r="I98" s="79"/>
      <c r="J98" s="79"/>
      <c r="K98" s="79"/>
      <c r="L98" s="79"/>
      <c r="M98" s="79"/>
      <c r="N98" s="79"/>
      <c r="O98" s="79"/>
      <c r="P98" s="79"/>
      <c r="Q98" s="79"/>
    </row>
    <row r="99" ht="17.4" hidden="1" spans="1:17">
      <c r="A99" s="79"/>
      <c r="B99" s="81" t="str">
        <f>IF(ISBLANK(人物卡!B74),"",人物卡!B74)</f>
        <v>医疗箱</v>
      </c>
      <c r="C99" s="79"/>
      <c r="D99" s="79"/>
      <c r="E99" s="79"/>
      <c r="F99" s="79"/>
      <c r="G99" s="79"/>
      <c r="H99" s="79"/>
      <c r="I99" s="79"/>
      <c r="J99" s="79"/>
      <c r="K99" s="79"/>
      <c r="L99" s="79"/>
      <c r="M99" s="79"/>
      <c r="N99" s="79"/>
      <c r="O99" s="79"/>
      <c r="P99" s="79"/>
      <c r="Q99" s="79"/>
    </row>
    <row r="100" ht="17.4" hidden="1" spans="1:17">
      <c r="A100" s="79"/>
      <c r="B100" s="81" t="str">
        <f>IF(ISBLANK(人物卡!B75),"",人物卡!B75)</f>
        <v>手机</v>
      </c>
      <c r="C100" s="79"/>
      <c r="D100" s="79"/>
      <c r="E100" s="79"/>
      <c r="F100" s="79"/>
      <c r="G100" s="79"/>
      <c r="H100" s="79"/>
      <c r="I100" s="79"/>
      <c r="J100" s="79"/>
      <c r="K100" s="79"/>
      <c r="L100" s="79"/>
      <c r="M100" s="79"/>
      <c r="N100" s="79"/>
      <c r="O100" s="79"/>
      <c r="P100" s="79"/>
      <c r="Q100" s="79"/>
    </row>
    <row r="101" ht="17.4" hidden="1" spans="1:17">
      <c r="A101" s="79"/>
      <c r="B101" s="81" t="s">
        <v>1682</v>
      </c>
      <c r="C101" s="79"/>
      <c r="D101" s="79"/>
      <c r="E101" s="79"/>
      <c r="F101" s="79"/>
      <c r="G101" s="79"/>
      <c r="H101" s="79"/>
      <c r="I101" s="79"/>
      <c r="J101" s="79"/>
      <c r="K101" s="79"/>
      <c r="L101" s="79"/>
      <c r="M101" s="79"/>
      <c r="N101" s="79"/>
      <c r="O101" s="79"/>
      <c r="P101" s="79"/>
      <c r="Q101" s="79"/>
    </row>
    <row r="102" ht="17.4" hidden="1" spans="1:17">
      <c r="A102" s="79"/>
      <c r="B102" s="81" t="str">
        <f>人物卡!J59&amp;"      消费水平："&amp;IF(ISBLANK(人物卡!P60),"(未填写)",人物卡!P60)</f>
        <v>生活水平：标准      消费水平：1000</v>
      </c>
      <c r="C102" s="79"/>
      <c r="D102" s="79"/>
      <c r="E102" s="79"/>
      <c r="F102" s="79"/>
      <c r="G102" s="79"/>
      <c r="H102" s="79"/>
      <c r="I102" s="79"/>
      <c r="J102" s="79"/>
      <c r="K102" s="79"/>
      <c r="L102" s="79"/>
      <c r="M102" s="79"/>
      <c r="N102" s="79"/>
      <c r="O102" s="79"/>
      <c r="P102" s="79"/>
      <c r="Q102" s="79"/>
    </row>
    <row r="103" ht="17.4" hidden="1" spans="1:17">
      <c r="A103" s="79"/>
      <c r="B103" s="81" t="str">
        <f>"现金："&amp;IF(ISBLANK(人物卡!D60),"(未填写)",人物卡!D60)</f>
        <v>现金：8000</v>
      </c>
      <c r="C103" s="79"/>
      <c r="D103" s="79"/>
      <c r="E103" s="79"/>
      <c r="F103" s="79"/>
      <c r="G103" s="79"/>
      <c r="H103" s="79"/>
      <c r="I103" s="79"/>
      <c r="J103" s="79"/>
      <c r="K103" s="79"/>
      <c r="L103" s="79"/>
      <c r="M103" s="79"/>
      <c r="N103" s="79"/>
      <c r="O103" s="79"/>
      <c r="P103" s="79"/>
      <c r="Q103" s="79"/>
    </row>
    <row r="104" ht="17.4" hidden="1" spans="1:17">
      <c r="A104" s="79"/>
      <c r="B104" s="81" t="str">
        <f>"资产："&amp;IF(ISBLANK(人物卡!J60),"(未填写)",人物卡!J60)</f>
        <v>资产：20万</v>
      </c>
      <c r="C104" s="79"/>
      <c r="D104" s="79"/>
      <c r="E104" s="79"/>
      <c r="F104" s="79"/>
      <c r="G104" s="79"/>
      <c r="H104" s="79"/>
      <c r="I104" s="79"/>
      <c r="J104" s="79"/>
      <c r="K104" s="79"/>
      <c r="L104" s="79"/>
      <c r="M104" s="79"/>
      <c r="N104" s="79"/>
      <c r="O104" s="79"/>
      <c r="P104" s="79"/>
      <c r="Q104" s="79"/>
    </row>
    <row r="105" ht="17.4" hidden="1" spans="1:17">
      <c r="A105" s="79"/>
      <c r="B105" s="81" t="str">
        <f>IF(ISBLANK(人物卡!B61),"（未设定更多资产）",人物卡!B61)</f>
        <v>（未设定更多资产）</v>
      </c>
      <c r="C105" s="79"/>
      <c r="D105" s="79"/>
      <c r="E105" s="79"/>
      <c r="F105" s="79"/>
      <c r="G105" s="79"/>
      <c r="H105" s="79"/>
      <c r="I105" s="79"/>
      <c r="J105" s="79"/>
      <c r="K105" s="79"/>
      <c r="L105" s="79"/>
      <c r="M105" s="79"/>
      <c r="N105" s="79"/>
      <c r="O105" s="79"/>
      <c r="P105" s="79"/>
      <c r="Q105" s="79"/>
    </row>
    <row r="106" ht="18.15" hidden="1" spans="1:17">
      <c r="A106" s="79"/>
      <c r="B106" s="82" t="s">
        <v>1683</v>
      </c>
      <c r="C106" s="79"/>
      <c r="D106" s="79"/>
      <c r="E106" s="79"/>
      <c r="F106" s="79"/>
      <c r="G106" s="79"/>
      <c r="H106" s="79"/>
      <c r="I106" s="79"/>
      <c r="J106" s="79"/>
      <c r="K106" s="79"/>
      <c r="L106" s="79"/>
      <c r="M106" s="79"/>
      <c r="N106" s="79"/>
      <c r="O106" s="79"/>
      <c r="P106" s="79"/>
      <c r="Q106" s="79"/>
    </row>
    <row r="107" ht="17.4" spans="1:17">
      <c r="A107" s="79"/>
      <c r="B107" s="83"/>
      <c r="C107" s="79"/>
      <c r="D107" s="79"/>
      <c r="E107" s="79"/>
      <c r="F107" s="79"/>
      <c r="G107" s="79"/>
      <c r="H107" s="79"/>
      <c r="I107" s="79"/>
      <c r="J107" s="79"/>
      <c r="K107" s="79"/>
      <c r="L107" s="79"/>
      <c r="M107" s="79"/>
      <c r="N107" s="79"/>
      <c r="O107" s="79"/>
      <c r="P107" s="79"/>
      <c r="Q107" s="79"/>
    </row>
    <row r="108" ht="17.4" spans="1:17">
      <c r="A108" s="79"/>
      <c r="B108" s="83"/>
      <c r="C108" s="79"/>
      <c r="D108" s="79"/>
      <c r="E108" s="79"/>
      <c r="F108" s="79"/>
      <c r="G108" s="79"/>
      <c r="H108" s="79"/>
      <c r="I108" s="79"/>
      <c r="J108" s="79"/>
      <c r="K108" s="79"/>
      <c r="L108" s="79"/>
      <c r="M108" s="79"/>
      <c r="N108" s="79"/>
      <c r="O108" s="79"/>
      <c r="P108" s="79"/>
      <c r="Q108" s="79"/>
    </row>
    <row r="109" ht="17.4" spans="1:17">
      <c r="A109" s="79"/>
      <c r="B109" s="83"/>
      <c r="C109" s="79"/>
      <c r="D109" s="79"/>
      <c r="E109" s="79"/>
      <c r="F109" s="79"/>
      <c r="G109" s="79"/>
      <c r="H109" s="79"/>
      <c r="I109" s="79"/>
      <c r="J109" s="79"/>
      <c r="K109" s="79"/>
      <c r="L109" s="79"/>
      <c r="M109" s="79"/>
      <c r="N109" s="79"/>
      <c r="O109" s="79"/>
      <c r="P109" s="79"/>
      <c r="Q109" s="79"/>
    </row>
    <row r="110" ht="17.4" spans="1:17">
      <c r="A110" s="79"/>
      <c r="B110" s="83"/>
      <c r="C110" s="79"/>
      <c r="D110" s="79"/>
      <c r="E110" s="79"/>
      <c r="F110" s="79"/>
      <c r="G110" s="79"/>
      <c r="H110" s="79"/>
      <c r="I110" s="79"/>
      <c r="J110" s="79"/>
      <c r="K110" s="79"/>
      <c r="L110" s="79"/>
      <c r="M110" s="79"/>
      <c r="N110" s="79"/>
      <c r="O110" s="79"/>
      <c r="P110" s="79"/>
      <c r="Q110" s="79"/>
    </row>
    <row r="111" ht="17.4" spans="1:17">
      <c r="A111" s="79"/>
      <c r="B111" s="83"/>
      <c r="C111" s="79"/>
      <c r="D111" s="79"/>
      <c r="E111" s="79"/>
      <c r="F111" s="79"/>
      <c r="G111" s="79"/>
      <c r="H111" s="79"/>
      <c r="I111" s="79"/>
      <c r="J111" s="79"/>
      <c r="K111" s="79"/>
      <c r="L111" s="79"/>
      <c r="M111" s="79"/>
      <c r="N111" s="79"/>
      <c r="O111" s="79"/>
      <c r="P111" s="79"/>
      <c r="Q111" s="79"/>
    </row>
    <row r="112" ht="17.4" spans="1:17">
      <c r="A112" s="79"/>
      <c r="B112" s="83"/>
      <c r="C112" s="79"/>
      <c r="D112" s="79"/>
      <c r="E112" s="79"/>
      <c r="F112" s="79"/>
      <c r="G112" s="79"/>
      <c r="H112" s="79"/>
      <c r="I112" s="79"/>
      <c r="J112" s="79"/>
      <c r="K112" s="79"/>
      <c r="L112" s="79"/>
      <c r="M112" s="79"/>
      <c r="N112" s="79"/>
      <c r="O112" s="79"/>
      <c r="P112" s="79"/>
      <c r="Q112" s="79"/>
    </row>
    <row r="113" ht="17.4" spans="1:17">
      <c r="A113" s="79"/>
      <c r="B113" s="83"/>
      <c r="C113" s="81" t="s">
        <v>1663</v>
      </c>
      <c r="D113" s="79"/>
      <c r="E113" s="79"/>
      <c r="F113" s="79"/>
      <c r="G113" s="79"/>
      <c r="H113" s="79"/>
      <c r="I113" s="79"/>
      <c r="J113" s="79"/>
      <c r="K113" s="79"/>
      <c r="L113" s="79"/>
      <c r="M113" s="79"/>
      <c r="N113" s="79"/>
      <c r="O113" s="79"/>
      <c r="P113" s="79"/>
      <c r="Q113" s="79"/>
    </row>
    <row r="114" ht="17.4" spans="1:17">
      <c r="A114" s="79"/>
      <c r="B114" s="83"/>
      <c r="C114" s="81" t="s">
        <v>1664</v>
      </c>
      <c r="D114" s="79"/>
      <c r="E114" s="79"/>
      <c r="F114" s="79"/>
      <c r="G114" s="79"/>
      <c r="H114" s="79"/>
      <c r="I114" s="79"/>
      <c r="J114" s="79"/>
      <c r="K114" s="79"/>
      <c r="L114" s="79"/>
      <c r="M114" s="79"/>
      <c r="N114" s="79"/>
      <c r="O114" s="79"/>
      <c r="P114" s="79"/>
      <c r="Q114" s="79"/>
    </row>
    <row r="115" ht="17.4" spans="1:17">
      <c r="A115" s="79"/>
      <c r="B115" s="83"/>
      <c r="C115" s="81" t="s">
        <v>1665</v>
      </c>
      <c r="D115" s="79"/>
      <c r="E115" s="79"/>
      <c r="F115" s="79"/>
      <c r="G115" s="79"/>
      <c r="H115" s="79"/>
      <c r="I115" s="79"/>
      <c r="J115" s="79"/>
      <c r="K115" s="79"/>
      <c r="L115" s="79"/>
      <c r="M115" s="79"/>
      <c r="N115" s="79"/>
      <c r="O115" s="79"/>
      <c r="P115" s="79"/>
      <c r="Q115" s="79"/>
    </row>
    <row r="116" ht="17.4" spans="1:17">
      <c r="A116" s="79"/>
      <c r="B116" s="83"/>
      <c r="C116" s="81" t="s">
        <v>1666</v>
      </c>
      <c r="D116" s="79"/>
      <c r="E116" s="79"/>
      <c r="F116" s="79"/>
      <c r="G116" s="79"/>
      <c r="H116" s="79"/>
      <c r="I116" s="79"/>
      <c r="J116" s="79"/>
      <c r="K116" s="79"/>
      <c r="L116" s="79"/>
      <c r="M116" s="79"/>
      <c r="N116" s="79"/>
      <c r="O116" s="79"/>
      <c r="P116" s="79"/>
      <c r="Q116" s="79"/>
    </row>
    <row r="117" ht="17.4" spans="1:17">
      <c r="A117" s="79"/>
      <c r="B117" s="83"/>
      <c r="C117" s="81" t="s">
        <v>1667</v>
      </c>
      <c r="D117" s="79"/>
      <c r="E117" s="79"/>
      <c r="F117" s="79"/>
      <c r="G117" s="79"/>
      <c r="H117" s="79"/>
      <c r="I117" s="79"/>
      <c r="J117" s="79"/>
      <c r="K117" s="79"/>
      <c r="L117" s="79"/>
      <c r="M117" s="79"/>
      <c r="N117" s="79"/>
      <c r="O117" s="79"/>
      <c r="P117" s="79"/>
      <c r="Q117" s="79"/>
    </row>
    <row r="118" ht="17.4" spans="1:17">
      <c r="A118" s="79"/>
      <c r="B118" s="83"/>
      <c r="C118" s="81" t="s">
        <v>1668</v>
      </c>
      <c r="D118" s="79"/>
      <c r="E118" s="79"/>
      <c r="F118" s="79"/>
      <c r="G118" s="79"/>
      <c r="H118" s="79"/>
      <c r="I118" s="79"/>
      <c r="J118" s="79"/>
      <c r="K118" s="79"/>
      <c r="L118" s="79"/>
      <c r="M118" s="79"/>
      <c r="N118" s="79"/>
      <c r="O118" s="79"/>
      <c r="P118" s="79"/>
      <c r="Q118" s="79"/>
    </row>
    <row r="119" ht="17.4" spans="3:3">
      <c r="C119" s="81" t="s">
        <v>1669</v>
      </c>
    </row>
    <row r="120" ht="17.4" spans="3:3">
      <c r="C120" s="81" t="s">
        <v>1670</v>
      </c>
    </row>
    <row r="121" ht="17.4" spans="3:3">
      <c r="C121" s="81" t="s">
        <v>1671</v>
      </c>
    </row>
    <row r="122" ht="17.4" spans="3:3">
      <c r="C122" s="81" t="s">
        <v>1672</v>
      </c>
    </row>
    <row r="123" ht="17.4" spans="3:3">
      <c r="C123" s="81" t="s">
        <v>1673</v>
      </c>
    </row>
    <row r="124" ht="17.4" spans="3:3">
      <c r="C124" s="81" t="s">
        <v>1674</v>
      </c>
    </row>
    <row r="125" ht="17.4" spans="3:3">
      <c r="C125" s="81" t="s">
        <v>1675</v>
      </c>
    </row>
    <row r="126" ht="17.4" spans="3:3">
      <c r="C126" s="81" t="s">
        <v>1676</v>
      </c>
    </row>
    <row r="127" ht="17.4" spans="3:3">
      <c r="C127" s="81" t="s">
        <v>1677</v>
      </c>
    </row>
    <row r="128" ht="17.4" spans="3:3">
      <c r="C128" s="81" t="s">
        <v>1678</v>
      </c>
    </row>
    <row r="129" ht="17.4" spans="3:3">
      <c r="C129" s="81" t="s">
        <v>1679</v>
      </c>
    </row>
  </sheetData>
  <sheetProtection formatCells="0" insertHyperlinks="0" autoFilter="0"/>
  <autoFilter ref="B1:B106">
    <filterColumn colId="0">
      <filters>
        <filter val="-黄铜指虎55%(27/11), 伤害1D3+1+DB"/>
        <filter val="-.45(11.43mm)自动手枪55%(27/11), 伤害1D10+2"/>
        <filter val="潜行 65%(32/13)"/>
        <filter val="侦察 85%(42/17)"/>
        <filter val="斗殴 40%(20/8), 伤害1D3+DB"/>
        <filter val="-电击枪(射击)*55%(27/11), 伤害1D3+眩晕"/>
        <filter val="HP:13/13   San:85/99   MP:17/17"/>
        <filter val="妙手 85%(42/17)"/>
        <filter val="母语:汉语 80%(40/16)"/>
        <filter val="图书馆使用 85%(42/17)"/>
        <filter val="聆听 65%(32/13)"/>
        <filter val="射击:手枪 55%(27/11)"/>
        <filter val="闪避 25%(12/5)"/>
        <filter val="格斗:斗殴 40%(20/8)"/>
        <filter val="DB:0  体格:0  MOV:7  幸运:55"/>
        <filter val="估价 85%(42/17)"/>
        <filter val="信用评级 20%(10/4)"/>
      </filters>
    </filterColumn>
    <extLst/>
  </autoFilter>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G30"/>
  <sheetViews>
    <sheetView zoomScale="85" zoomScaleNormal="85" topLeftCell="B1" workbookViewId="0">
      <selection activeCell="E1" sqref="E1"/>
    </sheetView>
  </sheetViews>
  <sheetFormatPr defaultColWidth="9" defaultRowHeight="13.8" outlineLevelCol="6"/>
  <cols>
    <col min="2" max="2" width="6.2037037037037" customWidth="1"/>
    <col min="3" max="3" width="5.56481481481481" style="55" customWidth="1"/>
    <col min="4" max="4" width="79.2037037037037" style="1" customWidth="1"/>
    <col min="6" max="6" width="5.56481481481481" style="4" customWidth="1"/>
    <col min="7" max="7" width="79.2037037037037" style="4" customWidth="1"/>
  </cols>
  <sheetData>
    <row r="1" ht="18.75" customHeight="1" spans="3:7">
      <c r="C1" s="56" t="s">
        <v>1684</v>
      </c>
      <c r="D1" s="57"/>
      <c r="E1" s="5"/>
      <c r="F1" s="58" t="s">
        <v>1685</v>
      </c>
      <c r="G1" s="59"/>
    </row>
    <row r="2" ht="18" customHeight="1" spans="3:7">
      <c r="C2" s="60" t="s">
        <v>241</v>
      </c>
      <c r="D2" s="61" t="s">
        <v>1686</v>
      </c>
      <c r="F2" s="27" t="s">
        <v>241</v>
      </c>
      <c r="G2" s="61" t="s">
        <v>1686</v>
      </c>
    </row>
    <row r="3" ht="51.95" customHeight="1" spans="3:7">
      <c r="C3" s="62">
        <v>1</v>
      </c>
      <c r="D3" s="53" t="s">
        <v>1687</v>
      </c>
      <c r="F3" s="29">
        <v>1</v>
      </c>
      <c r="G3" s="53" t="s">
        <v>1688</v>
      </c>
    </row>
    <row r="4" ht="51.95" customHeight="1" spans="3:7">
      <c r="C4" s="63">
        <v>2</v>
      </c>
      <c r="D4" s="64" t="s">
        <v>1689</v>
      </c>
      <c r="F4" s="31">
        <v>2</v>
      </c>
      <c r="G4" s="64" t="s">
        <v>1690</v>
      </c>
    </row>
    <row r="5" ht="51.95" customHeight="1" spans="3:7">
      <c r="C5" s="62">
        <v>3</v>
      </c>
      <c r="D5" s="53" t="s">
        <v>1691</v>
      </c>
      <c r="F5" s="29">
        <v>3</v>
      </c>
      <c r="G5" s="53" t="s">
        <v>1692</v>
      </c>
    </row>
    <row r="6" ht="51.95" customHeight="1" spans="3:7">
      <c r="C6" s="63">
        <v>4</v>
      </c>
      <c r="D6" s="64" t="s">
        <v>1693</v>
      </c>
      <c r="F6" s="31">
        <v>4</v>
      </c>
      <c r="G6" s="64" t="s">
        <v>1694</v>
      </c>
    </row>
    <row r="7" ht="51.95" customHeight="1" spans="3:7">
      <c r="C7" s="62">
        <v>5</v>
      </c>
      <c r="D7" s="53" t="s">
        <v>1695</v>
      </c>
      <c r="F7" s="29">
        <v>5</v>
      </c>
      <c r="G7" s="53" t="s">
        <v>1696</v>
      </c>
    </row>
    <row r="8" ht="51.95" customHeight="1" spans="3:7">
      <c r="C8" s="63">
        <v>6</v>
      </c>
      <c r="D8" s="64" t="s">
        <v>1697</v>
      </c>
      <c r="F8" s="31">
        <v>6</v>
      </c>
      <c r="G8" s="64" t="s">
        <v>1698</v>
      </c>
    </row>
    <row r="9" ht="51.95" customHeight="1" spans="3:7">
      <c r="C9" s="62">
        <v>7</v>
      </c>
      <c r="D9" s="53" t="s">
        <v>1699</v>
      </c>
      <c r="F9" s="29">
        <v>7</v>
      </c>
      <c r="G9" s="53" t="s">
        <v>1700</v>
      </c>
    </row>
    <row r="10" ht="51.95" customHeight="1" spans="3:7">
      <c r="C10" s="63">
        <v>8</v>
      </c>
      <c r="D10" s="64" t="s">
        <v>1701</v>
      </c>
      <c r="F10" s="31">
        <v>8</v>
      </c>
      <c r="G10" s="64" t="s">
        <v>1702</v>
      </c>
    </row>
    <row r="11" ht="51.95" customHeight="1" spans="3:7">
      <c r="C11" s="62">
        <v>9</v>
      </c>
      <c r="D11" s="53" t="s">
        <v>1703</v>
      </c>
      <c r="F11" s="29">
        <v>9</v>
      </c>
      <c r="G11" s="53" t="s">
        <v>1704</v>
      </c>
    </row>
    <row r="12" ht="51.95" customHeight="1" spans="3:7">
      <c r="C12" s="65">
        <v>10</v>
      </c>
      <c r="D12" s="66" t="s">
        <v>1705</v>
      </c>
      <c r="F12" s="34">
        <v>10</v>
      </c>
      <c r="G12" s="66" t="s">
        <v>1706</v>
      </c>
    </row>
    <row r="13" ht="14.55" spans="3:4">
      <c r="C13" s="67"/>
      <c r="D13" s="68"/>
    </row>
    <row r="14" ht="18" customHeight="1" spans="3:7">
      <c r="C14" s="69" t="s">
        <v>1707</v>
      </c>
      <c r="D14" s="70"/>
      <c r="F14" s="69" t="s">
        <v>1708</v>
      </c>
      <c r="G14" s="70"/>
    </row>
    <row r="15" ht="18" customHeight="1" spans="3:7">
      <c r="C15" s="71" t="s">
        <v>241</v>
      </c>
      <c r="D15" s="72" t="s">
        <v>1709</v>
      </c>
      <c r="F15" s="71" t="s">
        <v>241</v>
      </c>
      <c r="G15" s="72" t="s">
        <v>1709</v>
      </c>
    </row>
    <row r="16" ht="38.25" customHeight="1" spans="3:7">
      <c r="C16" s="73">
        <v>0</v>
      </c>
      <c r="D16" s="74" t="str">
        <f>IF(C16=0,"请在左侧输入数字",VLOOKUP(C16,疯狂附表!A3:B102,2,FALSE))</f>
        <v>请在左侧输入数字</v>
      </c>
      <c r="F16" s="73"/>
      <c r="G16" s="74" t="str">
        <f>IF(F16=0,"请在左侧输入数字",VLOOKUP(F16,疯狂附表!C3:D102,2,FALSE))</f>
        <v>请在左侧输入数字</v>
      </c>
    </row>
    <row r="18" ht="18" customHeight="1" spans="3:4">
      <c r="C18" s="75"/>
      <c r="D18" s="76"/>
    </row>
    <row r="19" spans="3:4">
      <c r="C19" s="77" t="s">
        <v>1710</v>
      </c>
      <c r="D19" s="77"/>
    </row>
    <row r="20" ht="37.5" customHeight="1" spans="3:4">
      <c r="C20" s="78"/>
      <c r="D20" s="76"/>
    </row>
    <row r="21" spans="3:3">
      <c r="C21"/>
    </row>
    <row r="22" ht="14.25" customHeight="1"/>
    <row r="24" spans="6:6">
      <c r="F24"/>
    </row>
    <row r="25" spans="3:6">
      <c r="C25"/>
      <c r="F25"/>
    </row>
    <row r="26" spans="3:6">
      <c r="C26"/>
      <c r="F26"/>
    </row>
    <row r="27" spans="3:6">
      <c r="C27"/>
      <c r="F27"/>
    </row>
    <row r="28" spans="3:6">
      <c r="C28"/>
      <c r="F28"/>
    </row>
    <row r="29" spans="3:6">
      <c r="C29"/>
      <c r="F29"/>
    </row>
    <row r="30" spans="3:6">
      <c r="C30"/>
      <c r="F30"/>
    </row>
  </sheetData>
  <sheetProtection sheet="1" selectLockedCells="1" formatCells="0" objects="1" scenarios="1"/>
  <mergeCells count="5">
    <mergeCell ref="C1:D1"/>
    <mergeCell ref="F1:G1"/>
    <mergeCell ref="C14:D14"/>
    <mergeCell ref="F14:G14"/>
    <mergeCell ref="C19:D19"/>
  </mergeCells>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s>
  <pageMargins left="0.699305555555556" right="0.699305555555556"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p i x e l a t o r s   x m l n s = " h t t p s : / / w e b . w p s . c n / e t / 2 0 1 8 / m a i n "   x m l n s : s = " h t t p : / / s c h e m a s . o p e n x m l f o r m a t s . o r g / s p r e a d s h e e t m l / 2 0 0 6 / m a i n " > < p i x e l a t o r L i s t   s h e e t S t i d = " 1 " / > < p i x e l a t o r L i s t   s h e e t S t i d = " 2 " / > < p i x e l a t o r L i s t   s h e e t S t i d = " 3 " / > < p i x e l a t o r L i s t   s h e e t S t i d = " 4 " / > < p i x e l a t o r L i s t   s h e e t S t i d = " 5 " / > < p i x e l a t o r L i s t   s h e e t S t i d = " 6 " / > < p i x e l a t o r L i s t   s h e e t S t i d = " 7 " / > < p i x e l a t o r L i s t   s h e e t S t i d = " 8 " / > < p i x e l a t o r L i s t   s h e e t S t i d = " 9 " / > < p i x e l a t o r L i s t   s h e e t S t i d = " 1 0 " / > < p i x e l a t o r L i s t   s h e e t S t i d = " 1 1 " / > < p i x e l a t o r L i s t   s h e e t S t i d = " 1 2 " / > < p i x e l a t o r L i s t   s h e e t S t i d = " 1 3 " / > < p i x e l a t o r L i s t   s h e e t S t i d = " 1 4 " / > < / p i x e l a t o r s > 
</file>

<file path=customXml/itemProps1.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13</vt:i4>
      </vt:variant>
    </vt:vector>
  </HeadingPairs>
  <TitlesOfParts>
    <vt:vector size="13" baseType="lpstr">
      <vt:lpstr>人物卡</vt:lpstr>
      <vt:lpstr>1.62版面</vt:lpstr>
      <vt:lpstr>职业列表</vt:lpstr>
      <vt:lpstr>本职技能</vt:lpstr>
      <vt:lpstr>武器列表</vt:lpstr>
      <vt:lpstr>分支技能</vt:lpstr>
      <vt:lpstr>属性和掷骰</vt:lpstr>
      <vt:lpstr>TXT输出</vt:lpstr>
      <vt:lpstr>疯狂表</vt:lpstr>
      <vt:lpstr>信誉参照表</vt:lpstr>
      <vt:lpstr>附表</vt:lpstr>
      <vt:lpstr>疯狂附表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86178</cp:lastModifiedBy>
  <dcterms:created xsi:type="dcterms:W3CDTF">2015-07-02T09:28:00Z</dcterms:created>
  <dcterms:modified xsi:type="dcterms:W3CDTF">2021-07-12T14:32:59Z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5EED711F3CBB44629CBAFF09FBCBB0D0</vt:lpwstr>
  </property>
</Properties>
</file>