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vmlDrawing1.vml" ContentType="application/vnd.openxmlformats-officedocument.vmlDrawing"/>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drawings/vmlDrawing3.vml" ContentType="application/vnd.openxmlformats-officedocument.vmlDrawing"/>
  <Override PartName="/xl/comments3.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vmlDrawing8.vml" ContentType="application/vnd.openxmlformats-officedocument.vmlDrawing"/>
  <Override PartName="/xl/comments8.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workbookProtection workbookPassword="DCD7" lockStructure="1"/>
  <bookViews>
    <workbookView xWindow="0" yWindow="0" windowWidth="22943" windowHeight="9924" activeTab="0" tabRatio="768"/>
  </bookViews>
  <sheets>
    <sheet name="人物卡" sheetId="1" r:id="rId1"/>
    <sheet name="分支技能" sheetId="2" r:id="rId2"/>
    <sheet name="职业列表" sheetId="3" r:id="rId3"/>
    <sheet name="属性和掷骰" sheetId="4" r:id="rId4"/>
    <sheet name="武器列表" sheetId="5" r:id="rId5"/>
    <sheet name="疯狂表" sheetId="6" r:id="rId6"/>
    <sheet name="信誉参照表" sheetId="7" r:id="rId7"/>
    <sheet name="附表" sheetId="8" r:id="rId8" state="hidden"/>
    <sheet name="疯狂附表" sheetId="9" r:id="rId9" state="hidden"/>
    <sheet name="更新说明" sheetId="10" r:id="rId10"/>
    <sheet name="职业" sheetId="11" r:id="rId11" state="hidden"/>
    <sheet name="输出" sheetId="12" r:id="rId12" state="hidden"/>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localSheetId="1">分支技能!$B$9</definedName>
    <definedName name="文学">分支技能!$B$9</definedName>
  </definedNames>
</workbook>
</file>

<file path=xl/cellimages.xml><?xml version="1.0" encoding="utf-8"?>
<etc:cellImages xmlns:xdr="http://schemas.openxmlformats.org/drawingml/2006/spreadsheetDrawing" xmlns:a="http://schemas.openxmlformats.org/drawingml/2006/main" xmlns:r="http://schemas.openxmlformats.org/officeDocument/2006/relationships" xmlns:etc="http://www.wps.cn/officeDocument/2017/etCustomData">
  <etc:cellImage>
    <xdr:pic>
      <xdr:nvPicPr>
        <xdr:cNvPr id="2" name="ID_E6342FC490154354B4C971493BA5E6E1" descr=" "/>
        <xdr:cNvPicPr/>
      </xdr:nvPicPr>
      <xdr:blipFill>
        <a:blip xmlns:r="http://schemas.openxmlformats.org/officeDocument/2006/relationships" r:embed="rId1"/>
        <a:srcRect/>
        <a:stretch>
          <a:fillRect/>
        </a:stretch>
      </xdr:blipFill>
      <xdr:spPr>
        <a:xfrm>
          <a:off x="0" y="0"/>
          <a:ext cx="2696546" cy="3258327"/>
        </a:xfrm>
        <a:noFill/>
        <a:ln w="9525" cap="flat" cmpd="sng">
          <a:noFill/>
          <a:prstDash val="solid"/>
          <a:miter/>
        </a:ln>
        <a:effectLst/>
      </xdr:spPr>
    </xdr:pic>
  </etc:cellImage>
</etc:cellImages>
</file>

<file path=xl/comments1.xml><?xml version="1.0" encoding="utf-8"?>
<comments xmlns="http://schemas.openxmlformats.org/spreadsheetml/2006/main">
  <authors>
    <author>Starfire</author>
  </authors>
  <commentList>
    <comment ref="J3" authorId="0">
      <text>
        <r>
          <rPr>
            <b/>
            <sz val="9"/>
            <rFont val="宋体"/>
            <charset val="134"/>
          </rPr>
          <t xml:space="preserve">备注:</t>
        </r>
        <r>
          <rPr>
            <sz val="9"/>
            <rFont val="宋体"/>
            <charset val="134"/>
          </rPr>
          <t xml:space="preserve">
力量（STR）：投3D6，结果乘5，即是力量属性。
</t>
        </r>
      </text>
    </comment>
    <comment ref="M3" authorId="0">
      <text>
        <r>
          <rPr>
            <b/>
            <sz val="9"/>
            <rFont val="宋体"/>
            <charset val="134"/>
          </rPr>
          <t xml:space="preserve">备注:</t>
        </r>
        <r>
          <rPr>
            <sz val="9"/>
            <rFont val="宋体"/>
            <charset val="134"/>
          </rPr>
          <t xml:space="preserve">
敏捷（DEX）：投3D6，结果乘5，即是敏捷属性。
</t>
        </r>
      </text>
    </comment>
    <comment ref="P3" authorId="0">
      <text>
        <r>
          <rPr>
            <b/>
            <sz val="9"/>
            <rFont val="宋体"/>
            <charset val="134"/>
          </rPr>
          <t xml:space="preserve">备注:</t>
        </r>
        <r>
          <rPr>
            <sz val="9"/>
            <rFont val="宋体"/>
            <charset val="134"/>
          </rPr>
          <t xml:space="preserve">
意志（POW）：投3D6，结果乘5，即是意志属性。
</t>
        </r>
      </text>
    </comment>
    <comment ref="J5" authorId="0">
      <text>
        <r>
          <rPr>
            <b/>
            <sz val="9"/>
            <rFont val="宋体"/>
            <charset val="134"/>
          </rPr>
          <t xml:space="preserve">备注:</t>
        </r>
        <r>
          <rPr>
            <sz val="9"/>
            <rFont val="宋体"/>
            <charset val="134"/>
          </rPr>
          <t xml:space="preserve">
体质（CON）：投3D6，结果乘5，即是体质属性。
</t>
        </r>
      </text>
    </comment>
    <comment ref="M5" authorId="0">
      <text>
        <r>
          <rPr>
            <b/>
            <sz val="9"/>
            <rFont val="宋体"/>
            <charset val="134"/>
          </rPr>
          <t xml:space="preserve">备注:</t>
        </r>
        <r>
          <rPr>
            <sz val="9"/>
            <rFont val="宋体"/>
            <charset val="134"/>
          </rPr>
          <t xml:space="preserve">
外貌（APP）：投3D6，结果乘5，即是外貌属性。
</t>
        </r>
      </text>
    </comment>
    <comment ref="P5" authorId="0">
      <text>
        <r>
          <rPr>
            <b/>
            <sz val="9"/>
            <rFont val="宋体"/>
            <charset val="134"/>
          </rPr>
          <t xml:space="preserve">备注:</t>
        </r>
        <r>
          <rPr>
            <sz val="9"/>
            <rFont val="宋体"/>
            <charset val="134"/>
          </rPr>
          <t xml:space="preserve">
教育（EDU）：投2D6+6，结果乘5，即是教育属性。
知识检定使用该数值。</t>
        </r>
      </text>
    </comment>
    <comment ref="J7" authorId="0">
      <text>
        <r>
          <rPr>
            <b/>
            <sz val="9"/>
            <rFont val="宋体"/>
            <charset val="134"/>
          </rPr>
          <t xml:space="preserve">备注:</t>
        </r>
        <r>
          <rPr>
            <sz val="9"/>
            <rFont val="宋体"/>
            <charset val="134"/>
          </rPr>
          <t xml:space="preserve">
体型（SIZ）：投2D6+6，结果乘5，即是体型属性。
</t>
        </r>
      </text>
    </comment>
    <comment ref="M7" authorId="0">
      <text>
        <r>
          <rPr>
            <b/>
            <sz val="9"/>
            <rFont val="宋体"/>
            <charset val="134"/>
          </rPr>
          <t xml:space="preserve">备注:</t>
        </r>
        <r>
          <rPr>
            <sz val="9"/>
            <rFont val="宋体"/>
            <charset val="134"/>
          </rPr>
          <t xml:space="preserve">
智力（INT）：骰2D6+6，结果乘5，即是智力属性。
灵感检定使用该数值。</t>
        </r>
      </text>
    </comment>
    <comment ref="M10" authorId="0">
      <text>
        <r>
          <rPr>
            <b/>
            <sz val="9"/>
            <rFont val="宋体"/>
            <charset val="134"/>
          </rPr>
          <t xml:space="preserve">备注:</t>
        </r>
        <r>
          <rPr>
            <sz val="9"/>
            <rFont val="宋体"/>
            <charset val="134"/>
          </rPr>
          <t xml:space="preserve">
骰3d6，结果乘5，即是幸运值。</t>
        </r>
      </text>
    </comment>
    <comment ref="E34" authorId="0">
      <text>
        <r>
          <rPr>
            <b/>
            <sz val="9"/>
            <rFont val="宋体"/>
            <charset val="134"/>
          </rPr>
          <t xml:space="preserve">备注:</t>
        </r>
        <r>
          <rPr>
            <sz val="9"/>
            <rFont val="宋体"/>
            <charset val="134"/>
          </rPr>
          <t xml:space="preserve">
职业技能如果想选择斗殴，请直接在斗殴技能上加点</t>
        </r>
      </text>
    </comment>
    <comment ref="E37" authorId="0">
      <text>
        <r>
          <rPr>
            <b/>
            <sz val="9"/>
            <rFont val="宋体"/>
            <charset val="134"/>
          </rPr>
          <t xml:space="preserve">备注:</t>
        </r>
        <r>
          <rPr>
            <sz val="9"/>
            <rFont val="宋体"/>
            <charset val="134"/>
          </rPr>
          <t xml:space="preserve">
职业技能如果想选手枪，请直接在手枪技能上加点</t>
        </r>
      </text>
    </comment>
    <comment ref="E46" authorId="0">
      <text>
        <r>
          <rPr>
            <b/>
            <sz val="9"/>
            <rFont val="宋体"/>
            <charset val="134"/>
          </rPr>
          <t xml:space="preserve">填写说明:</t>
        </r>
        <r>
          <rPr>
            <sz val="9"/>
            <rFont val="宋体"/>
            <charset val="134"/>
          </rPr>
          <t xml:space="preserve">
此处填写人物故乡语种。例，故乡美国，则母语：英语</t>
        </r>
      </text>
    </comment>
    <comment ref="L59" authorId="0">
      <text>
        <r>
          <rPr>
            <sz val="9"/>
            <rFont val="宋体"/>
            <charset val="134"/>
          </rPr>
          <t xml:space="preserve">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text>
        <r>
          <rPr>
            <b/>
            <sz val="9"/>
            <rFont val="宋体"/>
            <charset val="134"/>
          </rPr>
          <t xml:space="preserve">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3.xml><?xml version="1.0" encoding="utf-8"?>
<comments xmlns="http://schemas.openxmlformats.org/spreadsheetml/2006/main">
  <authors>
    <author>starfire</author>
  </authors>
  <commentList>
    <comment ref="C3" authorId="0">
      <text>
        <r>
          <rPr>
            <b/>
            <sz val="9"/>
            <rFont val="宋体"/>
            <charset val="134"/>
          </rPr>
          <t xml:space="preserve">特别提醒：</t>
        </r>
        <r>
          <rPr>
            <sz val="9"/>
            <rFont val="宋体"/>
            <charset val="134"/>
          </rPr>
          <t xml:space="preserve">
请在此输入自定义职业名称！不使用时请清空此单元格！</t>
        </r>
      </text>
    </comment>
    <comment ref="E3" authorId="0">
      <text>
        <r>
          <rPr>
            <b/>
            <sz val="9"/>
            <rFont val="宋体"/>
            <charset val="134"/>
          </rPr>
          <t xml:space="preserve">特别提醒:</t>
        </r>
        <r>
          <rPr>
            <sz val="9"/>
            <rFont val="宋体"/>
            <charset val="134"/>
          </rPr>
          <t xml:space="preserve">
是输入第二职业属性的数值！</t>
        </r>
      </text>
    </comment>
  </commentList>
</comments>
</file>

<file path=xl/comments8.xml><?xml version="1.0" encoding="utf-8"?>
<comments xmlns="http://schemas.openxmlformats.org/spreadsheetml/2006/main">
  <authors>
    <author>starfire</author>
  </authors>
  <commentList>
    <comment ref="C46" authorId="0">
      <text>
        <r>
          <rPr>
            <b/>
            <sz val="9"/>
            <rFont val="宋体"/>
            <charset val="134"/>
          </rPr>
          <t xml:space="preserve">starfire:</t>
        </r>
        <r>
          <rPr>
            <sz val="9"/>
            <rFont val="宋体"/>
            <charset val="134"/>
          </rPr>
          <t xml:space="preserve">
格斗</t>
        </r>
      </text>
    </comment>
    <comment ref="D46" authorId="0">
      <text>
        <r>
          <rPr>
            <b/>
            <sz val="9"/>
            <rFont val="宋体"/>
            <charset val="134"/>
          </rPr>
          <t xml:space="preserve">starfire:</t>
        </r>
        <r>
          <rPr>
            <sz val="9"/>
            <rFont val="宋体"/>
            <charset val="134"/>
          </rPr>
          <t xml:space="preserve">
闪避</t>
        </r>
      </text>
    </comment>
    <comment ref="E46" authorId="0">
      <text>
        <r>
          <rPr>
            <b/>
            <sz val="9"/>
            <rFont val="宋体"/>
            <charset val="134"/>
          </rPr>
          <t xml:space="preserve">starfire:</t>
        </r>
        <r>
          <rPr>
            <sz val="9"/>
            <rFont val="宋体"/>
            <charset val="134"/>
          </rPr>
          <t xml:space="preserve">
射击</t>
        </r>
      </text>
    </comment>
    <comment ref="F46" authorId="0">
      <text>
        <r>
          <rPr>
            <b/>
            <sz val="9"/>
            <rFont val="宋体"/>
            <charset val="134"/>
          </rPr>
          <t xml:space="preserve">starfire:</t>
        </r>
        <r>
          <rPr>
            <sz val="9"/>
            <rFont val="宋体"/>
            <charset val="134"/>
          </rPr>
          <t xml:space="preserve">
投掷</t>
        </r>
      </text>
    </comment>
    <comment ref="G46" authorId="0">
      <text>
        <r>
          <rPr>
            <b/>
            <sz val="9"/>
            <rFont val="宋体"/>
            <charset val="134"/>
          </rPr>
          <t xml:space="preserve">starfire:</t>
        </r>
        <r>
          <rPr>
            <sz val="9"/>
            <rFont val="宋体"/>
            <charset val="134"/>
          </rPr>
          <t xml:space="preserve">
爆破</t>
        </r>
      </text>
    </comment>
    <comment ref="H46" authorId="0">
      <text>
        <r>
          <rPr>
            <b/>
            <sz val="9"/>
            <rFont val="宋体"/>
            <charset val="134"/>
          </rPr>
          <t xml:space="preserve">starfire:</t>
        </r>
        <r>
          <rPr>
            <sz val="9"/>
            <rFont val="宋体"/>
            <charset val="134"/>
          </rPr>
          <t xml:space="preserve">
炮术</t>
        </r>
      </text>
    </comment>
    <comment ref="C47" authorId="0">
      <text>
        <r>
          <rPr>
            <b/>
            <sz val="9"/>
            <rFont val="宋体"/>
            <charset val="134"/>
          </rPr>
          <t xml:space="preserve">starfire:</t>
        </r>
        <r>
          <rPr>
            <sz val="9"/>
            <rFont val="宋体"/>
            <charset val="134"/>
          </rPr>
          <t xml:space="preserve">
技艺</t>
        </r>
      </text>
    </comment>
    <comment ref="D47" authorId="0">
      <text>
        <r>
          <rPr>
            <b/>
            <sz val="9"/>
            <rFont val="宋体"/>
            <charset val="134"/>
          </rPr>
          <t xml:space="preserve">starfire:</t>
        </r>
        <r>
          <rPr>
            <sz val="9"/>
            <rFont val="宋体"/>
            <charset val="134"/>
          </rPr>
          <t xml:space="preserve">
汽车驾驶</t>
        </r>
      </text>
    </comment>
    <comment ref="E47" authorId="0">
      <text>
        <r>
          <rPr>
            <b/>
            <sz val="9"/>
            <rFont val="宋体"/>
            <charset val="134"/>
          </rPr>
          <t xml:space="preserve">starfire:</t>
        </r>
        <r>
          <rPr>
            <sz val="9"/>
            <rFont val="宋体"/>
            <charset val="134"/>
          </rPr>
          <t xml:space="preserve">
乔装</t>
        </r>
      </text>
    </comment>
    <comment ref="F47" authorId="0">
      <text>
        <r>
          <rPr>
            <b/>
            <sz val="9"/>
            <rFont val="宋体"/>
            <charset val="134"/>
          </rPr>
          <t xml:space="preserve">starfire:</t>
        </r>
        <r>
          <rPr>
            <sz val="9"/>
            <rFont val="宋体"/>
            <charset val="134"/>
          </rPr>
          <t xml:space="preserve">
电气维修</t>
        </r>
      </text>
    </comment>
    <comment ref="G47" authorId="0">
      <text>
        <r>
          <rPr>
            <b/>
            <sz val="9"/>
            <rFont val="宋体"/>
            <charset val="134"/>
          </rPr>
          <t xml:space="preserve">starfire:</t>
        </r>
        <r>
          <rPr>
            <sz val="9"/>
            <rFont val="宋体"/>
            <charset val="134"/>
          </rPr>
          <t xml:space="preserve">
锁匠</t>
        </r>
      </text>
    </comment>
    <comment ref="H47" authorId="0">
      <text>
        <r>
          <rPr>
            <b/>
            <sz val="9"/>
            <rFont val="宋体"/>
            <charset val="134"/>
          </rPr>
          <t xml:space="preserve">starfire:</t>
        </r>
        <r>
          <rPr>
            <sz val="9"/>
            <rFont val="宋体"/>
            <charset val="134"/>
          </rPr>
          <t xml:space="preserve">
机械维修</t>
        </r>
      </text>
    </comment>
    <comment ref="I47" authorId="0">
      <text>
        <r>
          <rPr>
            <b/>
            <sz val="9"/>
            <rFont val="宋体"/>
            <charset val="134"/>
          </rPr>
          <t xml:space="preserve">starfire:</t>
        </r>
        <r>
          <rPr>
            <sz val="9"/>
            <rFont val="宋体"/>
            <charset val="134"/>
          </rPr>
          <t xml:space="preserve">
操作重型机械</t>
        </r>
      </text>
    </comment>
    <comment ref="J47" authorId="0">
      <text>
        <r>
          <rPr>
            <b/>
            <sz val="9"/>
            <rFont val="宋体"/>
            <charset val="134"/>
          </rPr>
          <t xml:space="preserve">starfire:</t>
        </r>
        <r>
          <rPr>
            <sz val="9"/>
            <rFont val="宋体"/>
            <charset val="134"/>
          </rPr>
          <t xml:space="preserve">
驾驶</t>
        </r>
      </text>
    </comment>
    <comment ref="K47" authorId="0">
      <text>
        <r>
          <rPr>
            <b/>
            <sz val="9"/>
            <rFont val="宋体"/>
            <charset val="134"/>
          </rPr>
          <t xml:space="preserve">starfire:</t>
        </r>
        <r>
          <rPr>
            <sz val="9"/>
            <rFont val="宋体"/>
            <charset val="134"/>
          </rPr>
          <t xml:space="preserve">
骑乘</t>
        </r>
      </text>
    </comment>
    <comment ref="L47" authorId="0">
      <text>
        <r>
          <rPr>
            <b/>
            <sz val="9"/>
            <rFont val="宋体"/>
            <charset val="134"/>
          </rPr>
          <t xml:space="preserve">starfire:</t>
        </r>
        <r>
          <rPr>
            <sz val="9"/>
            <rFont val="宋体"/>
            <charset val="134"/>
          </rPr>
          <t xml:space="preserve">
妙手</t>
        </r>
      </text>
    </comment>
    <comment ref="M47" authorId="0">
      <text>
        <r>
          <rPr>
            <b/>
            <sz val="9"/>
            <rFont val="宋体"/>
            <charset val="134"/>
          </rPr>
          <t xml:space="preserve">starfire:</t>
        </r>
        <r>
          <rPr>
            <sz val="9"/>
            <rFont val="宋体"/>
            <charset val="134"/>
          </rPr>
          <t xml:space="preserve">
驯兽</t>
        </r>
      </text>
    </comment>
    <comment ref="N47" authorId="0">
      <text>
        <r>
          <rPr>
            <b/>
            <sz val="9"/>
            <rFont val="宋体"/>
            <charset val="134"/>
          </rPr>
          <t xml:space="preserve">starfire:</t>
        </r>
        <r>
          <rPr>
            <sz val="9"/>
            <rFont val="宋体"/>
            <charset val="134"/>
          </rPr>
          <t xml:space="preserve">
自设</t>
        </r>
      </text>
    </comment>
    <comment ref="O47" authorId="0">
      <text>
        <r>
          <rPr>
            <b/>
            <sz val="9"/>
            <rFont val="宋体"/>
            <charset val="134"/>
          </rPr>
          <t xml:space="preserve">starfire:</t>
        </r>
        <r>
          <rPr>
            <sz val="9"/>
            <rFont val="宋体"/>
            <charset val="134"/>
          </rPr>
          <t xml:space="preserve">
游泳</t>
        </r>
      </text>
    </comment>
    <comment ref="P47" authorId="0">
      <text>
        <r>
          <rPr>
            <b/>
            <sz val="9"/>
            <rFont val="宋体"/>
            <charset val="134"/>
          </rPr>
          <t xml:space="preserve">starfire:</t>
        </r>
        <r>
          <rPr>
            <sz val="9"/>
            <rFont val="宋体"/>
            <charset val="134"/>
          </rPr>
          <t xml:space="preserve">
潜水</t>
        </r>
      </text>
    </comment>
    <comment ref="Q47" authorId="0">
      <text>
        <r>
          <rPr>
            <b/>
            <sz val="9"/>
            <rFont val="宋体"/>
            <charset val="134"/>
          </rPr>
          <t xml:space="preserve">starfire:</t>
        </r>
        <r>
          <rPr>
            <sz val="9"/>
            <rFont val="宋体"/>
            <charset val="134"/>
          </rPr>
          <t xml:space="preserve">
读唇</t>
        </r>
      </text>
    </comment>
    <comment ref="C48" authorId="0">
      <text>
        <r>
          <rPr>
            <b/>
            <sz val="9"/>
            <rFont val="宋体"/>
            <charset val="134"/>
          </rPr>
          <t xml:space="preserve">starfire:</t>
        </r>
        <r>
          <rPr>
            <sz val="9"/>
            <rFont val="宋体"/>
            <charset val="134"/>
          </rPr>
          <t xml:space="preserve">
急救</t>
        </r>
      </text>
    </comment>
    <comment ref="D48" authorId="0">
      <text>
        <r>
          <rPr>
            <b/>
            <sz val="9"/>
            <rFont val="宋体"/>
            <charset val="134"/>
          </rPr>
          <t xml:space="preserve">starfire:</t>
        </r>
        <r>
          <rPr>
            <sz val="9"/>
            <rFont val="宋体"/>
            <charset val="134"/>
          </rPr>
          <t xml:space="preserve">
医学</t>
        </r>
      </text>
    </comment>
    <comment ref="E48" authorId="0">
      <text>
        <r>
          <rPr>
            <b/>
            <sz val="9"/>
            <rFont val="宋体"/>
            <charset val="134"/>
          </rPr>
          <t xml:space="preserve">starfire:</t>
        </r>
        <r>
          <rPr>
            <sz val="9"/>
            <rFont val="宋体"/>
            <charset val="134"/>
          </rPr>
          <t xml:space="preserve">
精神分析</t>
        </r>
      </text>
    </comment>
    <comment ref="F48" authorId="0">
      <text>
        <r>
          <rPr>
            <b/>
            <sz val="9"/>
            <rFont val="宋体"/>
            <charset val="134"/>
          </rPr>
          <t xml:space="preserve">starfire:</t>
        </r>
        <r>
          <rPr>
            <sz val="9"/>
            <rFont val="宋体"/>
            <charset val="134"/>
          </rPr>
          <t xml:space="preserve">
催眠</t>
        </r>
      </text>
    </comment>
    <comment ref="C49" authorId="0">
      <text>
        <r>
          <rPr>
            <b/>
            <sz val="9"/>
            <rFont val="宋体"/>
            <charset val="134"/>
          </rPr>
          <t xml:space="preserve">starfire:</t>
        </r>
        <r>
          <rPr>
            <sz val="9"/>
            <rFont val="宋体"/>
            <charset val="134"/>
          </rPr>
          <t xml:space="preserve">
会计</t>
        </r>
      </text>
    </comment>
    <comment ref="D49" authorId="0">
      <text>
        <r>
          <rPr>
            <b/>
            <sz val="9"/>
            <rFont val="宋体"/>
            <charset val="134"/>
          </rPr>
          <t xml:space="preserve">starfire:</t>
        </r>
        <r>
          <rPr>
            <sz val="9"/>
            <rFont val="宋体"/>
            <charset val="134"/>
          </rPr>
          <t xml:space="preserve">
心理学</t>
        </r>
      </text>
    </comment>
    <comment ref="E49" authorId="0">
      <text>
        <r>
          <rPr>
            <b/>
            <sz val="9"/>
            <rFont val="宋体"/>
            <charset val="134"/>
          </rPr>
          <t xml:space="preserve">starfire:</t>
        </r>
        <r>
          <rPr>
            <sz val="9"/>
            <rFont val="宋体"/>
            <charset val="134"/>
          </rPr>
          <t xml:space="preserve">
魅惑</t>
        </r>
      </text>
    </comment>
    <comment ref="F49" authorId="0">
      <text>
        <r>
          <rPr>
            <b/>
            <sz val="9"/>
            <rFont val="宋体"/>
            <charset val="134"/>
          </rPr>
          <t xml:space="preserve">starfire:</t>
        </r>
        <r>
          <rPr>
            <sz val="9"/>
            <rFont val="宋体"/>
            <charset val="134"/>
          </rPr>
          <t xml:space="preserve">
话术</t>
        </r>
      </text>
    </comment>
    <comment ref="G49" authorId="0">
      <text>
        <r>
          <rPr>
            <b/>
            <sz val="9"/>
            <rFont val="宋体"/>
            <charset val="134"/>
          </rPr>
          <t xml:space="preserve">starfire:</t>
        </r>
        <r>
          <rPr>
            <sz val="9"/>
            <rFont val="宋体"/>
            <charset val="134"/>
          </rPr>
          <t xml:space="preserve">
恐吓</t>
        </r>
      </text>
    </comment>
    <comment ref="H49" authorId="0">
      <text>
        <r>
          <rPr>
            <b/>
            <sz val="9"/>
            <rFont val="宋体"/>
            <charset val="134"/>
          </rPr>
          <t xml:space="preserve">starfire:</t>
        </r>
        <r>
          <rPr>
            <sz val="9"/>
            <rFont val="宋体"/>
            <charset val="134"/>
          </rPr>
          <t xml:space="preserve">
外语</t>
        </r>
      </text>
    </comment>
    <comment ref="I49" authorId="0">
      <text>
        <r>
          <rPr>
            <b/>
            <sz val="9"/>
            <rFont val="宋体"/>
            <charset val="134"/>
          </rPr>
          <t xml:space="preserve">starfire:</t>
        </r>
        <r>
          <rPr>
            <sz val="9"/>
            <rFont val="宋体"/>
            <charset val="134"/>
          </rPr>
          <t xml:space="preserve">
母语</t>
        </r>
      </text>
    </comment>
    <comment ref="J49" authorId="0">
      <text>
        <r>
          <rPr>
            <b/>
            <sz val="9"/>
            <rFont val="宋体"/>
            <charset val="134"/>
          </rPr>
          <t xml:space="preserve">starfire:</t>
        </r>
        <r>
          <rPr>
            <sz val="9"/>
            <rFont val="宋体"/>
            <charset val="134"/>
          </rPr>
          <t xml:space="preserve">
说服</t>
        </r>
      </text>
    </comment>
    <comment ref="C50" authorId="0">
      <text>
        <r>
          <rPr>
            <b/>
            <sz val="9"/>
            <rFont val="宋体"/>
            <charset val="134"/>
          </rPr>
          <t xml:space="preserve">starfire:</t>
        </r>
        <r>
          <rPr>
            <sz val="9"/>
            <rFont val="宋体"/>
            <charset val="134"/>
          </rPr>
          <t xml:space="preserve">
考古学</t>
        </r>
      </text>
    </comment>
    <comment ref="D50" authorId="0">
      <text>
        <r>
          <rPr>
            <b/>
            <sz val="9"/>
            <rFont val="宋体"/>
            <charset val="134"/>
          </rPr>
          <t xml:space="preserve">starfire:</t>
        </r>
        <r>
          <rPr>
            <sz val="9"/>
            <rFont val="宋体"/>
            <charset val="134"/>
          </rPr>
          <t xml:space="preserve">
计算机使用</t>
        </r>
      </text>
    </comment>
    <comment ref="E50" authorId="0">
      <text>
        <r>
          <rPr>
            <b/>
            <sz val="9"/>
            <rFont val="宋体"/>
            <charset val="134"/>
          </rPr>
          <t xml:space="preserve">starfire:</t>
        </r>
        <r>
          <rPr>
            <sz val="9"/>
            <rFont val="宋体"/>
            <charset val="134"/>
          </rPr>
          <t xml:space="preserve">
电子学</t>
        </r>
      </text>
    </comment>
    <comment ref="F50" authorId="0">
      <text>
        <r>
          <rPr>
            <b/>
            <sz val="9"/>
            <rFont val="宋体"/>
            <charset val="134"/>
          </rPr>
          <t xml:space="preserve">starfire:</t>
        </r>
        <r>
          <rPr>
            <sz val="9"/>
            <rFont val="宋体"/>
            <charset val="134"/>
          </rPr>
          <t xml:space="preserve">
自然学
</t>
        </r>
      </text>
    </comment>
    <comment ref="G50" authorId="0">
      <text>
        <r>
          <rPr>
            <b/>
            <sz val="9"/>
            <rFont val="宋体"/>
            <charset val="134"/>
          </rPr>
          <t xml:space="preserve">starfire:</t>
        </r>
        <r>
          <rPr>
            <sz val="9"/>
            <rFont val="宋体"/>
            <charset val="134"/>
          </rPr>
          <t xml:space="preserve">
神秘学</t>
        </r>
      </text>
    </comment>
    <comment ref="H50" authorId="0">
      <text>
        <r>
          <rPr>
            <b/>
            <sz val="9"/>
            <rFont val="宋体"/>
            <charset val="134"/>
          </rPr>
          <t xml:space="preserve">starfire:</t>
        </r>
        <r>
          <rPr>
            <sz val="9"/>
            <rFont val="宋体"/>
            <charset val="134"/>
          </rPr>
          <t xml:space="preserve">
科学</t>
        </r>
      </text>
    </comment>
    <comment ref="I50" authorId="0">
      <text>
        <r>
          <rPr>
            <b/>
            <sz val="9"/>
            <rFont val="宋体"/>
            <charset val="134"/>
          </rPr>
          <t xml:space="preserve">starfire:</t>
        </r>
        <r>
          <rPr>
            <sz val="9"/>
            <rFont val="宋体"/>
            <charset val="134"/>
          </rPr>
          <t xml:space="preserve">
历史</t>
        </r>
      </text>
    </comment>
    <comment ref="J50" authorId="0">
      <text>
        <r>
          <rPr>
            <b/>
            <sz val="9"/>
            <rFont val="宋体"/>
            <charset val="134"/>
          </rPr>
          <t xml:space="preserve">starfire:</t>
        </r>
        <r>
          <rPr>
            <sz val="9"/>
            <rFont val="宋体"/>
            <charset val="134"/>
          </rPr>
          <t xml:space="preserve">
法律</t>
        </r>
      </text>
    </comment>
    <comment ref="K50" authorId="0">
      <text>
        <r>
          <rPr>
            <b/>
            <sz val="9"/>
            <rFont val="宋体"/>
            <charset val="134"/>
          </rPr>
          <t xml:space="preserve">starfire:</t>
        </r>
        <r>
          <rPr>
            <sz val="9"/>
            <rFont val="宋体"/>
            <charset val="134"/>
          </rPr>
          <t xml:space="preserve">
估价</t>
        </r>
      </text>
    </comment>
    <comment ref="L50" authorId="0">
      <text>
        <r>
          <rPr>
            <b/>
            <sz val="9"/>
            <rFont val="宋体"/>
            <charset val="134"/>
          </rPr>
          <t xml:space="preserve">starfire:</t>
        </r>
        <r>
          <rPr>
            <sz val="9"/>
            <rFont val="宋体"/>
            <charset val="134"/>
          </rPr>
          <t xml:space="preserve">
人类学</t>
        </r>
      </text>
    </comment>
    <comment ref="C51" authorId="0">
      <text>
        <r>
          <rPr>
            <b/>
            <sz val="9"/>
            <rFont val="宋体"/>
            <charset val="134"/>
          </rPr>
          <t xml:space="preserve">starfire:</t>
        </r>
        <r>
          <rPr>
            <sz val="9"/>
            <rFont val="宋体"/>
            <charset val="134"/>
          </rPr>
          <t xml:space="preserve">
图书馆使用</t>
        </r>
      </text>
    </comment>
    <comment ref="D51" authorId="0">
      <text>
        <r>
          <rPr>
            <b/>
            <sz val="9"/>
            <rFont val="宋体"/>
            <charset val="134"/>
          </rPr>
          <t xml:space="preserve">starfire:</t>
        </r>
        <r>
          <rPr>
            <sz val="9"/>
            <rFont val="宋体"/>
            <charset val="134"/>
          </rPr>
          <t xml:space="preserve">
聆听</t>
        </r>
      </text>
    </comment>
    <comment ref="E51" authorId="0">
      <text>
        <r>
          <rPr>
            <b/>
            <sz val="9"/>
            <rFont val="宋体"/>
            <charset val="134"/>
          </rPr>
          <t xml:space="preserve">starfire:</t>
        </r>
        <r>
          <rPr>
            <sz val="9"/>
            <rFont val="宋体"/>
            <charset val="134"/>
          </rPr>
          <t xml:space="preserve">
导航</t>
        </r>
      </text>
    </comment>
    <comment ref="F51" authorId="0">
      <text>
        <r>
          <rPr>
            <b/>
            <sz val="9"/>
            <rFont val="宋体"/>
            <charset val="134"/>
          </rPr>
          <t xml:space="preserve">starfire:</t>
        </r>
        <r>
          <rPr>
            <sz val="9"/>
            <rFont val="宋体"/>
            <charset val="134"/>
          </rPr>
          <t xml:space="preserve">
侦查</t>
        </r>
      </text>
    </comment>
    <comment ref="G51" authorId="0">
      <text>
        <r>
          <rPr>
            <b/>
            <sz val="9"/>
            <rFont val="宋体"/>
            <charset val="134"/>
          </rPr>
          <t xml:space="preserve">starfire:</t>
        </r>
        <r>
          <rPr>
            <sz val="9"/>
            <rFont val="宋体"/>
            <charset val="134"/>
          </rPr>
          <t xml:space="preserve">
潜行</t>
        </r>
      </text>
    </comment>
    <comment ref="H51" authorId="0">
      <text>
        <r>
          <rPr>
            <b/>
            <sz val="9"/>
            <rFont val="宋体"/>
            <charset val="134"/>
          </rPr>
          <t xml:space="preserve">starfire:</t>
        </r>
        <r>
          <rPr>
            <sz val="9"/>
            <rFont val="宋体"/>
            <charset val="134"/>
          </rPr>
          <t xml:space="preserve">
生存</t>
        </r>
      </text>
    </comment>
    <comment ref="I51" authorId="0">
      <text>
        <r>
          <rPr>
            <b/>
            <sz val="9"/>
            <rFont val="宋体"/>
            <charset val="134"/>
          </rPr>
          <t xml:space="preserve">starfire:</t>
        </r>
        <r>
          <rPr>
            <sz val="9"/>
            <rFont val="宋体"/>
            <charset val="134"/>
          </rPr>
          <t xml:space="preserve">
追踪</t>
        </r>
      </text>
    </comment>
    <comment ref="J51" authorId="0">
      <text>
        <r>
          <rPr>
            <b/>
            <sz val="9"/>
            <rFont val="宋体"/>
            <charset val="134"/>
          </rPr>
          <t xml:space="preserve">starfire:</t>
        </r>
        <r>
          <rPr>
            <sz val="9"/>
            <rFont val="宋体"/>
            <charset val="134"/>
          </rPr>
          <t xml:space="preserve">
跳跃</t>
        </r>
      </text>
    </comment>
    <comment ref="K51" authorId="0">
      <text>
        <r>
          <rPr>
            <b/>
            <sz val="9"/>
            <rFont val="宋体"/>
            <charset val="134"/>
          </rPr>
          <t xml:space="preserve">starfire:</t>
        </r>
        <r>
          <rPr>
            <sz val="9"/>
            <rFont val="宋体"/>
            <charset val="134"/>
          </rPr>
          <t xml:space="preserve">
攀爬</t>
        </r>
      </text>
    </comment>
  </commentList>
</comments>
</file>

<file path=xl/sharedStrings.xml><?xml version="1.0" encoding="utf-8"?>
<sst xmlns="http://schemas.openxmlformats.org/spreadsheetml/2006/main" uniqueCount="1311" count="1311">
  <si>
    <t>推荐使用excel2010及以后版本打开本卡（07及以前版本无法使用全部下拉框，手机wps点击[审阅]-[保护工作表]方可使用下拉框）</t>
  </si>
  <si>
    <t>调查员信息</t>
  </si>
  <si>
    <t>此处可以有头像</t>
  </si>
  <si>
    <t>姓名</t>
  </si>
  <si>
    <r>
      <rPr>
        <charset val="134"/>
        <sz val="10"/>
        <color rgb="FF000000"/>
        <rFont val="微软雅黑"/>
      </rPr>
      <t>力量</t>
    </r>
    <r>
      <rPr>
        <charset val="134"/>
        <sz val="9"/>
        <color rgb="FF000000"/>
        <rFont val="微软雅黑"/>
      </rPr>
      <t xml:space="preserve">
</t>
    </r>
    <r>
      <rPr>
        <charset val="134"/>
        <sz val="8"/>
        <color rgb="FF000000"/>
        <rFont val="微软雅黑"/>
      </rPr>
      <t>STR</t>
    </r>
  </si>
  <si>
    <r>
      <rPr>
        <charset val="134"/>
        <sz val="10"/>
        <color rgb="FF000000"/>
        <rFont val="微软雅黑"/>
      </rPr>
      <t xml:space="preserve">敏捷
</t>
    </r>
    <r>
      <rPr>
        <charset val="134"/>
        <sz val="8"/>
        <color rgb="FF000000"/>
        <rFont val="微软雅黑"/>
      </rPr>
      <t>DEX</t>
    </r>
  </si>
  <si>
    <r>
      <rPr>
        <charset val="134"/>
        <sz val="10"/>
        <color rgb="FF000000"/>
        <rFont val="微软雅黑"/>
      </rPr>
      <t xml:space="preserve">意志
</t>
    </r>
    <r>
      <rPr>
        <charset val="134"/>
        <sz val="8"/>
        <color rgb="FF000000"/>
        <rFont val="微软雅黑"/>
      </rPr>
      <t>POW</t>
    </r>
  </si>
  <si>
    <t>玩家</t>
  </si>
  <si>
    <t>时代</t>
  </si>
  <si>
    <t>现代</t>
  </si>
  <si>
    <t>职业</t>
  </si>
  <si>
    <t>职业序号</t>
  </si>
  <si>
    <r>
      <rPr>
        <charset val="134"/>
        <sz val="10"/>
        <color rgb="FF000000"/>
        <rFont val="微软雅黑"/>
      </rPr>
      <t xml:space="preserve">体质
</t>
    </r>
    <r>
      <rPr>
        <charset val="134"/>
        <sz val="8"/>
        <color rgb="FF000000"/>
        <rFont val="微软雅黑"/>
      </rPr>
      <t>CON</t>
    </r>
  </si>
  <si>
    <r>
      <rPr>
        <charset val="134"/>
        <sz val="10"/>
        <color rgb="FF000000"/>
        <rFont val="微软雅黑"/>
      </rPr>
      <t xml:space="preserve">外貌
</t>
    </r>
    <r>
      <rPr>
        <charset val="134"/>
        <sz val="8"/>
        <color rgb="FF000000"/>
        <rFont val="微软雅黑"/>
      </rPr>
      <t>APP</t>
    </r>
  </si>
  <si>
    <r>
      <rPr>
        <charset val="134"/>
        <sz val="10"/>
        <color rgb="FF000000"/>
        <rFont val="微软雅黑"/>
      </rPr>
      <t xml:space="preserve">教育
</t>
    </r>
    <r>
      <rPr>
        <charset val="134"/>
        <sz val="8"/>
        <color rgb="FF000000"/>
        <rFont val="微软雅黑"/>
      </rPr>
      <t>EDU</t>
    </r>
  </si>
  <si>
    <t>年龄</t>
  </si>
  <si>
    <t>性别</t>
  </si>
  <si>
    <t>住地</t>
  </si>
  <si>
    <r>
      <rPr>
        <charset val="134"/>
        <sz val="10"/>
        <color rgb="FF000000"/>
        <rFont val="微软雅黑"/>
      </rPr>
      <t xml:space="preserve">体型
</t>
    </r>
    <r>
      <rPr>
        <charset val="134"/>
        <sz val="8"/>
        <color rgb="FF000000"/>
        <rFont val="微软雅黑"/>
      </rPr>
      <t>SIZ</t>
    </r>
  </si>
  <si>
    <r>
      <rPr>
        <charset val="134"/>
        <sz val="10"/>
        <color rgb="FF000000"/>
        <rFont val="微软雅黑"/>
      </rPr>
      <t xml:space="preserve">智力
</t>
    </r>
    <r>
      <rPr>
        <charset val="134"/>
        <sz val="8"/>
        <color rgb="FF000000"/>
        <rFont val="微软雅黑"/>
      </rPr>
      <t>INT</t>
    </r>
  </si>
  <si>
    <r>
      <rPr>
        <charset val="134"/>
        <sz val="10"/>
        <color rgb="FF000000"/>
        <rFont val="微软雅黑"/>
      </rPr>
      <t xml:space="preserve">移动力
</t>
    </r>
    <r>
      <rPr>
        <charset val="134"/>
        <sz val="8"/>
        <color rgb="FF000000"/>
        <rFont val="微软雅黑"/>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</si>
  <si>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</si>
  <si>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</si>
  <si>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</si>
  <si>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</si>
  <si>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</si>
  <si>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</si>
  <si>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</si>
  <si>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</si>
  <si>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</si>
  <si>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</si>
  <si>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</si>
  <si>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</si>
  <si>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</si>
  <si>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</si>
  <si>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</si>
  <si>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</si>
  <si>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</si>
  <si>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</si>
  <si>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</si>
  <si>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</si>
  <si>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</si>
  <si>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</si>
  <si>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</si>
  <si>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</si>
  <si>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</si>
  <si>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</si>
  <si>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</si>
  <si>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</si>
  <si>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</si>
  <si>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</si>
  <si>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</si>
  <si>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</si>
  <si>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</si>
  <si>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</si>
  <si>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</si>
  <si>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</si>
  <si>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</si>
  <si>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</si>
  <si>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</si>
  <si>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</si>
  <si>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</si>
  <si>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</si>
  <si>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</si>
  <si>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</si>
  <si>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</si>
  <si>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</si>
  <si>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</si>
  <si>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</si>
  <si>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</si>
  <si>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</si>
  <si>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</si>
  <si>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</si>
  <si>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</si>
  <si>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</si>
  <si>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</si>
  <si>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</si>
  <si>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</si>
  <si>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</si>
  <si>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</si>
  <si>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</si>
  <si>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</si>
  <si>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</si>
  <si>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</si>
  <si>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</si>
  <si>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</si>
  <si>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</si>
  <si>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</si>
  <si>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</si>
  <si>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</si>
  <si>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</si>
  <si>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</si>
  <si>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</si>
  <si>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</si>
  <si>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</si>
  <si>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</si>
  <si>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</si>
  <si>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</si>
  <si>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</si>
  <si>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</si>
  <si>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</si>
  <si>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</si>
  <si>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</si>
  <si>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</si>
  <si>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</si>
  <si>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</si>
  <si>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</si>
  <si>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</si>
  <si>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</si>
  <si>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</si>
  <si>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</si>
  <si>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</si>
  <si>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</si>
  <si>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</si>
  <si>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</si>
  <si>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</si>
  <si>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</si>
  <si>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</si>
  <si>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</si>
  <si>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</si>
  <si>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</si>
  <si>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charset val="134"/>
        <sz val="9"/>
        <color rgb="FF000000"/>
        <rFont val="微软雅黑"/>
      </rPr>
      <t xml:space="preserve">伤害加值
</t>
    </r>
    <r>
      <rPr>
        <charset val="134"/>
        <sz val="7"/>
        <color rgb="FF000000"/>
        <rFont val="微软雅黑"/>
      </rPr>
      <t>Damage Bonus</t>
    </r>
  </si>
  <si>
    <t>无</t>
  </si>
  <si>
    <t>肉搏</t>
  </si>
  <si>
    <t>1D3+DB</t>
  </si>
  <si>
    <t>X</t>
  </si>
  <si>
    <r>
      <rPr>
        <charset val="134"/>
        <sz val="9"/>
        <color rgb="FF000000"/>
        <rFont val="微软雅黑"/>
      </rPr>
      <t xml:space="preserve">体格
</t>
    </r>
    <r>
      <rPr>
        <charset val="134"/>
        <sz val="8"/>
        <color rgb="FF000000"/>
        <rFont val="微软雅黑"/>
      </rPr>
      <t>Build</t>
    </r>
  </si>
  <si>
    <r>
      <rPr>
        <charset val="134"/>
        <sz val="9"/>
        <color rgb="FF000000"/>
        <rFont val="微软雅黑"/>
      </rPr>
      <t xml:space="preserve">闪避
</t>
    </r>
    <r>
      <rPr>
        <charset val="134"/>
        <sz val="8"/>
        <color rgb="FF000000"/>
        <rFont val="微软雅黑"/>
      </rPr>
      <t>Dodge</t>
    </r>
  </si>
  <si>
    <r>
      <rPr>
        <charset val="134"/>
        <sz val="9"/>
        <color rgb="FF000000"/>
        <rFont val="微软雅黑"/>
      </rPr>
      <t xml:space="preserve">护甲 </t>
    </r>
    <r>
      <rPr>
        <charset val="134"/>
        <sz val="8"/>
        <color rgb="FF000000"/>
        <rFont val="微软雅黑"/>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</si>
  <si>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</si>
  <si>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</si>
  <si>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</si>
  <si>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</si>
  <si>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</si>
  <si>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</si>
  <si>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</si>
  <si>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</si>
  <si>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</si>
  <si>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</si>
  <si>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</si>
  <si>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</si>
  <si>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</si>
  <si>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</si>
  <si>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</si>
  <si>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</si>
  <si>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</si>
  <si>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</si>
  <si>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请务必在此填写背景故事！</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</si>
  <si>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</si>
  <si>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</si>
  <si>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</si>
  <si>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</si>
  <si>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</si>
  <si>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</si>
  <si>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</si>
  <si>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</si>
  <si>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</si>
  <si>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</si>
  <si>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</si>
  <si>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</si>
  <si>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</si>
  <si>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</si>
  <si>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</si>
  <si>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</si>
  <si>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</si>
  <si>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</si>
  <si>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</si>
  <si>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</si>
  <si>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</si>
  <si>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</si>
  <si>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</si>
  <si>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</si>
  <si>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</si>
  <si>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</si>
  <si>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</si>
  <si>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</si>
  <si>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</si>
  <si>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</si>
  <si>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</si>
  <si>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</si>
  <si>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charset val="134"/>
        <sz val="10"/>
        <color rgb="FFFFFFFF"/>
        <rFont val="微软雅黑"/>
      </rPr>
      <t>.st指令（仅溯洄版骰娘可用，Dice!官方群：624807593）</t>
    </r>
    <r>
      <rPr>
        <charset val="134"/>
        <sz val="10"/>
        <color rgb="FFFF0000"/>
        <rFont val="微软雅黑"/>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</si>
  <si>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</si>
  <si>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</si>
  <si>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</si>
  <si>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</si>
  <si>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</si>
  <si>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</si>
  <si>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</si>
  <si>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</si>
  <si>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</si>
  <si>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</si>
  <si>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</si>
  <si>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</si>
  <si>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</si>
  <si>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</si>
  <si>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</si>
  <si>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</si>
  <si>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</si>
  <si>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</si>
  <si>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</si>
  <si>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</si>
  <si>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</si>
  <si>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</si>
  <si>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</si>
  <si>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</si>
  <si>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</si>
  <si>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</si>
  <si>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</si>
  <si>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</si>
  <si>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</si>
  <si>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</si>
  <si>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</si>
  <si>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</si>
  <si>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</si>
  <si>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</si>
  <si>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</si>
  <si>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</si>
  <si>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</si>
  <si>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</si>
  <si>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</si>
  <si>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</si>
  <si>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</si>
  <si>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</si>
  <si>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</si>
  <si>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</si>
  <si>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</si>
  <si>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</si>
  <si>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</si>
  <si>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</si>
  <si>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</si>
  <si>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</si>
  <si>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</si>
  <si>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</si>
  <si>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</si>
  <si>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</si>
  <si>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</si>
  <si>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</si>
  <si>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</si>
  <si>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</si>
  <si>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</si>
  <si>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</si>
  <si>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</si>
  <si>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</si>
  <si>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</si>
  <si>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</si>
  <si>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</si>
  <si>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</si>
  <si>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</si>
  <si>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</si>
  <si>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</si>
  <si>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</si>
  <si>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</si>
  <si>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</si>
  <si>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</si>
  <si>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</si>
  <si>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</si>
  <si>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</si>
  <si>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</si>
  <si>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</si>
  <si>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</si>
  <si>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</si>
  <si>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</si>
  <si>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</si>
  <si>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</si>
  <si>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</si>
  <si>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</si>
  <si>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</si>
  <si>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</si>
  <si>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</si>
  <si>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</si>
  <si>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</si>
  <si>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</si>
  <si>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</si>
  <si>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</si>
  <si>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</si>
  <si>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</si>
  <si>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</si>
  <si>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</si>
  <si>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</si>
  <si>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</si>
  <si>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</si>
  <si>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</si>
  <si>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</si>
  <si>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</si>
  <si>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</si>
  <si>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</si>
  <si>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</si>
  <si>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</si>
  <si>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</si>
  <si>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</si>
  <si>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</si>
  <si>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</si>
  <si>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</si>
  <si>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</si>
  <si>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</si>
  <si>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</si>
  <si>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</si>
  <si>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</si>
  <si>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</si>
  <si>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</si>
  <si>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</si>
  <si>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</si>
  <si>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</si>
  <si>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</si>
  <si>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</si>
  <si>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</si>
  <si>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</si>
  <si>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</si>
  <si>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</si>
  <si>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</si>
  <si>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</si>
  <si>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</si>
  <si>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</si>
  <si>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</si>
  <si>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</si>
  <si>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</si>
  <si>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</si>
  <si>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</si>
  <si>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</si>
  <si>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</si>
  <si>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</si>
  <si>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</si>
  <si>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</si>
  <si>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</si>
  <si>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</si>
  <si>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</si>
  <si>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</si>
  <si>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</si>
  <si>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</si>
  <si>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</si>
  <si>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</si>
  <si>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</si>
  <si>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</si>
  <si>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</si>
  <si>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</si>
  <si>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</si>
  <si>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</si>
  <si>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</si>
  <si>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</si>
  <si>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</si>
  <si>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</si>
  <si>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</si>
  <si>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</si>
  <si>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</si>
  <si>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</si>
  <si>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</si>
  <si>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</si>
  <si>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</si>
  <si>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</si>
  <si>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</si>
  <si>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</si>
  <si>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</si>
  <si>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</si>
  <si>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</si>
  <si>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</si>
  <si>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</si>
  <si>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</si>
  <si>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</si>
  <si>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</si>
  <si>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</si>
  <si>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</si>
  <si>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</si>
  <si>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</si>
  <si>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</si>
  <si>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</si>
  <si>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</si>
  <si>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</si>
  <si>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</si>
  <si>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</si>
  <si>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</si>
  <si>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</si>
  <si>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</si>
  <si>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</si>
  <si>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</si>
  <si>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</si>
  <si>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</si>
  <si>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</si>
  <si>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</si>
  <si>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</si>
  <si>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</si>
  <si>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</si>
  <si>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</si>
  <si>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</si>
  <si>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</si>
  <si>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</si>
  <si>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</si>
  <si>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</si>
  <si>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</si>
  <si>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</si>
  <si>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</si>
  <si>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</si>
  <si>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</si>
  <si>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</si>
  <si>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</si>
  <si>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</si>
  <si>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</si>
  <si>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</si>
  <si>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</si>
  <si>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</si>
  <si>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</si>
  <si>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</si>
  <si>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</si>
  <si>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</si>
  <si>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</si>
  <si>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</si>
  <si>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</si>
  <si>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</si>
  <si>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</si>
  <si>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</si>
  <si>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</si>
  <si>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</si>
  <si>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</si>
  <si>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</si>
  <si>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</si>
  <si>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</si>
  <si>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</si>
  <si>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</si>
  <si>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</si>
  <si>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</si>
  <si>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</si>
  <si>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</si>
  <si>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</si>
  <si>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</si>
  <si>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</si>
  <si>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</si>
  <si>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</si>
  <si>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</si>
  <si>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</si>
  <si>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</si>
  <si>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</si>
  <si>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</si>
  <si>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</si>
  <si>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</si>
  <si>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</si>
  <si>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</si>
  <si>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</si>
  <si>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</si>
  <si>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</si>
  <si>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</si>
  <si>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</si>
  <si>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</si>
  <si>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</si>
  <si>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</si>
  <si>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</si>
  <si>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</si>
  <si>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</si>
  <si>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</si>
  <si>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</si>
  <si>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</si>
  <si>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</si>
  <si>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</si>
  <si>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</si>
  <si>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</si>
  <si>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</si>
  <si>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</si>
  <si>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</si>
  <si>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</si>
  <si>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</si>
  <si>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</si>
  <si>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</si>
  <si>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</si>
  <si>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</si>
  <si>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</si>
  <si>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</si>
  <si>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</si>
  <si>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</si>
  <si>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</si>
  <si>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</si>
  <si>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</si>
  <si>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</si>
  <si>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</si>
  <si>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</si>
  <si>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</si>
  <si>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</si>
  <si>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</si>
  <si>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</si>
  <si>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</si>
  <si>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</si>
  <si>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</si>
  <si>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</si>
  <si>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</si>
  <si>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</si>
  <si>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</si>
  <si>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</si>
  <si>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</si>
  <si>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</si>
  <si>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</si>
  <si>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</si>
  <si>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</si>
  <si>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</si>
  <si>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</si>
  <si>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</si>
  <si>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</si>
  <si>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</si>
  <si>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</si>
  <si>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</si>
  <si>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</si>
  <si>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</si>
  <si>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</si>
  <si>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</si>
  <si>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</si>
  <si>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</si>
  <si>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</si>
  <si>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</si>
  <si>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</si>
  <si>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</si>
  <si>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</si>
  <si>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</si>
  <si>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</si>
  <si>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</si>
  <si>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</si>
  <si>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</si>
  <si>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</si>
  <si>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</si>
  <si>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</si>
  <si>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</si>
  <si>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</si>
  <si>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</si>
  <si>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</si>
  <si>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</si>
  <si>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</si>
  <si>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</si>
  <si>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</si>
  <si>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</si>
  <si>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</si>
  <si>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</si>
  <si>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</si>
  <si>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</si>
  <si>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</si>
  <si>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</si>
  <si>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</si>
  <si>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</si>
  <si>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</si>
  <si>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</si>
  <si>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</si>
  <si>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</si>
  <si>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</si>
  <si>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</si>
  <si>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</si>
  <si>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</si>
  <si>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</si>
  <si>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</si>
  <si>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</si>
  <si>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</si>
  <si>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</si>
  <si>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</si>
  <si>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</si>
  <si>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</si>
  <si>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</si>
  <si>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</si>
  <si>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</si>
  <si>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</si>
  <si>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</si>
  <si>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</si>
  <si>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</si>
  <si>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</si>
  <si>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</si>
  <si>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</si>
  <si>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</si>
  <si>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</si>
  <si>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</si>
  <si>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</si>
  <si>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</si>
  <si>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</si>
  <si>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</si>
  <si>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</si>
  <si>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</si>
  <si>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</si>
  <si>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</si>
  <si>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</si>
  <si>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</si>
  <si>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</si>
  <si>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</si>
  <si>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</si>
  <si>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</si>
  <si>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</si>
  <si>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</si>
  <si>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</si>
  <si>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</si>
  <si>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</si>
  <si>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</si>
  <si>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</si>
  <si>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</si>
  <si>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</si>
  <si>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</si>
  <si>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</si>
  <si>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</si>
  <si>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</si>
  <si>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</si>
  <si>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</si>
  <si>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</si>
  <si>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</si>
  <si>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</si>
  <si>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</si>
  <si>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</si>
  <si>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</si>
  <si>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</si>
  <si>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</si>
  <si>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</si>
  <si>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</si>
  <si>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</si>
  <si>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</si>
  <si>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</si>
  <si>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</si>
  <si>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</si>
  <si>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</si>
  <si>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</si>
  <si>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</si>
  <si>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</si>
  <si>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</si>
  <si>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</si>
  <si>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</si>
  <si>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</si>
  <si>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</si>
  <si>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</si>
  <si>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</si>
  <si>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</si>
  <si>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</si>
  <si>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</si>
  <si>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</si>
  <si>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</si>
  <si>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</si>
  <si>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</si>
  <si>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</si>
  <si>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</si>
  <si>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</si>
  <si>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</si>
  <si>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</si>
  <si>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</si>
  <si>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</si>
  <si>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</si>
  <si>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</si>
  <si>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</si>
  <si>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</si>
  <si>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</si>
  <si>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</si>
  <si>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</si>
  <si>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</si>
  <si>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</si>
  <si>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</si>
  <si>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</si>
  <si>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</si>
  <si>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</si>
  <si>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</si>
  <si>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</si>
  <si>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</si>
  <si>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</si>
  <si>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</si>
  <si>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</si>
  <si>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</si>
  <si>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</si>
  <si>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</si>
  <si>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</si>
  <si>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</si>
  <si>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</si>
  <si>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</si>
  <si>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</si>
  <si>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</si>
  <si>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</si>
  <si>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</si>
  <si>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</si>
  <si>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</si>
  <si>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</si>
  <si>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</si>
  <si>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</si>
  <si>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</si>
  <si>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</si>
  <si>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</si>
  <si>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</si>
  <si>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</si>
  <si>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</si>
  <si>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</si>
  <si>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</si>
  <si>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</si>
  <si>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</si>
  <si>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</si>
  <si>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</si>
  <si>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</si>
  <si>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</si>
  <si>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</si>
  <si>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</si>
  <si>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</si>
  <si>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</si>
  <si>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</si>
  <si>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</si>
  <si>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</si>
  <si>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</si>
  <si>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</si>
  <si>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</si>
  <si>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</si>
  <si>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</si>
  <si>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</si>
  <si>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</si>
  <si>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</si>
  <si>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</si>
  <si>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</si>
  <si>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</si>
  <si>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</si>
  <si>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</si>
  <si>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</si>
  <si>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</si>
  <si>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</si>
  <si>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</si>
  <si>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</si>
  <si>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</si>
  <si>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</si>
  <si>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</si>
  <si>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</si>
  <si>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</si>
  <si>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</si>
  <si>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</si>
  <si>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</si>
  <si>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</si>
  <si>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</si>
  <si>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</si>
  <si>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</si>
  <si>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</si>
  <si>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</si>
  <si>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</si>
  <si>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</si>
  <si>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</si>
  <si>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</si>
  <si>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</si>
  <si>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</si>
  <si>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</si>
  <si>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</si>
  <si>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</si>
  <si>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</si>
  <si>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</si>
  <si>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</si>
  <si>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</si>
  <si>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</si>
  <si>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</si>
  <si>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</si>
  <si>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</si>
  <si>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</si>
  <si>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</si>
  <si>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</si>
  <si>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</si>
  <si>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</si>
  <si>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</si>
  <si>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</si>
  <si>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</si>
  <si>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</si>
  <si>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</si>
  <si>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</si>
  <si>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</si>
  <si>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</si>
  <si>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</si>
  <si>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</si>
  <si>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</si>
  <si>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</si>
  <si>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</si>
  <si>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</si>
  <si>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</si>
  <si>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</si>
  <si>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</si>
  <si>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</si>
  <si>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</si>
  <si>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</si>
  <si>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</si>
  <si>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</si>
  <si>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</si>
  <si>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</si>
  <si>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</si>
  <si>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</si>
  <si>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</si>
  <si>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</si>
  <si>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</si>
  <si>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</si>
  <si>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</si>
  <si>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</si>
  <si>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</si>
  <si>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</si>
  <si>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</si>
  <si>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</si>
  <si>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</si>
  <si>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</si>
  <si>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</si>
  <si>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</si>
  <si>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</si>
  <si>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</si>
  <si>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</si>
  <si>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</si>
  <si>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</si>
  <si>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</si>
  <si>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</si>
  <si>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</si>
  <si>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</si>
  <si>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</si>
  <si>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</si>
  <si>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</si>
  <si>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</si>
  <si>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</si>
  <si>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</si>
  <si>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</si>
  <si>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</si>
  <si>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</si>
  <si>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</si>
  <si>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</si>
  <si>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</si>
  <si>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</si>
  <si>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</si>
  <si>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</si>
  <si>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</si>
  <si>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</si>
  <si>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</si>
  <si>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</si>
  <si>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</si>
  <si>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</si>
  <si>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</si>
  <si>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</si>
  <si>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</si>
  <si>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</si>
  <si>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</si>
  <si>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</si>
  <si>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</si>
  <si>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</si>
  <si>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</si>
  <si>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</si>
  <si>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</si>
  <si>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</si>
  <si>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</si>
  <si>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</si>
  <si>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</si>
  <si>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</si>
  <si>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</si>
  <si>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</si>
  <si>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</si>
  <si>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</si>
  <si>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</si>
  <si>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</si>
  <si>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</si>
  <si>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</si>
  <si>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</si>
  <si>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</si>
  <si>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</si>
  <si>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</si>
  <si>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</si>
  <si>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</si>
  <si>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</si>
  <si>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</si>
  <si>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</si>
  <si>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</si>
  <si>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</si>
  <si>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</si>
  <si>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</si>
  <si>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</si>
  <si>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</si>
  <si>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</si>
  <si>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</si>
  <si>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</si>
  <si>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</si>
  <si>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</si>
  <si>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</si>
  <si>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</si>
  <si>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</si>
  <si>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</si>
  <si>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</si>
  <si>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</si>
  <si>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</si>
  <si>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</si>
  <si>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</si>
  <si>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</si>
  <si>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</si>
  <si>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</si>
  <si>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</si>
  <si>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</si>
  <si>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</si>
  <si>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</si>
  <si>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</si>
  <si>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</si>
  <si>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</si>
  <si>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</si>
  <si>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</si>
  <si>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</si>
  <si>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</si>
  <si>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</si>
  <si>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</si>
  <si>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</si>
  <si>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</si>
  <si>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</si>
  <si>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</si>
  <si>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</si>
  <si>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</si>
  <si>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</si>
  <si>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</si>
  <si>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</si>
  <si>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</si>
  <si>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</si>
  <si>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</si>
  <si>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</si>
  <si>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</si>
  <si>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</si>
  <si>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</si>
  <si>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</si>
  <si>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</si>
  <si>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</si>
  <si>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</si>
  <si>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</si>
  <si>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</si>
  <si>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</si>
  <si>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</si>
  <si>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</si>
  <si>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</si>
  <si>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</si>
  <si>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</si>
  <si>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</si>
  <si>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</si>
  <si>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</si>
  <si>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</si>
  <si>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</si>
  <si>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</si>
  <si>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</si>
  <si>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</si>
  <si>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</si>
  <si>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</si>
  <si>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</si>
  <si>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</si>
  <si>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</si>
  <si>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</si>
  <si>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</si>
  <si>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</si>
  <si>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</si>
  <si>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</si>
  <si>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</si>
  <si>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</si>
  <si>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</si>
  <si>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</si>
  <si>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</si>
  <si>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</si>
  <si>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</si>
  <si>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</si>
  <si>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</si>
  <si>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</si>
  <si>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</si>
  <si>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</si>
  <si>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</si>
  <si>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</si>
  <si>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</si>
  <si>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</si>
  <si>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</si>
  <si>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</si>
  <si>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</si>
  <si>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</si>
  <si>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</si>
  <si>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</si>
  <si>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</si>
  <si>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</si>
  <si>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</si>
  <si>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</si>
  <si>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</si>
  <si>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</si>
  <si>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</si>
  <si>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</si>
  <si>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</si>
  <si>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</si>
  <si>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</si>
  <si>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</si>
  <si>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</si>
  <si>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</si>
  <si>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</si>
  <si>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</si>
  <si>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</si>
  <si>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</si>
  <si>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</si>
  <si>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</si>
  <si>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</si>
  <si>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</si>
  <si>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</si>
  <si>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</si>
  <si>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</si>
  <si>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</si>
  <si>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</si>
  <si>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</si>
  <si>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</si>
  <si>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</si>
  <si>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</si>
  <si>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</si>
  <si>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</si>
  <si>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</si>
  <si>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</si>
  <si>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</si>
  <si>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</si>
  <si>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</si>
  <si>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</si>
  <si>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</si>
  <si>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</si>
  <si>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</si>
  <si>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</si>
  <si>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</si>
  <si>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</si>
  <si>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</si>
  <si>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</si>
  <si>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</si>
  <si>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</si>
  <si>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</si>
  <si>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</si>
  <si>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</si>
  <si>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</si>
  <si>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</si>
  <si>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</si>
  <si>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</si>
  <si>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</si>
  <si>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</si>
  <si>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</si>
  <si>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</si>
  <si>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</si>
  <si>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</si>
  <si>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</si>
  <si>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</si>
  <si>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</si>
  <si>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</si>
  <si>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</si>
  <si>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</si>
  <si>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</si>
  <si>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</si>
  <si>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</si>
  <si>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</si>
  <si>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</si>
  <si>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</si>
  <si>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</si>
  <si>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</si>
  <si>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</si>
  <si>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</si>
  <si>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</si>
  <si>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</si>
  <si>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</si>
  <si>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</si>
  <si>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</si>
  <si>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</si>
  <si>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</si>
  <si>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</si>
  <si>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</si>
  <si>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</si>
  <si>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</si>
  <si>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</si>
  <si>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</si>
  <si>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</si>
  <si>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</si>
  <si>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</si>
  <si>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</si>
  <si>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</si>
  <si>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</si>
  <si>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</si>
  <si>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</si>
  <si>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</si>
  <si>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</si>
  <si>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</si>
  <si>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</si>
  <si>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</si>
  <si>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</si>
  <si>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</si>
  <si>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</si>
  <si>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</si>
  <si>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</si>
  <si>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</si>
  <si>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</si>
  <si>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</si>
  <si>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</si>
  <si>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</si>
  <si>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</si>
  <si>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</si>
  <si>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</si>
  <si>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</si>
  <si>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</si>
  <si>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</si>
  <si>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</si>
  <si>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</si>
  <si>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</si>
  <si>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</si>
  <si>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</si>
  <si>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</si>
  <si>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</si>
  <si>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</si>
  <si>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</si>
  <si>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</si>
  <si>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</si>
  <si>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</si>
  <si>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</si>
  <si>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</si>
  <si>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</si>
  <si>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</si>
  <si>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</si>
  <si>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</si>
  <si>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</si>
  <si>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</si>
  <si>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</si>
  <si>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</si>
  <si>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</si>
  <si>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</si>
  <si>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</si>
  <si>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</si>
  <si>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</si>
  <si>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</si>
  <si>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</si>
  <si>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</si>
  <si>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</si>
  <si>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</si>
  <si>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</si>
  <si>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</si>
  <si>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</si>
  <si>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</si>
  <si>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</si>
  <si>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</si>
  <si>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</si>
  <si>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</si>
  <si>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</si>
  <si>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</si>
  <si>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</si>
  <si>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</si>
  <si>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</si>
  <si>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</si>
  <si>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</si>
  <si>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</si>
  <si>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</si>
  <si>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</si>
  <si>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</si>
  <si>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</si>
  <si>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</si>
  <si>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</si>
  <si>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</si>
  <si>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</si>
  <si>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</si>
  <si>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</si>
  <si>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</si>
  <si>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</si>
  <si>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</si>
  <si>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</si>
  <si>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</si>
  <si>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</si>
  <si>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</si>
  <si>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</si>
  <si>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</si>
  <si>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</si>
  <si>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</si>
  <si>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</si>
  <si>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</si>
  <si>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</si>
  <si>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</si>
  <si>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</si>
  <si>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</si>
  <si>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</si>
  <si>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</si>
  <si>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</si>
  <si>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</si>
  <si>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</si>
  <si>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</si>
  <si>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</si>
  <si>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</si>
  <si>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</si>
  <si>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</si>
  <si>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</si>
  <si>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</si>
  <si>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</si>
  <si>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</si>
  <si>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</si>
  <si>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</si>
  <si>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</si>
  <si>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</si>
  <si>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</si>
  <si>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</si>
  <si>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</si>
  <si>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</si>
  <si>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</si>
  <si>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</si>
  <si>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</si>
  <si>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</si>
  <si>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</si>
  <si>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</si>
  <si>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</si>
  <si>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</si>
  <si>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</si>
  <si>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</si>
  <si>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</si>
  <si>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</si>
  <si>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</si>
  <si>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</si>
  <si>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</si>
  <si>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</si>
  <si>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</si>
  <si>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</si>
  <si>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</si>
  <si>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</si>
  <si>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</si>
  <si>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</si>
  <si>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</si>
  <si>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</si>
  <si>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</si>
  <si>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</si>
  <si>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</si>
  <si>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</si>
  <si>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</si>
  <si>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</si>
  <si>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</si>
  <si>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</si>
  <si>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</si>
  <si>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</si>
  <si>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</si>
  <si>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</si>
  <si>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</si>
  <si>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</si>
  <si>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</si>
  <si>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</si>
  <si>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</si>
  <si>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</si>
  <si>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</si>
  <si>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</si>
  <si>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</si>
  <si>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</si>
  <si>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</si>
  <si>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</si>
  <si>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</si>
  <si>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</si>
  <si>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</si>
  <si>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</si>
  <si>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</si>
  <si>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</si>
  <si>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</si>
  <si>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</si>
  <si>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</si>
  <si>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</si>
  <si>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</si>
  <si>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</si>
  <si>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</si>
  <si>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</si>
  <si>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charset val="134"/>
        <sz val="11"/>
        <color rgb="FF171616"/>
        <rFont val="黑体"/>
      </rPr>
      <t>人物卡变更</t>
    </r>
    <r>
      <rPr>
        <charset val="134"/>
        <sz val="11"/>
        <color rgb="FF171616"/>
        <rFont val="黑体"/>
      </rPr>
      <t xml:space="preserve">
1.新增</t>
    </r>
    <r>
      <rPr>
        <charset val="134"/>
        <sz val="11"/>
        <color rgb="FFFF0000"/>
        <rFont val="黑体"/>
      </rPr>
      <t>.st指令复制区</t>
    </r>
    <r>
      <rPr>
        <charset val="134"/>
        <sz val="11"/>
        <color rgb="FF171616"/>
        <rFont val="黑体"/>
      </rPr>
      <t xml:space="preserve">，用于骰娘导入数据
  </t>
    </r>
    <r>
      <rPr>
        <charset val="134"/>
        <sz val="11"/>
        <rFont val="黑体"/>
      </rPr>
      <t>备注：因为特殊原因，该功能</t>
    </r>
    <r>
      <rPr>
        <charset val="134"/>
        <sz val="11"/>
        <color rgb="FF7030A0"/>
        <rFont val="黑体"/>
      </rPr>
      <t>在电脑端建议使用xlsm格式，在手机端仅能使用xlsx格式</t>
    </r>
    <r>
      <rPr>
        <charset val="134"/>
        <sz val="11"/>
        <color rgb="FF171616"/>
        <rFont val="黑体"/>
      </rPr>
      <t xml:space="preserve">
2.新增任意特长的</t>
    </r>
    <r>
      <rPr>
        <charset val="134"/>
        <sz val="11"/>
        <color rgb="FFFF0000"/>
        <rFont val="黑体"/>
      </rPr>
      <t>本职技能选择区</t>
    </r>
    <r>
      <rPr>
        <charset val="134"/>
        <sz val="11"/>
        <color rgb="FF171616"/>
        <rFont val="黑体"/>
      </rPr>
      <t xml:space="preserve">，用于添加本职标记
</t>
    </r>
    <r>
      <rPr>
        <b/>
        <charset val="134"/>
        <sz val="11"/>
        <color rgb="FF171616"/>
        <rFont val="黑体"/>
      </rPr>
      <t>分支技能变更</t>
    </r>
    <r>
      <rPr>
        <charset val="134"/>
        <sz val="11"/>
        <color rgb="FF171616"/>
        <rFont val="黑体"/>
      </rPr>
      <t xml:space="preserve">
1.删除分支技能-自设技能：</t>
    </r>
    <r>
      <rPr>
        <charset val="134"/>
        <sz val="11"/>
        <color rgb="FFFF0000"/>
        <rFont val="黑体"/>
      </rPr>
      <t>歌唱、建筑、风水</t>
    </r>
    <r>
      <rPr>
        <charset val="134"/>
        <sz val="11"/>
        <color rgb="FF171616"/>
        <rFont val="黑体"/>
      </rPr>
      <t xml:space="preserve">三项
</t>
    </r>
    <r>
      <rPr>
        <b/>
        <charset val="134"/>
        <sz val="11"/>
        <color rgb="FF171616"/>
        <rFont val="黑体"/>
      </rPr>
      <t>其他</t>
    </r>
    <r>
      <rPr>
        <charset val="134"/>
        <sz val="11"/>
        <color rgb="FF171616"/>
        <rFont val="黑体"/>
      </rPr>
      <t xml:space="preserve">
</t>
    </r>
    <r>
      <rPr>
        <charset val="134"/>
        <sz val="11"/>
        <color rgb="FFFF0000"/>
        <rFont val="黑体"/>
      </rPr>
      <t>爱桌游网</t>
    </r>
    <r>
      <rPr>
        <charset val="134"/>
        <sz val="11"/>
        <color rgb="FF171616"/>
        <rFont val="黑体"/>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</si>
  <si>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</si>
  <si>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</si>
  <si>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</si>
  <si>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</si>
  <si>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</si>
  <si>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charset val="134"/>
        <sz val="11"/>
        <rFont val="黑体"/>
      </rPr>
      <t>1.修正一处错误描述
2.</t>
    </r>
    <r>
      <rPr>
        <charset val="134"/>
        <sz val="11"/>
        <color rgb="FFFF0000"/>
        <rFont val="黑体"/>
      </rPr>
      <t>疯狂表</t>
    </r>
    <r>
      <rPr>
        <charset val="134"/>
        <sz val="11"/>
        <rFont val="黑体"/>
      </rPr>
      <t>添加疯狂阶段
3.添加</t>
    </r>
    <r>
      <rPr>
        <charset val="134"/>
        <sz val="11"/>
        <color rgb="FFFF0000"/>
        <rFont val="黑体"/>
      </rPr>
      <t>车卡教程</t>
    </r>
    <r>
      <rPr>
        <charset val="134"/>
        <sz val="11"/>
        <rFont val="黑体"/>
      </rPr>
      <t>视频连接
4.修正</t>
    </r>
    <r>
      <rPr>
        <charset val="134"/>
        <sz val="11"/>
        <color rgb="FFFF0000"/>
        <rFont val="黑体"/>
      </rPr>
      <t>自定义职业技能</t>
    </r>
    <r>
      <rPr>
        <charset val="134"/>
        <sz val="11"/>
        <rFont val="黑体"/>
      </rPr>
      <t>无法选择学问的问题
5.</t>
    </r>
    <r>
      <rPr>
        <charset val="134"/>
        <sz val="11"/>
        <color rgb="FFFF0000"/>
        <rFont val="黑体"/>
      </rPr>
      <t>属性八维</t>
    </r>
    <r>
      <rPr>
        <charset val="134"/>
        <sz val="11"/>
        <rFont val="黑体"/>
      </rPr>
      <t>增加批注
6.增加</t>
    </r>
    <r>
      <rPr>
        <charset val="134"/>
        <sz val="11"/>
        <color rgb="FFFF0000"/>
        <rFont val="黑体"/>
      </rPr>
      <t>FAQ</t>
    </r>
    <r>
      <rPr>
        <charset val="134"/>
        <sz val="11"/>
        <rFont val="黑体"/>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</si>
  <si>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</si>
  <si>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</si>
  <si>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</si>
  <si>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</si>
  <si>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charset val="134"/>
        <sz val="11"/>
        <color rgb="FF000000"/>
        <rFont val="黑体"/>
      </rPr>
      <t>人物卡变更</t>
    </r>
    <r>
      <rPr>
        <charset val="134"/>
        <sz val="11"/>
        <color rgb="FF000000"/>
        <rFont val="黑体"/>
      </rPr>
      <t xml:space="preserve">
1.修正</t>
    </r>
    <r>
      <rPr>
        <charset val="134"/>
        <sz val="11"/>
        <color rgb="FFFF0000"/>
        <rFont val="黑体"/>
      </rPr>
      <t>MOV调整值</t>
    </r>
    <r>
      <rPr>
        <charset val="134"/>
        <sz val="11"/>
        <color rgb="FF000000"/>
        <rFont val="黑体"/>
      </rPr>
      <t>不变化问题
2.修正</t>
    </r>
    <r>
      <rPr>
        <charset val="134"/>
        <sz val="11"/>
        <color rgb="FFFF0000"/>
        <rFont val="黑体"/>
      </rPr>
      <t>背景故事</t>
    </r>
    <r>
      <rPr>
        <charset val="134"/>
        <sz val="11"/>
        <color rgb="FF000000"/>
        <rFont val="黑体"/>
      </rPr>
      <t>非自动换行问题
3.去除</t>
    </r>
    <r>
      <rPr>
        <charset val="134"/>
        <sz val="11"/>
        <color rgb="FFFF0000"/>
        <rFont val="黑体"/>
      </rPr>
      <t>射击格斗</t>
    </r>
    <r>
      <rPr>
        <charset val="134"/>
        <sz val="11"/>
        <color rgb="FF000000"/>
        <rFont val="黑体"/>
      </rPr>
      <t>可选斗殴和手枪的情况，请直接在斗殴和手枪上进行加点
4.修正</t>
    </r>
    <r>
      <rPr>
        <charset val="134"/>
        <sz val="11"/>
        <color rgb="FFFF0000"/>
        <rFont val="黑体"/>
      </rPr>
      <t>资产</t>
    </r>
    <r>
      <rPr>
        <charset val="134"/>
        <sz val="11"/>
        <color rgb="FF000000"/>
        <rFont val="黑体"/>
      </rPr>
      <t>非自动换行问题
5.添加</t>
    </r>
    <r>
      <rPr>
        <charset val="134"/>
        <sz val="11"/>
        <color rgb="FFFF0000"/>
        <rFont val="黑体"/>
      </rPr>
      <t>wps下拉框</t>
    </r>
    <r>
      <rPr>
        <charset val="134"/>
        <sz val="11"/>
        <color rgb="FF000000"/>
        <rFont val="黑体"/>
      </rPr>
      <t>指导
6.</t>
    </r>
    <r>
      <rPr>
        <charset val="134"/>
        <sz val="11"/>
        <color rgb="FFFF0000"/>
        <rFont val="黑体"/>
      </rPr>
      <t>雷达图</t>
    </r>
    <r>
      <rPr>
        <charset val="134"/>
        <sz val="11"/>
        <color rgb="FF000000"/>
        <rFont val="黑体"/>
      </rPr>
      <t>调整
7.部分提示变更增加为</t>
    </r>
    <r>
      <rPr>
        <charset val="134"/>
        <sz val="11"/>
        <color rgb="FFFF0000"/>
        <rFont val="黑体"/>
      </rPr>
      <t xml:space="preserve">批注
</t>
    </r>
    <r>
      <rPr>
        <charset val="134"/>
        <sz val="11"/>
        <color rgb="FF000000"/>
        <rFont val="黑体"/>
      </rPr>
      <t>8.</t>
    </r>
    <r>
      <rPr>
        <charset val="134"/>
        <sz val="11"/>
        <color rgb="FFFF0000"/>
        <rFont val="黑体"/>
      </rPr>
      <t>驾驶</t>
    </r>
    <r>
      <rPr>
        <charset val="134"/>
        <sz val="11"/>
        <color rgb="FF000000"/>
        <rFont val="黑体"/>
      </rPr>
      <t>添加下拉框
9.添加</t>
    </r>
    <r>
      <rPr>
        <charset val="134"/>
        <sz val="11"/>
        <color rgb="FFFF0000"/>
        <rFont val="黑体"/>
      </rPr>
      <t xml:space="preserve">非常规技能：学问
</t>
    </r>
    <r>
      <rPr>
        <charset val="134"/>
        <sz val="11"/>
        <rFont val="黑体"/>
      </rPr>
      <t>10,添加</t>
    </r>
    <r>
      <rPr>
        <charset val="134"/>
        <sz val="11"/>
        <color rgb="FFFF0000"/>
        <rFont val="黑体"/>
      </rPr>
      <t>时代:其他</t>
    </r>
    <r>
      <rPr>
        <charset val="134"/>
        <sz val="11"/>
        <rFont val="黑体"/>
      </rPr>
      <t>及相关函数</t>
    </r>
    <r>
      <rPr>
        <charset val="134"/>
        <sz val="11"/>
        <color rgb="FF000000"/>
        <rFont val="黑体"/>
      </rPr>
      <t xml:space="preserve">
</t>
    </r>
    <r>
      <rPr>
        <b/>
        <charset val="134"/>
        <sz val="11"/>
        <color rgb="FF000000"/>
        <rFont val="黑体"/>
      </rPr>
      <t>分支技能变更</t>
    </r>
    <r>
      <rPr>
        <charset val="134"/>
        <sz val="11"/>
        <color rgb="FF000000"/>
        <rFont val="黑体"/>
      </rPr>
      <t xml:space="preserve">
1.补充</t>
    </r>
    <r>
      <rPr>
        <charset val="134"/>
        <sz val="11"/>
        <color rgb="FFFF0000"/>
        <rFont val="黑体"/>
      </rPr>
      <t>吹制玻璃管</t>
    </r>
    <r>
      <rPr>
        <charset val="134"/>
        <sz val="11"/>
        <color rgb="FF000000"/>
        <rFont val="黑体"/>
      </rPr>
      <t xml:space="preserve">(吹真空管)说明
</t>
    </r>
    <r>
      <rPr>
        <b/>
        <charset val="134"/>
        <sz val="11"/>
        <color rgb="FF000000"/>
        <rFont val="黑体"/>
      </rPr>
      <t>其他</t>
    </r>
    <r>
      <rPr>
        <charset val="134"/>
        <sz val="11"/>
        <color rgb="FF000000"/>
        <rFont val="黑体"/>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</si>
  <si>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</si>
  <si>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</si>
  <si>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</si>
  <si>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charset val="134"/>
        <sz val="11"/>
        <color rgb="FF000000"/>
        <rFont val="黑体"/>
      </rPr>
      <t>人物卡变更</t>
    </r>
    <r>
      <rPr>
        <charset val="134"/>
        <sz val="11"/>
        <color rgb="FF000000"/>
        <rFont val="黑体"/>
      </rPr>
      <t xml:space="preserve">
1.修正</t>
    </r>
    <r>
      <rPr>
        <charset val="134"/>
        <sz val="11"/>
        <color rgb="FFFF0000"/>
        <rFont val="黑体"/>
      </rPr>
      <t>警方(原作向)-警探</t>
    </r>
    <r>
      <rPr>
        <charset val="134"/>
        <sz val="11"/>
        <rFont val="黑体"/>
      </rPr>
      <t>无二选一本职技能标记的问题
2.修正</t>
    </r>
    <r>
      <rPr>
        <charset val="134"/>
        <sz val="11"/>
        <color rgb="FFFF0000"/>
        <rFont val="黑体"/>
      </rPr>
      <t>射击②</t>
    </r>
    <r>
      <rPr>
        <charset val="134"/>
        <sz val="11"/>
        <rFont val="黑体"/>
      </rPr>
      <t>无函数的问题
3.修正</t>
    </r>
    <r>
      <rPr>
        <charset val="134"/>
        <sz val="11"/>
        <color rgb="FFFF0000"/>
        <rFont val="黑体"/>
      </rPr>
      <t>属性八维图</t>
    </r>
    <r>
      <rPr>
        <charset val="134"/>
        <sz val="11"/>
        <rFont val="黑体"/>
      </rPr>
      <t>体质体型同数值的问题
4.还原</t>
    </r>
    <r>
      <rPr>
        <charset val="134"/>
        <sz val="11"/>
        <color rgb="FFFF0000"/>
        <rFont val="黑体"/>
      </rPr>
      <t>克苏鲁神话</t>
    </r>
    <r>
      <rPr>
        <charset val="134"/>
        <sz val="11"/>
        <rFont val="黑体"/>
      </rPr>
      <t>表
5.强化人物卡页角色</t>
    </r>
    <r>
      <rPr>
        <charset val="134"/>
        <sz val="11"/>
        <color rgb="FFFF0000"/>
        <rFont val="黑体"/>
      </rPr>
      <t>本职技能行</t>
    </r>
    <r>
      <rPr>
        <charset val="134"/>
        <sz val="11"/>
        <rFont val="黑体"/>
      </rPr>
      <t xml:space="preserve">存在感！！！
</t>
    </r>
    <r>
      <rPr>
        <b/>
        <charset val="134"/>
        <sz val="11"/>
        <rFont val="黑体"/>
      </rPr>
      <t>人物卡新增</t>
    </r>
    <r>
      <rPr>
        <charset val="134"/>
        <sz val="11"/>
        <rFont val="黑体"/>
      </rPr>
      <t xml:space="preserve">
1.添加</t>
    </r>
    <r>
      <rPr>
        <charset val="134"/>
        <sz val="11"/>
        <color rgb="FFFF0000"/>
        <rFont val="黑体"/>
      </rPr>
      <t>身体状态</t>
    </r>
    <r>
      <rPr>
        <charset val="134"/>
        <sz val="11"/>
        <rFont val="黑体"/>
      </rPr>
      <t>说明
2.添加属性8维合计
3.添加背景故事[</t>
    </r>
    <r>
      <rPr>
        <charset val="134"/>
        <sz val="11"/>
        <color rgb="FFFF0000"/>
        <rFont val="黑体"/>
      </rPr>
      <t>关键背景连接</t>
    </r>
    <r>
      <rPr>
        <charset val="134"/>
        <sz val="11"/>
        <rFont val="黑体"/>
      </rPr>
      <t>]提示
4.添加第三类接触[</t>
    </r>
    <r>
      <rPr>
        <charset val="134"/>
        <sz val="11"/>
        <color rgb="FFFF0000"/>
        <rFont val="黑体"/>
      </rPr>
      <t>习惯恐惧</t>
    </r>
    <r>
      <rPr>
        <charset val="134"/>
        <sz val="11"/>
        <rFont val="黑体"/>
      </rPr>
      <t>]提示
5.添加</t>
    </r>
    <r>
      <rPr>
        <charset val="134"/>
        <sz val="11"/>
        <color rgb="FFFF0000"/>
        <rFont val="黑体"/>
      </rPr>
      <t>属性超值</t>
    </r>
    <r>
      <rPr>
        <charset val="134"/>
        <sz val="11"/>
        <rFont val="黑体"/>
      </rPr>
      <t>警告
6.添加</t>
    </r>
    <r>
      <rPr>
        <charset val="134"/>
        <sz val="11"/>
        <color rgb="FFFF0000"/>
        <rFont val="黑体"/>
      </rPr>
      <t>信誉评级</t>
    </r>
    <r>
      <rPr>
        <charset val="134"/>
        <sz val="11"/>
        <rFont val="黑体"/>
      </rPr>
      <t xml:space="preserve">默认本职技能图标
</t>
    </r>
    <r>
      <rPr>
        <b/>
        <charset val="134"/>
        <sz val="11"/>
        <rFont val="黑体"/>
      </rPr>
      <t>人物卡修正（2018/6/6）</t>
    </r>
    <r>
      <rPr>
        <charset val="134"/>
        <sz val="11"/>
        <rFont val="黑体"/>
      </rPr>
      <t xml:space="preserve">
1.信誉兴趣点无法加点弱智修正</t>
    </r>
  </si>
  <si>
    <t>1.8.5</t>
  </si>
  <si>
    <t>1.修正投掷、追踪技能不消耗技能点的问题</t>
  </si>
  <si>
    <t>1.8.4</t>
  </si>
  <si>
    <r>
      <rPr>
        <b/>
        <charset val="134"/>
        <sz val="11"/>
        <color rgb="FF000000"/>
        <rFont val="黑体"/>
      </rPr>
      <t>人物卡变更</t>
    </r>
    <r>
      <rPr>
        <charset val="134"/>
        <sz val="11"/>
        <color rgb="FF000000"/>
        <rFont val="黑体"/>
      </rPr>
      <t xml:space="preserve">
1.</t>
    </r>
    <r>
      <rPr>
        <charset val="134"/>
        <sz val="11"/>
        <color rgb="FFFF0000"/>
        <rFont val="黑体"/>
      </rPr>
      <t>快速参考规则</t>
    </r>
    <r>
      <rPr>
        <charset val="134"/>
        <sz val="11"/>
        <color rgb="FF000000"/>
        <rFont val="黑体"/>
      </rPr>
      <t>-技能检定“大成功”、“大失败”部分内容修改回规则，备注留存泛大陆房规内容
2.</t>
    </r>
    <r>
      <rPr>
        <charset val="134"/>
        <sz val="11"/>
        <color rgb="FFFF0000"/>
        <rFont val="黑体"/>
      </rPr>
      <t>技能</t>
    </r>
    <r>
      <rPr>
        <charset val="134"/>
        <sz val="11"/>
        <color rgb="FF000000"/>
        <rFont val="黑体"/>
      </rPr>
      <t>-优化自设技能函数
3.</t>
    </r>
    <r>
      <rPr>
        <charset val="134"/>
        <sz val="11"/>
        <color rgb="FFFF0000"/>
        <rFont val="黑体"/>
      </rPr>
      <t>资产</t>
    </r>
    <r>
      <rPr>
        <charset val="134"/>
        <sz val="11"/>
        <color rgb="FF000000"/>
        <rFont val="黑体"/>
      </rPr>
      <t>-取消当前现金，补加“其他资产”
4.增加</t>
    </r>
    <r>
      <rPr>
        <charset val="134"/>
        <sz val="11"/>
        <color rgb="FFFF0000"/>
        <rFont val="黑体"/>
      </rPr>
      <t>雷达图</t>
    </r>
    <r>
      <rPr>
        <charset val="134"/>
        <sz val="11"/>
        <color rgb="FF000000"/>
        <rFont val="黑体"/>
      </rPr>
      <t xml:space="preserve">“属性”、“技能”
</t>
    </r>
    <r>
      <rPr>
        <b/>
        <charset val="134"/>
        <sz val="11"/>
        <color rgb="FF000000"/>
        <rFont val="黑体"/>
      </rPr>
      <t>属性与掷骰变更</t>
    </r>
    <r>
      <rPr>
        <charset val="134"/>
        <sz val="11"/>
        <color rgb="FF000000"/>
        <rFont val="黑体"/>
      </rPr>
      <t xml:space="preserve">
1.</t>
    </r>
    <r>
      <rPr>
        <charset val="134"/>
        <sz val="11"/>
        <color rgb="FFFF0000"/>
        <rFont val="黑体"/>
      </rPr>
      <t>幸运#2</t>
    </r>
    <r>
      <rPr>
        <charset val="134"/>
        <sz val="11"/>
        <color rgb="FF000000"/>
        <rFont val="黑体"/>
      </rPr>
      <t xml:space="preserve">添加说明
</t>
    </r>
    <r>
      <rPr>
        <b/>
        <charset val="134"/>
        <sz val="11"/>
        <color rgb="FF000000"/>
        <rFont val="黑体"/>
      </rPr>
      <t>疯狂表变更</t>
    </r>
    <r>
      <rPr>
        <charset val="134"/>
        <sz val="11"/>
        <color rgb="FF000000"/>
        <rFont val="黑体"/>
      </rPr>
      <t xml:space="preserve">
1.保护工作表解锁
</t>
    </r>
    <r>
      <rPr>
        <b/>
        <charset val="134"/>
        <sz val="11"/>
        <color rgb="FF000000"/>
        <rFont val="黑体"/>
      </rPr>
      <t>信誉参照表变更</t>
    </r>
    <r>
      <rPr>
        <charset val="134"/>
        <sz val="11"/>
        <color rgb="FF000000"/>
        <rFont val="黑体"/>
      </rPr>
      <t xml:space="preserve">
1.调整排版
</t>
    </r>
    <r>
      <rPr>
        <b/>
        <charset val="134"/>
        <sz val="11"/>
        <color rgb="FF000000"/>
        <rFont val="黑体"/>
      </rPr>
      <t xml:space="preserve">其他
</t>
    </r>
    <r>
      <rPr>
        <charset val="134"/>
        <sz val="11"/>
        <color rgb="FF000000"/>
        <rFont val="黑体"/>
      </rPr>
      <t>修改了一些文本</t>
    </r>
  </si>
  <si>
    <t>1.8.3</t>
  </si>
  <si>
    <t>1.增加4个可自设技能。设置自设技能提示标记，优化自设技能成功率函数。
2.分支技艺技能优化
3.大失败添加规则说明及房规说法
4.神话相关划分单元格</t>
  </si>
  <si>
    <t>1.8.2</t>
  </si>
  <si>
    <r>
      <rPr>
        <charset val="134"/>
        <sz val="11"/>
        <color rgb="FF000000"/>
        <rFont val="黑体"/>
      </rPr>
      <t xml:space="preserve">1.修复部分人员打开excel后无法切换至"人物"卡表的问题
</t>
    </r>
    <r>
      <rPr>
        <charset val="134"/>
        <sz val="11"/>
        <color rgb="FFFF0000"/>
        <rFont val="黑体"/>
      </rPr>
      <t>1.热修：手枪技能成功率更正【25%-》20%】
2.热修：职业列表本职技能点点数与实际不符的问题
3.热修：删除信用评级与克苏鲁神话的成长标记
4.添加MOV的年龄debuff状态</t>
    </r>
    <r>
      <rPr>
        <charset val="134"/>
        <sz val="11"/>
        <color rgb="FF000000"/>
        <rFont val="黑体"/>
      </rPr>
      <t xml:space="preserve">
</t>
    </r>
    <r>
      <rPr>
        <charset val="134"/>
        <sz val="11"/>
        <color rgb="FF171616"/>
        <rFont val="黑体"/>
      </rPr>
      <t>1.人物卡幸运计入[合计]
2.修正15-19岁教育鉴定说明内容</t>
    </r>
  </si>
  <si>
    <t>1.8.1最终版（理论上，仍有建议请联系QQ：2753342070）</t>
  </si>
  <si>
    <t>社交技能部分的本职技能标记不会变颜色</t>
  </si>
  <si>
    <r>
      <rPr>
        <b/>
        <charset val="134"/>
        <sz val="11"/>
        <color rgb="FF000000"/>
        <rFont val="黑体"/>
      </rPr>
      <t>此版本修正</t>
    </r>
    <r>
      <rPr>
        <charset val="134"/>
        <sz val="11"/>
        <color rgb="FF000000"/>
        <rFont val="黑体"/>
      </rPr>
      <t xml:space="preserve">
1.修正背景故事字体不统一的问题
2.修正调查员经历最后一栏未合并单元格的问题
3.修正技艺的下拉菜单里没有风水的问题
4.修正体型无法突破99的问题（有些人类可以突破99）</t>
    </r>
    <r>
      <rPr>
        <charset val="134"/>
        <sz val="11"/>
        <color rgb="FF000000"/>
        <rFont val="黑体"/>
      </rPr>
      <t xml:space="preserve">
</t>
    </r>
    <r>
      <rPr>
        <b/>
        <charset val="134"/>
        <sz val="11"/>
        <color rgb="FF000000"/>
        <rFont val="黑体"/>
      </rPr>
      <t>人物卡变更</t>
    </r>
    <r>
      <rPr>
        <charset val="134"/>
        <sz val="11"/>
        <color rgb="FF000000"/>
        <rFont val="黑体"/>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charset val="134"/>
        <sz val="11"/>
        <color rgb="FF000000"/>
        <rFont val="黑体"/>
      </rPr>
      <t>职业列表变更</t>
    </r>
    <r>
      <rPr>
        <charset val="134"/>
        <sz val="11"/>
        <color rgb="FF000000"/>
        <rFont val="黑体"/>
      </rPr>
      <t xml:space="preserve">
1.增加职业介绍
2.增加自定义职业属性小提醒
3.自定义职业本职技能标记自动化（需在职业列表页手动选择本职技能）
4.补加规则职业：工人-非熟练工人
</t>
    </r>
    <r>
      <rPr>
        <b/>
        <charset val="134"/>
        <sz val="11"/>
        <color rgb="FF000000"/>
        <rFont val="黑体"/>
      </rPr>
      <t>属性与掷骰变更</t>
    </r>
    <r>
      <rPr>
        <charset val="134"/>
        <sz val="11"/>
        <color rgb="FF000000"/>
        <rFont val="黑体"/>
      </rPr>
      <t xml:space="preserve">
1.添加部分机型刷新姿势文字描述
</t>
    </r>
    <r>
      <rPr>
        <b/>
        <charset val="134"/>
        <sz val="11"/>
        <color rgb="FF000000"/>
        <rFont val="黑体"/>
      </rPr>
      <t>武器列表变更</t>
    </r>
    <r>
      <rPr>
        <charset val="134"/>
        <sz val="11"/>
        <color rgb="FF000000"/>
        <rFont val="黑体"/>
      </rPr>
      <t xml:space="preserve">
1.变更武器列表表格样式
</t>
    </r>
    <r>
      <rPr>
        <b/>
        <charset val="134"/>
        <sz val="11"/>
        <color rgb="FF000000"/>
        <rFont val="黑体"/>
      </rPr>
      <t>分支技能列表变更</t>
    </r>
    <r>
      <rPr>
        <charset val="134"/>
        <sz val="11"/>
        <color rgb="FF000000"/>
        <rFont val="黑体"/>
      </rPr>
      <t xml:space="preserve">
1.补充艺术与手艺部分技能
2.删除特殊技能列表，六项技能直接添加至技能表
</t>
    </r>
    <r>
      <rPr>
        <b/>
        <charset val="134"/>
        <sz val="11"/>
        <color rgb="FF000000"/>
        <rFont val="黑体"/>
      </rPr>
      <t>更新说明变更</t>
    </r>
    <r>
      <rPr>
        <charset val="134"/>
        <sz val="11"/>
        <color rgb="FF000000"/>
        <rFont val="黑体"/>
      </rPr>
      <t xml:space="preserve">
1.修改表格样式</t>
    </r>
  </si>
  <si>
    <t>1.6.4EX修复（1.7.8-1）</t>
  </si>
  <si>
    <r>
      <rPr>
        <charset val="134"/>
        <sz val="11"/>
        <color rgb="FF000000"/>
        <rFont val="黑体"/>
      </rPr>
      <t xml:space="preserve">1.修改可成长标记说明
2.添加疯狂表-即时症状和总结症状说明
</t>
    </r>
    <r>
      <rPr>
        <charset val="134"/>
        <sz val="11"/>
        <color rgb="FFFF0000"/>
        <rFont val="黑体"/>
      </rPr>
      <t xml:space="preserve">3.武器列表内的斗殴的技能成功率修正
</t>
    </r>
    <r>
      <rPr>
        <charset val="134"/>
        <sz val="11"/>
        <color rgb="FFED7B30"/>
        <rFont val="黑体"/>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</si>
  <si>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</si>
  <si>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</si>
  <si>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</si>
  <si>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</si>
  <si>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</si>
  <si>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</si>
  <si>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</si>
  <si>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</si>
  <si>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</si>
  <si>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</si>
  <si>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</si>
  <si>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</si>
  <si>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</si>
  <si>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</si>
  <si>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</si>
  <si>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</si>
  <si>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</si>
  <si>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</si>
  <si>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</si>
  <si>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</si>
  <si>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</si>
  <si>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</si>
  <si>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</si>
  <si>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</si>
  <si>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阿兹瑞尔</t>
  </si>
  <si>
    <t>阿兹瑞尔·赛弗</t>
  </si>
  <si>
    <t>狐狸</t>
  </si>
  <si>
    <t>罗伯特·伊兰</t>
  </si>
  <si>
    <t>男</t>
  </si>
  <si>
    <t>英格兰</t>
  </si>
  <si>
    <t>英语</t>
  </si>
  <si>
    <t>罗伯特·庄森</t>
  </si>
  <si>
    <t>皇家海军少校</t>
  </si>
  <si>
    <t>皇家海军军装</t>
  </si>
  <si>
    <t>钱包证件什么的不用说了</t>
  </si>
  <si>
    <t>其他</t>
  </si>
  <si>
    <t>皇家海军上校</t>
  </si>
  <si>
    <t>一瓶朗姆酒</t>
  </si>
  <si>
    <t>瓶装的胜利号木模</t>
  </si>
  <si>
    <t>银白色头发，一口浓重的伦敦腔，能喝酒能吃肉能干架的老兵</t>
  </si>
  <si>
    <t>你有我能喝吗？你有我能打吗？不能？憨憨一个</t>
  </si>
  <si>
    <t>腰带上挂着的头骨装饰</t>
  </si>
  <si>
    <t>这Tm是皇家海军，不是海上窑子</t>
  </si>
  <si>
    <t>霍雷肖·纳尔逊</t>
  </si>
  <si>
    <t>胜利号</t>
  </si>
  <si>
    <t>胜利号退役时拿到的胜利号木模</t>
  </si>
  <si>
    <t>会在每场战斗时把杀掉的人的头装在腰间的网兜里，有的时候会直接拿这些头扔出去砸人</t>
  </si>
  <si>
    <t>一个网兜</t>
  </si>
  <si>
    <t>罗伯特·庄森出生于一个海军世家，他从小就接受了海军的教育，在16岁时，他就因为家庭背景的关系在胜利号上当上了一名少尉，并受到了纳尔逊本人的熏陶。。21岁（1805年）时，</t>
  </si>
  <si>
    <t>罗伯特·庄森出生于一个海军世家，他从小就接受了海军的教育，在16岁时，他就因为家庭背景的关系在胜利号上当上了一名少尉，并受到了纳尔逊本人的熏陶。在胜利号的船员中，他是最能打架的，也是最能喝的。21岁（1805年）时，他在胜利号上参与了著名的特拉法尔加战役。他防守敌舰跳帮的战斗中一个人杀死了十几个敌人，并拿着那些被他杀死的人的头去砸那些尝试登舰的人。但是，他在杀戮的时候没有注意到纳尔逊被子弹击中，最终伤重不治。这件事情使他闷闷不乐。四年后，在霍斯特上校的舰船被包围时，在霍斯特上校打出旗语后，他带头高喊“记住纳尔逊！”并跳帮到敌方旗舰上，击杀数人后全身而退。</t>
  </si>
  <si>
    <t>罗伯特·庄森出生于一个海军世家，他从小就接受了海军的教育，在16岁时，他就因为家庭背景的关系在胜利号上当上了一名少尉，并受到了纳尔逊本人的熏陶。在胜利号的船员中，他是最能打架的，也是最能喝的。21岁（1805年）时，他在胜利号上参与了著名的特拉法尔加战役。他防守敌舰跳帮的战斗中一个人杀死了十几个敌人，并拿着那些被他杀死的人的头去砸那些尝试登舰的人。但是，他在杀戮的时候没有注意到纳尔逊被子弹击中，最终伤重不治。这件事情使他闷闷不乐。四年后，在霍斯特上校的舰船被包围时，在霍斯特上校打出旗语后，他带头高喊“记住纳尔逊！”并跳帮到敌方旗舰上，击杀数人后全身而退。随着时间的流逝，他成为了一名海军上校，</t>
  </si>
  <si>
    <t>退役皇家海军上校</t>
  </si>
  <si>
    <t>罗伯特·庄森出生于一个海军世家，他从小就接受了海军的教育，在16岁时，他就因为家庭背景的关系在胜利号上当上了一名少尉，并受到了纳尔逊本人的熏陶。在胜利号的船员中，他是最能打架的，也是最能喝的。21岁（1805年）时，他在胜利号上参与了著名的特拉法尔加战役。他防守敌舰跳帮的战斗中一个人杀死了十几个敌人，并拿着那些被他杀死的人的头去砸那些尝试登舰的人。但是，他在杀戮的时候没有注意到纳尔逊被子弹击中，最终伤重不治。这件事情使他闷闷不乐。四年后，在霍斯特上校的舰船被包围时，在霍斯特上校打出旗语后，他带头高喊“记住纳尔逊！”并跳帮到敌方旗舰上，击杀数人后全身而退。随着时间的流逝，他成为了一名海军上校。在他退役的这一天，他收到了老朋友，也是同乡弗兰·斯卡雷特的消息，他需要有人护送他回到约克的家中。于是，他决定和老朋友一起开启这段旅程。</t>
  </si>
  <si>
    <t>海军上校精工佩剑</t>
  </si>
  <si>
    <t>黎曼·庄森</t>
  </si>
  <si>
    <t>黎曼·庄森出生于一个海军世家，他从小就接受了海军的教育，在16岁时，他就因为家庭背景的关系在胜利号上当上了一名少尉，并受到了纳尔逊本人的熏陶。在胜利号的船员中，他是最能打架的，也是最能喝的。21岁（1805年）时，他在胜利号上参与了著名的特拉法尔加战役。他防守敌舰跳帮的战斗中一个人杀死了十几个敌人，并拿着那些被他杀死的人的头去砸那些尝试登舰的人。但是，他在杀戮的时候没有注意到纳尔逊被子弹击中，最终伤重不治。这件事情使他闷闷不乐。四年后，在霍斯特上校的舰船被包围时，在霍斯特上校打出旗语后，他带头高喊“记住纳尔逊！”并跳帮到敌方旗舰上，击杀数人后全身而退。随着时间的流逝，他成为了一名海军上校。在他退役的这一天，他收到了老朋友，也是同乡弗兰·斯卡雷特的消息，他需要有人护送他回到约克的家中。于是，他决定和老朋友一起开启这段旅程。</t>
  </si>
</sst>
</file>

<file path=xl/styles.xml><?xml version="1.0" encoding="utf-8"?>
<styleSheet xmlns="http://schemas.openxmlformats.org/spreadsheetml/2006/main">
  <numFmts count="11">
    <numFmt numFmtId="0" formatCode="General"/>
    <numFmt numFmtId="1" formatCode="0"/>
    <numFmt numFmtId="164" formatCode="\+0;\-0;&quot;±&quot;0"/>
    <numFmt numFmtId="165" formatCode="\/0_ "/>
    <numFmt numFmtId="49" formatCode="@"/>
    <numFmt numFmtId="166" formatCode="0_);[Red]\(0\)"/>
    <numFmt numFmtId="167" formatCode="0.00_ "/>
    <numFmt numFmtId="168" formatCode="\$#,##0.00;\-\$#,##0.00"/>
    <numFmt numFmtId="14" formatCode="yyyy/m/d"/>
    <numFmt numFmtId="169" formatCode="\$#,##0.00_);[Red]\(\$#,##0.00\)"/>
    <numFmt numFmtId="170" formatCode="\$#,##0_);[Red]\(\$#,##0\)"/>
  </numFmts>
  <fonts count="68">
    <font>
      <name val="等线"/>
      <sz val="11"/>
    </font>
    <font>
      <name val="微软雅黑"/>
      <charset val="134"/>
      <sz val="10"/>
      <color rgb="FF000000"/>
    </font>
    <font>
      <name val="微软雅黑"/>
      <charset val="134"/>
      <sz val="10"/>
      <color rgb="FFC00000"/>
    </font>
    <font>
      <name val="微软雅黑"/>
      <charset val="134"/>
      <sz val="10"/>
    </font>
    <font>
      <name val="微软雅黑"/>
      <charset val="134"/>
      <sz val="11"/>
    </font>
    <font>
      <name val="微软雅黑"/>
      <charset val="134"/>
      <sz val="10"/>
      <color rgb="FFFF0000"/>
    </font>
    <font>
      <name val="微软雅黑"/>
      <charset val="134"/>
      <sz val="10"/>
      <color rgb="FFFFFFFF"/>
    </font>
    <font>
      <name val="微软雅黑"/>
      <charset val="134"/>
      <sz val="9"/>
      <color rgb="FFC00000"/>
    </font>
    <font>
      <name val="微软雅黑"/>
      <charset val="134"/>
      <sz val="11"/>
      <color rgb="FFFFFFFF"/>
    </font>
    <font>
      <name val="微软雅黑"/>
      <charset val="134"/>
      <sz val="9"/>
      <color rgb="FF000000"/>
    </font>
    <font>
      <name val="微软雅黑"/>
      <charset val="134"/>
      <sz val="10"/>
      <color rgb="FF1F3964"/>
    </font>
    <font>
      <name val="微软雅黑"/>
      <charset val="134"/>
      <sz val="11"/>
      <color rgb="FF000000"/>
    </font>
    <font>
      <name val="微软雅黑"/>
      <charset val="134"/>
      <sz val="9"/>
      <color rgb="FF7F7F7F"/>
    </font>
    <font>
      <name val="微软雅黑"/>
      <charset val="134"/>
      <sz val="11"/>
      <color rgb="FF1F3964"/>
    </font>
    <font>
      <name val="微软雅黑"/>
      <charset val="134"/>
      <sz val="10"/>
      <color rgb="FF7F7F7F"/>
    </font>
    <font>
      <name val="微软雅黑"/>
      <charset val="134"/>
      <sz val="11"/>
      <color rgb="FF000000"/>
    </font>
    <font>
      <name val="微软雅黑"/>
      <b/>
      <charset val="134"/>
      <sz val="9"/>
      <color rgb="FF548235"/>
    </font>
    <font>
      <name val="微软雅黑"/>
      <charset val="134"/>
      <sz val="9"/>
      <color rgb="FF7F7F7F"/>
    </font>
    <font>
      <name val="微软雅黑"/>
      <charset val="134"/>
      <sz val="10"/>
      <color rgb="FF2F75B6"/>
    </font>
    <font>
      <name val="微软雅黑"/>
      <charset val="134"/>
      <sz val="10"/>
      <color rgb="FF4473C4"/>
    </font>
    <font>
      <name val="微软雅黑"/>
      <charset val="134"/>
      <sz val="10"/>
      <color rgb="FF00B050"/>
    </font>
    <font>
      <name val="微软雅黑"/>
      <charset val="134"/>
      <sz val="10"/>
      <color rgb="FFADAAAA"/>
    </font>
    <font>
      <name val="微软雅黑"/>
      <charset val="134"/>
      <sz val="10"/>
      <color rgb="FFFFFFFF"/>
    </font>
    <font>
      <name val="微软雅黑"/>
      <charset val="134"/>
      <sz val="9"/>
      <color rgb="FF000000"/>
    </font>
    <font>
      <name val="微软雅黑"/>
      <charset val="134"/>
      <sz val="10"/>
      <color rgb="FF000000"/>
    </font>
    <font>
      <name val="微软雅黑"/>
      <charset val="134"/>
      <sz val="7"/>
      <color rgb="FF000000"/>
    </font>
    <font>
      <name val="微软雅黑"/>
      <charset val="134"/>
      <sz val="8"/>
      <color rgb="FF000000"/>
    </font>
    <font>
      <name val="微软雅黑"/>
      <charset val="134"/>
      <sz val="8"/>
      <color rgb="FF2F5597"/>
    </font>
    <font>
      <name val="微软雅黑"/>
      <charset val="134"/>
      <sz val="9"/>
      <color rgb="FF2F5597"/>
    </font>
    <font>
      <name val="等线"/>
      <charset val="134"/>
      <u/>
      <sz val="11"/>
      <color rgb="FF800080"/>
    </font>
    <font>
      <name val="微软雅黑 Light"/>
      <charset val="134"/>
      <sz val="10"/>
      <color rgb="FF000000"/>
    </font>
    <font>
      <name val="微软雅黑 Light"/>
      <charset val="134"/>
      <sz val="11"/>
      <color rgb="FF000000"/>
    </font>
    <font>
      <name val="微软雅黑 Light"/>
      <charset val="134"/>
      <sz val="10"/>
      <color rgb="FFFFFFFF"/>
    </font>
    <font>
      <name val="微软雅黑 Light"/>
      <charset val="134"/>
      <sz val="10"/>
      <color rgb="FFC00000"/>
    </font>
    <font>
      <name val="等线"/>
      <charset val="134"/>
      <sz val="10"/>
      <color rgb="FFFFFFFF"/>
    </font>
    <font>
      <name val="微软雅黑 Light"/>
      <charset val="134"/>
      <sz val="11"/>
      <color rgb="FFFFFFFF"/>
    </font>
    <font>
      <name val="微软雅黑 Light"/>
      <charset val="134"/>
      <sz val="10"/>
      <color rgb="FFFF0000"/>
    </font>
    <font>
      <name val="微软雅黑 Light"/>
      <charset val="134"/>
      <sz val="12"/>
      <color rgb="FFFFFFFF"/>
    </font>
    <font>
      <name val="微软雅黑 Light"/>
      <charset val="134"/>
      <sz val="12"/>
      <color rgb="FF000000"/>
    </font>
    <font>
      <name val="微软雅黑"/>
      <charset val="134"/>
      <sz val="11"/>
      <color rgb="FFFFFFFF"/>
    </font>
    <font>
      <name val="等线"/>
      <charset val="134"/>
      <sz val="10"/>
    </font>
    <font>
      <name val="等线"/>
      <charset val="134"/>
      <sz val="11"/>
    </font>
    <font>
      <name val="宋体"/>
      <charset val="134"/>
      <sz val="10"/>
      <color rgb="FFFFFFFF"/>
    </font>
    <font>
      <name val="宋体"/>
      <charset val="134"/>
      <sz val="10"/>
      <color rgb="FF000000"/>
    </font>
    <font>
      <name val="等线"/>
      <charset val="134"/>
      <sz val="11"/>
      <color rgb="FF000000"/>
    </font>
    <font>
      <name val="等线"/>
      <charset val="134"/>
      <sz val="11"/>
      <color rgb="FF435369"/>
    </font>
    <font>
      <name val="微软雅黑"/>
      <charset val="134"/>
      <sz val="11"/>
      <color rgb="FFFF0000"/>
    </font>
    <font>
      <name val="微软雅黑 Light"/>
      <b/>
      <charset val="134"/>
      <sz val="12"/>
      <color rgb="FF000000"/>
    </font>
    <font>
      <name val="微软雅黑 Light"/>
      <charset val="134"/>
      <sz val="11"/>
      <color rgb="FF000000"/>
    </font>
    <font>
      <name val="等线"/>
      <b/>
      <charset val="134"/>
      <sz val="11"/>
      <color rgb="FFFF0000"/>
    </font>
    <font>
      <name val="等线"/>
      <b/>
      <charset val="134"/>
      <sz val="11"/>
      <color rgb="FFFF0000"/>
    </font>
    <font>
      <name val="华文彩云"/>
      <charset val="134"/>
      <sz val="11"/>
      <color rgb="FFFFFFFF"/>
    </font>
    <font>
      <name val="黑体"/>
      <charset val="134"/>
      <sz val="11"/>
      <color rgb="FFFFFFFF"/>
    </font>
    <font>
      <name val="黑体"/>
      <b/>
      <charset val="134"/>
      <sz val="11"/>
      <color indexed="63"/>
    </font>
    <font>
      <name val="宋体"/>
      <charset val="134"/>
      <sz val="11"/>
      <color indexed="17"/>
    </font>
    <font>
      <name val="Calibri"/>
      <charset val="134"/>
      <sz val="11"/>
      <color indexed="17"/>
    </font>
    <font>
      <name val="等线"/>
      <charset val="134"/>
      <sz val="11"/>
      <color rgb="FFFFFFFF"/>
    </font>
    <font>
      <name val="等线"/>
      <charset val="134"/>
      <sz val="11"/>
      <color rgb="FFFFFFFF"/>
    </font>
    <font>
      <name val="黑体"/>
      <charset val="134"/>
      <sz val="11"/>
      <color rgb="FF171616"/>
    </font>
    <font>
      <name val="等线"/>
      <charset val="134"/>
      <sz val="11"/>
      <color rgb="FF000000"/>
    </font>
    <font>
      <name val="黑体"/>
      <charset val="134"/>
      <sz val="11"/>
    </font>
    <font>
      <name val="黑体"/>
      <charset val="134"/>
      <sz val="11"/>
      <color rgb="FF000000"/>
    </font>
    <font>
      <name val="黑体"/>
      <charset val="134"/>
      <sz val="11"/>
      <color rgb="FFFF0000"/>
    </font>
    <font>
      <name val="Calibri"/>
      <b/>
      <charset val="134"/>
      <sz val="11"/>
      <color rgb="FFFF0000"/>
    </font>
    <font>
      <name val="Calibri"/>
      <b/>
      <charset val="134"/>
      <sz val="11"/>
      <color indexed="63"/>
    </font>
    <font>
      <name val="Calibri"/>
      <b/>
      <charset val="134"/>
      <sz val="11"/>
      <color rgb="FFFFC000"/>
    </font>
    <font>
      <name val="等线"/>
      <charset val="134"/>
      <sz val="10"/>
      <color rgb="FF000000"/>
    </font>
    <font>
      <name val="等线"/>
      <charset val="134"/>
      <u/>
      <sz val="11"/>
      <color rgb="FF0463C1"/>
    </font>
  </fonts>
  <fills count="12">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5C9BD5"/>
        <bgColor rgb="FF5C9BD5"/>
      </patternFill>
    </fill>
    <fill>
      <patternFill patternType="solid">
        <fgColor rgb="FF4473C4"/>
        <bgColor indexed="64"/>
      </patternFill>
    </fill>
    <fill>
      <patternFill patternType="solid">
        <fgColor indexed="9"/>
        <bgColor indexed="64"/>
      </patternFill>
    </fill>
    <fill>
      <patternFill patternType="solid">
        <fgColor indexed="42"/>
        <bgColor indexed="64"/>
      </patternFill>
    </fill>
    <fill>
      <patternFill patternType="solid">
        <fgColor rgb="FFFFFF00"/>
        <bgColor indexed="64"/>
      </patternFill>
    </fill>
  </fills>
  <borders count="184">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medium">
        <color indexed="64"/>
      </top>
      <bottom style="thin">
        <color rgb="FFBFBFBF"/>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style="medium">
        <color indexed="64"/>
      </right>
      <top style="thin">
        <color rgb="FFBFBFBF"/>
      </top>
      <bottom style="medium">
        <color indexed="64"/>
      </bottom>
      <diagonal/>
    </border>
    <border>
      <left style="medium">
        <color indexed="64"/>
      </left>
      <right/>
      <top style="thin">
        <color rgb="FFBFBFBF"/>
      </top>
      <bottom style="thin">
        <color rgb="FFBFBFBF"/>
      </bottom>
      <diagonal/>
    </border>
    <border>
      <left/>
      <right style="double">
        <color indexed="64"/>
      </right>
      <top style="thin">
        <color rgb="FFBFBFBF"/>
      </top>
      <bottom style="thin">
        <color rgb="FFBFBFBF"/>
      </bottom>
      <diagonal/>
    </border>
    <border>
      <left style="thin">
        <color rgb="FFBFBFBF"/>
      </left>
      <right style="double">
        <color indexed="64"/>
      </right>
      <top style="thin">
        <color rgb="FFBFBFBF"/>
      </top>
      <bottom style="thin">
        <color rgb="FFBFBFBF"/>
      </bottom>
      <diagonal/>
    </border>
    <border>
      <left style="thin">
        <color rgb="FFBFBFBF"/>
      </left>
      <right style="double">
        <color indexed="64"/>
      </right>
      <top style="thin">
        <color rgb="FFBFBFBF"/>
      </top>
      <bottom style="medium">
        <color indexed="64"/>
      </bottom>
      <diagonal/>
    </border>
    <border>
      <left style="medium">
        <color indexed="64"/>
      </left>
      <right/>
      <top style="medium">
        <color indexed="64"/>
      </top>
      <bottom style="thin">
        <color rgb="FFCFCDCD"/>
      </bottom>
      <diagonal/>
    </border>
    <border>
      <left/>
      <right/>
      <top style="medium">
        <color indexed="64"/>
      </top>
      <bottom style="thin">
        <color rgb="FFCFCDCD"/>
      </bottom>
      <diagonal/>
    </border>
    <border>
      <left/>
      <right style="medium">
        <color indexed="64"/>
      </right>
      <top style="medium">
        <color indexed="64"/>
      </top>
      <bottom style="thin">
        <color rgb="FFCFCDCD"/>
      </bottom>
      <diagonal/>
    </border>
    <border>
      <left style="medium">
        <color indexed="64"/>
      </left>
      <right/>
      <top style="thin">
        <color rgb="FFCFCDCD"/>
      </top>
      <bottom style="thin">
        <color rgb="FFCFCDCD"/>
      </bottom>
      <diagonal/>
    </border>
    <border>
      <left/>
      <right style="thin">
        <color rgb="FFCFCDCD"/>
      </right>
      <top style="thin">
        <color rgb="FFCFCDCD"/>
      </top>
      <bottom style="thin">
        <color rgb="FFCFCDCD"/>
      </bottom>
      <diagonal/>
    </border>
    <border>
      <left style="thin">
        <color rgb="FFCFCDCD"/>
      </left>
      <right style="thin">
        <color rgb="FFCFCDCD"/>
      </right>
      <top style="thin">
        <color rgb="FFCFCDCD"/>
      </top>
      <bottom style="thin">
        <color rgb="FFCFCDCD"/>
      </bottom>
      <diagonal/>
    </border>
    <border>
      <left style="thin">
        <color rgb="FFCFCDCD"/>
      </left>
      <right/>
      <top style="thin">
        <color rgb="FFCFCDCD"/>
      </top>
      <bottom style="thin">
        <color rgb="FFCFCDCD"/>
      </bottom>
      <diagonal/>
    </border>
    <border>
      <left/>
      <right/>
      <top style="thin">
        <color rgb="FFCFCDCD"/>
      </top>
      <bottom style="thin">
        <color rgb="FFCFCDCD"/>
      </bottom>
      <diagonal/>
    </border>
    <border>
      <left style="thin">
        <color rgb="FFCFCDCD"/>
      </left>
      <right style="medium">
        <color indexed="64"/>
      </right>
      <top style="thin">
        <color rgb="FFCFCDCD"/>
      </top>
      <bottom style="thin">
        <color rgb="FFCFCDCD"/>
      </bottom>
      <diagonal/>
    </border>
    <border>
      <left/>
      <right style="thin">
        <color rgb="FFBFBFBF"/>
      </right>
      <top/>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medium">
        <color indexed="64"/>
      </right>
      <top/>
      <bottom style="thin">
        <color rgb="FFBFBFBF"/>
      </bottom>
      <diagonal/>
    </border>
    <border>
      <left style="thin">
        <color rgb="FFBFBFBF"/>
      </left>
      <right/>
      <top/>
      <bottom/>
      <diagonal/>
    </border>
    <border>
      <left style="thin">
        <color rgb="FFCFCDCD"/>
      </left>
      <right style="thin">
        <color rgb="FFBFBFBF"/>
      </right>
      <top style="thin">
        <color rgb="FFCFCDCD"/>
      </top>
      <bottom style="thin">
        <color rgb="FFCFCDCD"/>
      </bottom>
      <diagonal/>
    </border>
    <border>
      <left style="medium">
        <color indexed="64"/>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medium">
        <color indexed="64"/>
      </left>
      <right/>
      <top style="thin">
        <color rgb="FFCFCDCD"/>
      </top>
      <bottom style="medium">
        <color indexed="64"/>
      </bottom>
      <diagonal/>
    </border>
    <border>
      <left/>
      <right style="thin">
        <color rgb="FFCFCDCD"/>
      </right>
      <top style="thin">
        <color rgb="FFCFCDCD"/>
      </top>
      <bottom style="medium">
        <color indexed="64"/>
      </bottom>
      <diagonal/>
    </border>
    <border>
      <left style="thin">
        <color rgb="FFCFCDCD"/>
      </left>
      <right style="thin">
        <color rgb="FFCFCDCD"/>
      </right>
      <top style="thin">
        <color rgb="FFCFCDCD"/>
      </top>
      <bottom style="medium">
        <color indexed="64"/>
      </bottom>
      <diagonal/>
    </border>
    <border>
      <left style="thin">
        <color rgb="FFCFCDCD"/>
      </left>
      <right/>
      <top style="thin">
        <color rgb="FFCFCDCD"/>
      </top>
      <bottom style="medium">
        <color indexed="64"/>
      </bottom>
      <diagonal/>
    </border>
    <border>
      <left style="thin">
        <color rgb="FFCFCDCD"/>
      </left>
      <right style="medium">
        <color indexed="64"/>
      </right>
      <top style="thin">
        <color rgb="FFCFCDCD"/>
      </top>
      <bottom style="medium">
        <color indexed="64"/>
      </bottom>
      <diagonal/>
    </border>
    <border>
      <left/>
      <right style="thin">
        <color rgb="FFBFBFBF"/>
      </right>
      <top/>
      <bottom style="medium">
        <color indexed="64"/>
      </bottom>
      <diagonal/>
    </border>
    <border>
      <left style="thin">
        <color rgb="FFBFBFBF"/>
      </left>
      <right/>
      <top/>
      <bottom style="medium">
        <color indexed="64"/>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style="thin">
        <color rgb="FFCFCDCD"/>
      </left>
      <right/>
      <top style="thin">
        <color rgb="FFBFBFBF"/>
      </top>
      <bottom/>
      <diagonal/>
    </border>
    <border>
      <left/>
      <right style="thin">
        <color rgb="FFCFCDCD"/>
      </right>
      <top style="thin">
        <color rgb="FFBFBFBF"/>
      </top>
      <bottom/>
      <diagonal/>
    </border>
    <border>
      <left style="thin">
        <color rgb="FFCFCDCD"/>
      </left>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right/>
      <top style="thin">
        <color rgb="FFBFBFBF"/>
      </top>
      <bottom/>
      <diagonal/>
    </border>
    <border>
      <left style="thin">
        <color rgb="FFCFCDCD"/>
      </left>
      <right/>
      <top/>
      <bottom/>
      <diagonal/>
    </border>
    <border>
      <left/>
      <right style="thin">
        <color rgb="FFCFCDCD"/>
      </right>
      <top/>
      <bottom/>
      <diagonal/>
    </border>
    <border>
      <left style="thin">
        <color rgb="FFCFCDCD"/>
      </left>
      <right/>
      <top style="thin">
        <color rgb="FFCFCDCD"/>
      </top>
      <bottom style="thin">
        <color rgb="FFBFBFBF"/>
      </bottom>
      <diagonal/>
    </border>
    <border>
      <left/>
      <right style="thin">
        <color rgb="FFCFCDCD"/>
      </right>
      <top style="thin">
        <color rgb="FFCFCDCD"/>
      </top>
      <bottom style="thin">
        <color rgb="FFBFBFBF"/>
      </bottom>
      <diagonal/>
    </border>
    <border>
      <left/>
      <right style="medium">
        <color indexed="64"/>
      </right>
      <top style="thin">
        <color rgb="FFCFCDCD"/>
      </top>
      <bottom style="thin">
        <color rgb="FFBFBFBF"/>
      </bottom>
      <diagonal/>
    </border>
    <border>
      <left/>
      <right/>
      <top/>
      <bottom style="thin">
        <color rgb="FFBFBFBF"/>
      </bottom>
      <diagonal/>
    </border>
    <border>
      <left style="medium">
        <color indexed="64"/>
      </left>
      <right/>
      <top style="thin">
        <color rgb="FFCFCDCD"/>
      </top>
      <bottom/>
      <diagonal/>
    </border>
    <border>
      <left/>
      <right/>
      <top style="thin">
        <color rgb="FFCFCDCD"/>
      </top>
      <bottom/>
      <diagonal/>
    </border>
    <border>
      <left/>
      <right style="thin">
        <color rgb="FFBFBFBF"/>
      </right>
      <top style="thin">
        <color rgb="FFCFCDCD"/>
      </top>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rgb="FF000000"/>
      </left>
      <right/>
      <top style="medium">
        <color rgb="FF000000"/>
      </top>
      <bottom style="thin">
        <color rgb="FFBFBFBF"/>
      </bottom>
      <diagonal/>
    </border>
    <border>
      <left/>
      <right/>
      <top style="medium">
        <color rgb="FF000000"/>
      </top>
      <bottom style="thin">
        <color rgb="FFBFBFBF"/>
      </bottom>
      <diagonal/>
    </border>
    <border>
      <left/>
      <right style="medium">
        <color rgb="FF000000"/>
      </right>
      <top style="medium">
        <color rgb="FF000000"/>
      </top>
      <bottom style="thin">
        <color rgb="FFBFBFBF"/>
      </bottom>
      <diagonal/>
    </border>
    <border>
      <left style="medium">
        <color rgb="FF000000"/>
      </left>
      <right/>
      <top style="thin">
        <color rgb="FFBFBFBF"/>
      </top>
      <bottom style="thin">
        <color rgb="FFBFBFBF"/>
      </bottom>
      <diagonal/>
    </border>
    <border>
      <left/>
      <right style="medium">
        <color rgb="FF000000"/>
      </right>
      <top style="thin">
        <color rgb="FFBFBFBF"/>
      </top>
      <bottom style="thin">
        <color rgb="FFBFBFBF"/>
      </bottom>
      <diagonal/>
    </border>
    <border>
      <left style="medium">
        <color rgb="FF000000"/>
      </left>
      <right/>
      <top style="thin">
        <color rgb="FFBFBFBF"/>
      </top>
      <bottom/>
      <diagonal/>
    </border>
    <border>
      <left/>
      <right style="medium">
        <color rgb="FF000000"/>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thin">
        <color rgb="FFBFBFBF"/>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thin">
        <color rgb="FFD8D8D8"/>
      </bottom>
      <diagonal/>
    </border>
    <border>
      <left/>
      <right/>
      <top style="medium">
        <color indexed="64"/>
      </top>
      <bottom style="thin">
        <color rgb="FFD8D8D8"/>
      </bottom>
      <diagonal/>
    </border>
    <border>
      <left/>
      <right style="medium">
        <color indexed="64"/>
      </right>
      <top style="medium">
        <color indexed="64"/>
      </top>
      <bottom style="thin">
        <color rgb="FFD8D8D8"/>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tted">
        <color indexed="64"/>
      </left>
      <right style="dotted">
        <color indexed="64"/>
      </right>
      <top style="dotted">
        <color indexed="64"/>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style="medium">
        <color rgb="FF000000"/>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medium">
        <color rgb="FF000000"/>
      </left>
      <right style="thin">
        <color rgb="FFBFBFBF"/>
      </right>
      <top style="medium">
        <color rgb="FF000000"/>
      </top>
      <bottom style="thin">
        <color rgb="FFBFBFBF"/>
      </bottom>
      <diagonal/>
    </border>
    <border>
      <left style="thin">
        <color rgb="FFBFBFBF"/>
      </left>
      <right style="medium">
        <color rgb="FF000000"/>
      </right>
      <top style="medium">
        <color rgb="FF000000"/>
      </top>
      <bottom style="thin">
        <color rgb="FFBFBFBF"/>
      </bottom>
      <diagonal/>
    </border>
    <border>
      <left style="medium">
        <color rgb="FF000000"/>
      </left>
      <right style="thin">
        <color rgb="FFBFBFBF"/>
      </right>
      <top style="thin">
        <color rgb="FFBFBFBF"/>
      </top>
      <bottom style="thin">
        <color rgb="FFBFBFBF"/>
      </bottom>
      <diagonal/>
    </border>
    <border>
      <left style="thin">
        <color rgb="FFBFBFBF"/>
      </left>
      <right style="medium">
        <color rgb="FF000000"/>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medium">
        <color rgb="FF000000"/>
      </right>
      <top style="thin">
        <color rgb="FFBFBFBF"/>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BFBFBF"/>
      </bottom>
      <diagonal/>
    </border>
    <border>
      <left style="thin">
        <color rgb="FF000000"/>
      </left>
      <right style="thin">
        <color rgb="FF000000"/>
      </right>
      <top style="thin">
        <color rgb="FF000000"/>
      </top>
      <bottom style="thin">
        <color rgb="FFBFBFBF"/>
      </bottom>
      <diagonal/>
    </border>
    <border>
      <left style="thin">
        <color rgb="FF000000"/>
      </left>
      <right style="thin">
        <color rgb="FF000000"/>
      </right>
      <top/>
      <bottom style="thin">
        <color rgb="FFBFBFBF"/>
      </bottom>
      <diagonal/>
    </border>
    <border>
      <left/>
      <right style="medium">
        <color rgb="FF000000"/>
      </right>
      <top/>
      <bottom style="thin">
        <color rgb="FFBFBFBF"/>
      </bottom>
      <diagonal/>
    </border>
    <border>
      <left style="thin">
        <color rgb="FF000000"/>
      </left>
      <right style="thin">
        <color rgb="FF000000"/>
      </right>
      <top style="thin">
        <color rgb="FFBFBFBF"/>
      </top>
      <bottom style="thin">
        <color rgb="FFBFBFBF"/>
      </bottom>
      <diagonal/>
    </border>
    <border>
      <left style="medium">
        <color rgb="FF000000"/>
      </left>
      <right/>
      <top style="thin">
        <color rgb="FFBFBFBF"/>
      </top>
      <bottom style="medium">
        <color rgb="FF000000"/>
      </bottom>
      <diagonal/>
    </border>
    <border>
      <left style="thin">
        <color rgb="FF000000"/>
      </left>
      <right style="thin">
        <color rgb="FF000000"/>
      </right>
      <top style="thin">
        <color rgb="FFBFBFBF"/>
      </top>
      <bottom style="medium">
        <color rgb="FF000000"/>
      </bottom>
      <diagonal/>
    </border>
    <border>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thin">
        <color rgb="FFBFBFBF"/>
      </left>
      <right/>
      <top style="thin">
        <color rgb="FFBFBFBF"/>
      </top>
      <bottom style="medium">
        <color rgb="FF000000"/>
      </bottom>
      <diagonal/>
    </border>
    <border>
      <left/>
      <right style="medium">
        <color rgb="FF000000"/>
      </right>
      <top style="thin">
        <color rgb="FFBFBFBF"/>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rgb="FF5C9BD5"/>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FFFFFF"/>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rgb="FFFFFFFF"/>
      </bottom>
      <diagonal/>
    </border>
    <border>
      <left/>
      <right/>
      <top/>
      <bottom style="thin">
        <color rgb="FFFFFFFF"/>
      </bottom>
      <diagonal/>
    </border>
    <border>
      <left style="thin">
        <color indexed="64"/>
      </left>
      <right style="thin">
        <color rgb="FFFFFFFF"/>
      </right>
      <top/>
      <bottom style="thin">
        <color rgb="FFFFFFFF"/>
      </bottom>
      <diagonal/>
    </border>
    <border>
      <left/>
      <right style="thin">
        <color rgb="FFFFFFFF"/>
      </right>
      <top style="thin">
        <color rgb="FFFFFFFF"/>
      </top>
      <bottom/>
      <diagonal/>
    </border>
    <border>
      <left style="thin">
        <color rgb="FFFFFFFF"/>
      </left>
      <right/>
      <top style="thin">
        <color rgb="FFFFFFFF"/>
      </top>
      <bottom/>
      <diagonal/>
    </border>
    <border>
      <left/>
      <right style="thin">
        <color rgb="FFFFFFFF"/>
      </right>
      <top/>
      <bottom style="thin">
        <color rgb="FFFFFFFF"/>
      </bottom>
      <diagonal/>
    </border>
    <border>
      <left style="thin">
        <color indexed="64"/>
      </left>
      <right/>
      <top style="thin">
        <color rgb="FFFFFFFF"/>
      </top>
      <bottom style="thin">
        <color rgb="FFFFFFFF"/>
      </bottom>
      <diagonal/>
    </border>
    <border>
      <left style="thin">
        <color indexed="64"/>
      </left>
      <right style="thin">
        <color rgb="FFFFFFFF"/>
      </right>
      <top style="thin">
        <color rgb="FFFFFFFF"/>
      </top>
      <bottom style="thin">
        <color rgb="FFFFFFFF"/>
      </bottom>
      <diagonal/>
    </border>
    <border>
      <left/>
      <right/>
      <top style="thin">
        <color rgb="FFFFFFFF"/>
      </top>
      <bottom/>
      <diagonal/>
    </border>
    <border>
      <left style="thin">
        <color indexed="64"/>
      </left>
      <right style="thin">
        <color rgb="FFFFFFFF"/>
      </right>
      <top style="thin">
        <color rgb="FFFFFFFF"/>
      </top>
      <bottom/>
      <diagonal/>
    </border>
    <border>
      <left style="thin">
        <color indexed="64"/>
      </left>
      <right style="thin">
        <color rgb="FFFFFFFF"/>
      </right>
      <top style="thin">
        <color rgb="FFFFFFFF"/>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s>
  <cellStyleXfs count="7">
    <xf numFmtId="0" fontId="0" fillId="0" borderId="0">
      <alignment vertical="center"/>
    </xf>
    <xf numFmtId="0" fontId="67" fillId="0" borderId="0">
      <alignment vertical="bottom"/>
      <protection locked="0" hidden="0"/>
    </xf>
    <xf numFmtId="0" fontId="56" fillId="2" borderId="0">
      <alignment vertical="bottom"/>
      <protection locked="0" hidden="0"/>
    </xf>
    <xf numFmtId="0" fontId="41" fillId="0" borderId="0">
      <alignment vertical="bottom"/>
      <protection locked="0" hidden="0"/>
    </xf>
    <xf numFmtId="0" fontId="56" fillId="8" borderId="0">
      <alignment vertical="bottom"/>
      <protection locked="0" hidden="0"/>
    </xf>
    <xf numFmtId="0" fontId="64" fillId="9" borderId="183">
      <alignment vertical="bottom"/>
      <protection locked="0" hidden="0"/>
    </xf>
    <xf numFmtId="0" fontId="55" fillId="10" borderId="0">
      <alignment vertical="bottom"/>
      <protection locked="0" hidden="0"/>
    </xf>
  </cellStyleXfs>
  <cellXfs count="851">
    <xf numFmtId="0" fontId="0" fillId="0" borderId="0" xfId="0">
      <alignment vertical="center"/>
    </xf>
    <xf numFmtId="0" fontId="1" fillId="0" borderId="0" xfId="0" applyFont="1" applyAlignment="1">
      <alignment horizontal="center" vertical="center"/>
      <protection locked="0" hidden="0"/>
    </xf>
    <xf numFmtId="0" fontId="2" fillId="0" borderId="0" xfId="0" applyFont="1" applyAlignment="1">
      <alignment horizontal="center" vertical="center"/>
    </xf>
    <xf numFmtId="0" fontId="3" fillId="0" borderId="0" xfId="0" applyFont="1" applyAlignment="1">
      <alignment horizontal="center" vertical="center"/>
      <protection locked="0" hidden="0"/>
    </xf>
    <xf numFmtId="0" fontId="4" fillId="0" borderId="0" xfId="0" applyFont="1" applyAlignment="1">
      <alignment horizontal="center" vertical="center"/>
      <protection locked="0" hidden="0"/>
    </xf>
    <xf numFmtId="0" fontId="5" fillId="0" borderId="0" xfId="0" applyFont="1" applyAlignment="1">
      <alignment horizontal="center" vertical="center"/>
      <protection locked="0" hidden="0"/>
    </xf>
    <xf numFmtId="0" fontId="6" fillId="0" borderId="0" xfId="0" applyFont="1" applyAlignment="1">
      <alignment horizontal="center" vertical="center"/>
      <protection locked="0" hidden="0"/>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0" xfId="0" applyFont="1" applyFill="1" applyBorder="1">
      <alignment vertical="center"/>
      <protection locked="0" hidden="0"/>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 fillId="3" borderId="4" xfId="0" applyFont="1" applyFill="1" applyBorder="1" applyAlignment="1">
      <alignment horizontal="center" vertical="center"/>
      <protection locked="0" hidden="0"/>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3" fillId="0" borderId="0" xfId="0" applyFont="1" applyAlignment="1">
      <alignment horizontal="center" vertical="center"/>
    </xf>
    <xf numFmtId="0" fontId="7" fillId="0" borderId="0" xfId="0" applyFont="1" applyAlignment="1">
      <alignment horizontal="center" vertical="center"/>
    </xf>
    <xf numFmtId="0" fontId="5" fillId="0" borderId="0" xfId="0" applyNumberFormat="1" applyFont="1" applyAlignment="1">
      <alignment horizontal="center" vertical="center"/>
    </xf>
    <xf numFmtId="0" fontId="6" fillId="0" borderId="0" xfId="0" applyNumberFormat="1" applyFont="1" applyAlignment="1">
      <alignment horizontal="center" vertical="center"/>
    </xf>
    <xf numFmtId="0" fontId="6" fillId="0" borderId="0" xfId="0" applyFont="1" applyAlignment="1">
      <alignment horizontal="center" vertical="center"/>
    </xf>
    <xf numFmtId="0" fontId="8" fillId="0" borderId="0" xfId="0" applyNumberFormat="1" applyFont="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protection locked="0" hidden="0"/>
    </xf>
    <xf numFmtId="0" fontId="1" fillId="0" borderId="9" xfId="0" applyFont="1" applyBorder="1" applyAlignment="1">
      <alignment horizontal="center" vertical="center"/>
      <protection locked="0" hidden="0"/>
    </xf>
    <xf numFmtId="0" fontId="1" fillId="0" borderId="10" xfId="0" applyFont="1" applyBorder="1" applyAlignment="1">
      <alignment horizontal="center" vertical="center"/>
      <protection locked="0" hidden="0"/>
    </xf>
    <xf numFmtId="0" fontId="1" fillId="0" borderId="0" xfId="0" applyFont="1" applyFill="1" applyBorder="1" applyAlignment="1">
      <alignment horizontal="center" vertical="center" wrapText="1"/>
      <protection locked="0" hidden="0"/>
    </xf>
    <xf numFmtId="0" fontId="9" fillId="3" borderId="7" xfId="0" applyFont="1" applyFill="1" applyBorder="1" applyAlignment="1">
      <alignment horizontal="center" vertical="center" wrapText="1"/>
    </xf>
    <xf numFmtId="0" fontId="1" fillId="3" borderId="11" xfId="0" applyFont="1" applyFill="1" applyBorder="1" applyAlignment="1">
      <alignment horizontal="center" vertical="center" wrapText="1"/>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wrapText="1"/>
      <protection locked="0" hidden="0"/>
    </xf>
    <xf numFmtId="1" fontId="1" fillId="0" borderId="11" xfId="0" applyNumberFormat="1" applyFont="1" applyBorder="1" applyAlignment="1">
      <alignment horizontal="center" vertical="center"/>
    </xf>
    <xf numFmtId="0" fontId="1" fillId="3" borderId="11" xfId="0" applyFont="1" applyFill="1" applyBorder="1" applyAlignment="1">
      <alignment horizontal="center" vertical="center" wrapText="1"/>
    </xf>
    <xf numFmtId="1" fontId="1" fillId="3" borderId="12" xfId="0" applyNumberFormat="1"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4" xfId="0" applyFont="1" applyFill="1" applyBorder="1" applyAlignment="1">
      <alignment horizontal="center" vertical="center"/>
      <protection locked="0" hidden="0"/>
    </xf>
    <xf numFmtId="0" fontId="10" fillId="0" borderId="0" xfId="0" applyNumberFormat="1" applyFont="1" applyAlignment="1">
      <alignment horizontal="center" vertical="center"/>
    </xf>
    <xf numFmtId="0" fontId="10" fillId="0" borderId="0" xfId="0" applyFont="1" applyAlignment="1">
      <alignment horizontal="center" vertical="center"/>
    </xf>
    <xf numFmtId="0" fontId="10" fillId="0" borderId="0" xfId="0" applyNumberFormat="1" applyFont="1" applyAlignment="1">
      <alignment horizontal="center" vertical="center"/>
      <protection locked="0" hidden="0"/>
    </xf>
    <xf numFmtId="0" fontId="4" fillId="0" borderId="0" xfId="0" applyNumberFormat="1" applyFont="1" applyAlignment="1">
      <alignment horizontal="center" vertical="center"/>
    </xf>
    <xf numFmtId="0" fontId="2" fillId="0" borderId="0" xfId="0" applyNumberFormat="1" applyFont="1" applyAlignment="1">
      <alignment horizontal="center" vertical="center"/>
    </xf>
    <xf numFmtId="0" fontId="1" fillId="3" borderId="7" xfId="0" applyFont="1" applyFill="1" applyBorder="1" applyAlignment="1">
      <alignment horizontal="center" vertical="center"/>
    </xf>
    <xf numFmtId="0" fontId="1" fillId="3" borderId="11" xfId="0" applyFont="1" applyFill="1" applyBorder="1" applyAlignment="1">
      <alignment horizontal="center" vertical="center"/>
      <protection locked="0" hidden="0"/>
    </xf>
    <xf numFmtId="0" fontId="1" fillId="3" borderId="11"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protection locked="0" hidden="0"/>
    </xf>
    <xf numFmtId="0" fontId="1" fillId="3" borderId="12" xfId="0" applyNumberFormat="1" applyFont="1" applyFill="1" applyBorder="1" applyAlignment="1">
      <alignment horizontal="center" vertical="center"/>
      <protection locked="0" hidden="0"/>
    </xf>
    <xf numFmtId="0" fontId="9" fillId="3" borderId="7" xfId="0" applyFont="1" applyFill="1" applyBorder="1" applyAlignment="1">
      <alignment horizontal="center" vertical="center" wrapText="1"/>
    </xf>
    <xf numFmtId="0" fontId="1" fillId="3" borderId="11" xfId="0" applyFont="1" applyFill="1" applyBorder="1" applyAlignment="1">
      <alignment horizontal="center" vertical="center" wrapText="1"/>
      <protection locked="0" hidden="0"/>
    </xf>
    <xf numFmtId="0" fontId="1" fillId="3" borderId="11" xfId="0"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wrapText="1"/>
      <protection locked="0" hidden="0"/>
    </xf>
    <xf numFmtId="1" fontId="1" fillId="0" borderId="11" xfId="0" applyNumberFormat="1" applyFont="1" applyBorder="1" applyAlignment="1">
      <alignment horizontal="center" vertical="center"/>
    </xf>
    <xf numFmtId="0" fontId="1" fillId="3" borderId="11" xfId="0" applyFont="1" applyFill="1" applyBorder="1" applyAlignment="1">
      <alignment horizontal="center" vertical="center" wrapText="1"/>
    </xf>
    <xf numFmtId="1" fontId="1" fillId="3" borderId="12" xfId="0" applyNumberFormat="1" applyFont="1" applyFill="1" applyBorder="1" applyAlignment="1">
      <alignment horizontal="center" vertical="center"/>
    </xf>
    <xf numFmtId="0" fontId="1" fillId="0" borderId="11" xfId="0" applyFont="1" applyBorder="1" applyAlignment="1">
      <alignment horizontal="center" vertical="center"/>
      <protection locked="0" hidden="0"/>
    </xf>
    <xf numFmtId="0" fontId="1" fillId="0" borderId="11" xfId="0" applyNumberFormat="1" applyFont="1" applyBorder="1" applyAlignment="1">
      <alignment horizontal="center" vertical="center"/>
    </xf>
    <xf numFmtId="0" fontId="1" fillId="0" borderId="11" xfId="0" applyNumberFormat="1" applyFont="1" applyBorder="1" applyAlignment="1">
      <alignment horizontal="center" vertical="center"/>
      <protection locked="0" hidden="0"/>
    </xf>
    <xf numFmtId="0" fontId="1" fillId="0" borderId="12" xfId="0" applyNumberFormat="1" applyFont="1" applyBorder="1" applyAlignment="1">
      <alignment horizontal="center" vertical="center"/>
      <protection locked="0" hidden="0"/>
    </xf>
    <xf numFmtId="0" fontId="1" fillId="0" borderId="7" xfId="0" applyFont="1" applyBorder="1" applyAlignment="1">
      <alignment horizontal="center" vertical="center" wrapText="1"/>
    </xf>
    <xf numFmtId="1" fontId="1" fillId="3" borderId="11" xfId="0" applyNumberFormat="1" applyFont="1" applyFill="1" applyBorder="1" applyAlignment="1">
      <alignment horizontal="center" vertical="center"/>
    </xf>
    <xf numFmtId="1" fontId="1" fillId="0" borderId="12" xfId="0" applyNumberFormat="1" applyFont="1" applyBorder="1" applyAlignment="1">
      <alignment horizontal="center" vertical="center"/>
    </xf>
    <xf numFmtId="0" fontId="2" fillId="0" borderId="0" xfId="0" applyNumberFormat="1" applyFont="1" applyAlignment="1">
      <alignment horizontal="left" vertical="center"/>
    </xf>
    <xf numFmtId="0" fontId="11" fillId="3" borderId="8" xfId="0" applyNumberFormat="1" applyFont="1" applyFill="1" applyBorder="1" applyAlignment="1">
      <alignment horizontal="center" vertical="center"/>
      <protection locked="0" hidden="0"/>
    </xf>
    <xf numFmtId="0" fontId="11" fillId="3" borderId="15" xfId="0" applyNumberFormat="1" applyFont="1" applyFill="1" applyBorder="1" applyAlignment="1">
      <alignment horizontal="center" vertical="center"/>
      <protection locked="0" hidden="0"/>
    </xf>
    <xf numFmtId="0" fontId="1" fillId="0" borderId="11" xfId="0" applyFont="1" applyBorder="1" applyAlignment="1">
      <alignment horizontal="center" vertical="center"/>
    </xf>
    <xf numFmtId="0" fontId="1" fillId="0" borderId="12" xfId="0" applyFont="1" applyBorder="1" applyAlignment="1">
      <alignment horizontal="center" vertical="center"/>
      <protection locked="0" hidden="0"/>
    </xf>
    <xf numFmtId="0" fontId="1" fillId="3" borderId="7" xfId="0" applyFont="1" applyFill="1" applyBorder="1" applyAlignment="1">
      <alignment horizontal="center" vertical="center" wrapText="1"/>
    </xf>
    <xf numFmtId="164" fontId="12" fillId="3" borderId="12"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protection locked="0" hidden="0"/>
    </xf>
    <xf numFmtId="0" fontId="1" fillId="3" borderId="17" xfId="0" applyFont="1" applyFill="1" applyBorder="1" applyAlignment="1">
      <alignment horizontal="center" vertical="center"/>
    </xf>
    <xf numFmtId="0" fontId="1" fillId="0" borderId="17" xfId="0" applyFont="1" applyBorder="1" applyAlignment="1">
      <alignment horizontal="center" vertical="center" wrapText="1"/>
    </xf>
    <xf numFmtId="0" fontId="1" fillId="0" borderId="17" xfId="0" applyFont="1" applyBorder="1" applyAlignment="1">
      <alignment horizontal="center" vertical="center" wrapText="1"/>
      <protection locked="0" hidden="0"/>
    </xf>
    <xf numFmtId="1" fontId="1" fillId="0" borderId="17" xfId="0" applyNumberFormat="1" applyFont="1" applyBorder="1" applyAlignment="1">
      <alignment horizontal="center" vertical="center"/>
    </xf>
    <xf numFmtId="0" fontId="1" fillId="3" borderId="17" xfId="0" applyFont="1" applyFill="1" applyBorder="1" applyAlignment="1">
      <alignment horizontal="center" vertical="center" wrapText="1"/>
    </xf>
    <xf numFmtId="164" fontId="1" fillId="3" borderId="18" xfId="0" applyNumberFormat="1" applyFont="1" applyFill="1" applyBorder="1" applyAlignment="1">
      <alignment horizontal="center" vertical="center"/>
    </xf>
    <xf numFmtId="0" fontId="1" fillId="3" borderId="19" xfId="0" applyFont="1" applyFill="1" applyBorder="1" applyAlignment="1">
      <alignment horizontal="center" vertical="center"/>
      <protection locked="0" hidden="0"/>
    </xf>
    <xf numFmtId="0" fontId="1" fillId="3" borderId="20" xfId="0" applyFont="1" applyFill="1" applyBorder="1" applyAlignment="1">
      <alignment horizontal="center" vertical="center"/>
      <protection locked="0" hidden="0"/>
    </xf>
    <xf numFmtId="0" fontId="1" fillId="3" borderId="21" xfId="0" applyFont="1" applyFill="1" applyBorder="1" applyAlignment="1">
      <alignment horizontal="center" vertical="center"/>
      <protection locked="0" hidden="0"/>
    </xf>
    <xf numFmtId="0" fontId="1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20" xfId="0" applyFont="1" applyBorder="1" applyAlignment="1">
      <alignment horizontal="center" vertical="bottom"/>
    </xf>
    <xf numFmtId="0" fontId="3" fillId="0" borderId="0" xfId="0" applyFont="1" applyBorder="1" applyAlignment="1">
      <alignment horizontal="left" vertical="bottom"/>
    </xf>
    <xf numFmtId="0" fontId="3" fillId="0" borderId="20" xfId="0" applyFont="1" applyBorder="1" applyAlignment="1">
      <alignment horizontal="right" vertical="center"/>
    </xf>
    <xf numFmtId="0" fontId="3" fillId="0" borderId="0" xfId="0" applyNumberFormat="1" applyFont="1" applyBorder="1" applyAlignment="1">
      <alignment horizontal="left" vertical="top"/>
    </xf>
    <xf numFmtId="0" fontId="1" fillId="0" borderId="0" xfId="0" applyFont="1" applyAlignment="1">
      <alignment horizontal="center" vertical="center"/>
    </xf>
    <xf numFmtId="0" fontId="14" fillId="0" borderId="22" xfId="0" applyFont="1" applyBorder="1" applyAlignment="1">
      <alignment horizontal="center" vertical="bottom"/>
    </xf>
    <xf numFmtId="0" fontId="14" fillId="0" borderId="0" xfId="0" applyFont="1" applyBorder="1" applyAlignment="1">
      <alignment vertical="bottom"/>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1" fontId="1" fillId="3" borderId="5" xfId="0" applyNumberFormat="1" applyFont="1" applyFill="1" applyBorder="1" applyAlignment="1">
      <alignment horizontal="right" vertical="center" wrapText="1"/>
      <protection locked="0" hidden="0"/>
    </xf>
    <xf numFmtId="165" fontId="1" fillId="3" borderId="5" xfId="0" applyNumberFormat="1" applyFont="1" applyFill="1" applyBorder="1" applyAlignment="1">
      <alignment horizontal="left" vertical="center" wrapText="1"/>
    </xf>
    <xf numFmtId="0" fontId="1" fillId="4" borderId="2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5" xfId="0" applyFont="1" applyFill="1" applyBorder="1" applyAlignment="1">
      <alignment horizontal="right" vertical="center"/>
      <protection locked="0" hidden="0"/>
    </xf>
    <xf numFmtId="165" fontId="1" fillId="4" borderId="5" xfId="0" applyNumberFormat="1" applyFont="1" applyFill="1" applyBorder="1" applyAlignment="1">
      <alignment horizontal="left" vertical="center"/>
    </xf>
    <xf numFmtId="165" fontId="1" fillId="4" borderId="24" xfId="0" applyNumberFormat="1" applyFont="1" applyFill="1" applyBorder="1" applyAlignment="1">
      <alignment horizontal="left" vertical="center"/>
    </xf>
    <xf numFmtId="0" fontId="1" fillId="3" borderId="23" xfId="0" applyFont="1" applyFill="1" applyBorder="1" applyAlignment="1">
      <alignment horizontal="center" vertical="center" wrapText="1"/>
    </xf>
    <xf numFmtId="0" fontId="1" fillId="3" borderId="5" xfId="0" applyFont="1" applyFill="1" applyBorder="1" applyAlignment="1">
      <alignment horizontal="right" vertical="center"/>
      <protection locked="0" hidden="0"/>
    </xf>
    <xf numFmtId="165" fontId="1" fillId="3" borderId="24" xfId="0" applyNumberFormat="1" applyFont="1" applyFill="1" applyBorder="1" applyAlignment="1">
      <alignment horizontal="left" vertical="center"/>
    </xf>
    <xf numFmtId="0" fontId="1" fillId="4" borderId="5" xfId="0" applyFont="1" applyFill="1" applyBorder="1" applyAlignment="1">
      <alignment horizontal="right" vertical="center" wrapText="1"/>
      <protection locked="0" hidden="0"/>
    </xf>
    <xf numFmtId="165" fontId="1" fillId="4" borderId="5" xfId="0" applyNumberFormat="1" applyFont="1" applyFill="1" applyBorder="1" applyAlignment="1">
      <alignment horizontal="left" vertical="center" wrapText="1"/>
    </xf>
    <xf numFmtId="0" fontId="1" fillId="4" borderId="24" xfId="0" applyFont="1" applyFill="1" applyBorder="1" applyAlignment="1">
      <alignment horizontal="center" vertical="center" wrapText="1"/>
    </xf>
    <xf numFmtId="0" fontId="1" fillId="3" borderId="25"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7" xfId="0" applyFont="1" applyFill="1" applyBorder="1" applyAlignment="1">
      <alignment horizontal="center" vertical="center"/>
      <protection locked="0" hidden="0"/>
    </xf>
    <xf numFmtId="0" fontId="1" fillId="3" borderId="3" xfId="0" applyFont="1" applyFill="1" applyBorder="1" applyAlignment="1">
      <alignment horizontal="center" vertical="center"/>
      <protection locked="0" hidden="0"/>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1" fontId="1" fillId="3" borderId="20" xfId="0" applyNumberFormat="1" applyFont="1" applyFill="1" applyBorder="1" applyAlignment="1">
      <alignment horizontal="right" vertical="center" wrapText="1"/>
      <protection locked="0" hidden="0"/>
    </xf>
    <xf numFmtId="165" fontId="1" fillId="3" borderId="20" xfId="0" applyNumberFormat="1" applyFont="1" applyFill="1" applyBorder="1" applyAlignment="1">
      <alignment horizontal="left" vertical="center" wrapText="1"/>
    </xf>
    <xf numFmtId="0" fontId="1" fillId="4" borderId="28"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20" xfId="0" applyFont="1" applyFill="1" applyBorder="1" applyAlignment="1">
      <alignment horizontal="right" vertical="center"/>
      <protection locked="0" hidden="0"/>
    </xf>
    <xf numFmtId="165" fontId="1" fillId="4" borderId="20" xfId="0" applyNumberFormat="1" applyFont="1" applyFill="1" applyBorder="1" applyAlignment="1">
      <alignment horizontal="left" vertical="center"/>
    </xf>
    <xf numFmtId="165" fontId="1" fillId="4" borderId="29" xfId="0" applyNumberFormat="1" applyFont="1" applyFill="1" applyBorder="1" applyAlignment="1">
      <alignment horizontal="left" vertical="center"/>
    </xf>
    <xf numFmtId="0" fontId="1" fillId="3" borderId="28" xfId="0" applyFont="1" applyFill="1" applyBorder="1" applyAlignment="1">
      <alignment horizontal="center" vertical="center" wrapText="1"/>
    </xf>
    <xf numFmtId="0" fontId="1" fillId="3" borderId="20" xfId="0" applyFont="1" applyFill="1" applyBorder="1" applyAlignment="1">
      <alignment horizontal="right" vertical="center"/>
      <protection locked="0" hidden="0"/>
    </xf>
    <xf numFmtId="165" fontId="1" fillId="3" borderId="29" xfId="0" applyNumberFormat="1" applyFont="1" applyFill="1" applyBorder="1" applyAlignment="1">
      <alignment horizontal="left" vertical="center"/>
    </xf>
    <xf numFmtId="0" fontId="1" fillId="4" borderId="20" xfId="0" applyFont="1" applyFill="1" applyBorder="1" applyAlignment="1">
      <alignment horizontal="right" vertical="center" wrapText="1"/>
      <protection locked="0" hidden="0"/>
    </xf>
    <xf numFmtId="165" fontId="1" fillId="4" borderId="20" xfId="0" applyNumberFormat="1" applyFont="1" applyFill="1" applyBorder="1" applyAlignment="1">
      <alignment horizontal="left" vertical="center" wrapText="1"/>
    </xf>
    <xf numFmtId="0" fontId="1" fillId="4" borderId="29" xfId="0" applyFont="1" applyFill="1" applyBorder="1" applyAlignment="1">
      <alignment horizontal="center" vertical="center" wrapText="1"/>
    </xf>
    <xf numFmtId="0" fontId="1" fillId="3" borderId="30"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32" xfId="0" applyFont="1" applyFill="1" applyBorder="1" applyAlignment="1">
      <alignment horizontal="center" vertical="center"/>
      <protection locked="0" hidden="0"/>
    </xf>
    <xf numFmtId="0" fontId="1" fillId="3" borderId="33" xfId="0" applyFont="1" applyFill="1" applyBorder="1" applyAlignment="1">
      <alignment horizontal="center" vertical="center"/>
      <protection locked="0" hidden="0"/>
    </xf>
    <xf numFmtId="0" fontId="15" fillId="0" borderId="0" xfId="0" applyFont="1" applyAlignment="1">
      <alignment horizontal="center" vertical="center"/>
    </xf>
    <xf numFmtId="0" fontId="16" fillId="0" borderId="5" xfId="0" applyFont="1" applyBorder="1" applyAlignment="1">
      <alignment horizontal="center" vertical="bottom"/>
    </xf>
    <xf numFmtId="0" fontId="1" fillId="0" borderId="0" xfId="0" applyFont="1" applyBorder="1" applyAlignment="1">
      <alignment horizontal="center" vertical="center"/>
    </xf>
    <xf numFmtId="0" fontId="1" fillId="4" borderId="34"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10" xfId="0" applyFont="1" applyFill="1" applyBorder="1" applyAlignment="1">
      <alignment horizontal="center" vertical="center"/>
    </xf>
    <xf numFmtId="49" fontId="1" fillId="0" borderId="7" xfId="0" applyNumberFormat="1" applyFont="1" applyBorder="1" applyAlignment="1">
      <alignment horizontal="center" vertical="center"/>
      <protection locked="0" hidden="1"/>
    </xf>
    <xf numFmtId="0" fontId="11" fillId="0" borderId="0" xfId="0" applyFont="1" applyBorder="1" applyAlignment="1">
      <alignment horizontal="center" vertical="center"/>
    </xf>
    <xf numFmtId="49" fontId="1" fillId="0" borderId="8" xfId="0" applyNumberFormat="1" applyFont="1" applyBorder="1" applyAlignment="1">
      <alignment horizontal="center" vertical="center"/>
      <protection locked="0" hidden="1"/>
    </xf>
    <xf numFmtId="49" fontId="1" fillId="0" borderId="15" xfId="0" applyNumberFormat="1" applyFont="1" applyBorder="1" applyAlignment="1">
      <alignment horizontal="center" vertical="center"/>
      <protection locked="0" hidden="1"/>
    </xf>
    <xf numFmtId="166" fontId="1" fillId="0" borderId="8" xfId="0" applyNumberFormat="1" applyFont="1" applyBorder="1" applyAlignment="1">
      <alignment horizontal="center" vertical="center"/>
    </xf>
    <xf numFmtId="166" fontId="1" fillId="0" borderId="8" xfId="0" applyNumberFormat="1" applyFont="1" applyBorder="1" applyAlignment="1">
      <alignment horizontal="center" vertical="center"/>
      <protection locked="0" hidden="0"/>
    </xf>
    <xf numFmtId="166" fontId="1" fillId="0" borderId="36" xfId="0" applyNumberFormat="1" applyFont="1" applyBorder="1" applyAlignment="1">
      <alignment horizontal="center" vertical="center"/>
    </xf>
    <xf numFmtId="49" fontId="1" fillId="5" borderId="8" xfId="0" applyNumberFormat="1" applyFont="1" applyFill="1" applyBorder="1" applyAlignment="1">
      <alignment horizontal="center" vertical="center"/>
      <protection locked="0" hidden="1"/>
    </xf>
    <xf numFmtId="49" fontId="1" fillId="5" borderId="15" xfId="0" applyNumberFormat="1" applyFont="1" applyFill="1" applyBorder="1" applyAlignment="1">
      <alignment horizontal="center" vertical="center"/>
      <protection locked="0" hidden="1"/>
    </xf>
    <xf numFmtId="166" fontId="1" fillId="0" borderId="12" xfId="0" applyNumberFormat="1" applyFont="1" applyBorder="1" applyAlignment="1">
      <alignment horizontal="center" vertical="center"/>
    </xf>
    <xf numFmtId="49" fontId="1" fillId="3" borderId="7" xfId="0" applyNumberFormat="1" applyFont="1" applyFill="1" applyBorder="1" applyAlignment="1">
      <alignment horizontal="center" vertical="center"/>
      <protection locked="0" hidden="1"/>
    </xf>
    <xf numFmtId="166" fontId="11" fillId="3" borderId="8" xfId="0" applyNumberFormat="1" applyFont="1" applyFill="1" applyBorder="1" applyAlignment="1">
      <alignment horizontal="center" vertical="center"/>
    </xf>
    <xf numFmtId="49" fontId="1" fillId="3" borderId="8" xfId="0" applyNumberFormat="1" applyFont="1" applyFill="1" applyBorder="1" applyAlignment="1">
      <alignment horizontal="center" vertical="center"/>
      <protection locked="0" hidden="1"/>
    </xf>
    <xf numFmtId="49" fontId="1" fillId="3" borderId="15" xfId="0" applyNumberFormat="1" applyFont="1" applyFill="1" applyBorder="1" applyAlignment="1">
      <alignment horizontal="center" vertical="center"/>
      <protection locked="0" hidden="1"/>
    </xf>
    <xf numFmtId="166" fontId="1" fillId="3" borderId="8" xfId="0" applyNumberFormat="1" applyFont="1" applyFill="1" applyBorder="1" applyAlignment="1">
      <alignment horizontal="center" vertical="center"/>
    </xf>
    <xf numFmtId="166" fontId="1" fillId="3" borderId="8" xfId="0" applyNumberFormat="1" applyFont="1" applyFill="1" applyBorder="1" applyAlignment="1">
      <alignment horizontal="center" vertical="center"/>
      <protection locked="0" hidden="0"/>
    </xf>
    <xf numFmtId="166" fontId="1" fillId="3" borderId="36" xfId="0" applyNumberFormat="1" applyFont="1" applyFill="1" applyBorder="1" applyAlignment="1">
      <alignment horizontal="center" vertical="center"/>
    </xf>
    <xf numFmtId="166" fontId="1" fillId="3" borderId="12" xfId="0" applyNumberFormat="1" applyFont="1" applyFill="1" applyBorder="1" applyAlignment="1">
      <alignment horizontal="center" vertical="center"/>
    </xf>
    <xf numFmtId="49" fontId="1" fillId="0" borderId="8" xfId="0" applyNumberFormat="1" applyFont="1" applyBorder="1" applyAlignment="1">
      <alignment horizontal="right" vertical="center" wrapText="1"/>
      <protection locked="0" hidden="1"/>
    </xf>
    <xf numFmtId="49" fontId="1" fillId="0" borderId="15" xfId="0" applyNumberFormat="1" applyFont="1" applyBorder="1" applyAlignment="1">
      <alignment horizontal="left" vertical="center" wrapText="1"/>
      <protection locked="0" hidden="1"/>
    </xf>
    <xf numFmtId="166" fontId="1" fillId="3" borderId="8" xfId="0" applyNumberFormat="1" applyFont="1" applyFill="1" applyBorder="1" applyAlignment="1">
      <alignment horizontal="right" vertical="center"/>
      <protection locked="0" hidden="1"/>
    </xf>
    <xf numFmtId="0" fontId="1" fillId="3" borderId="9" xfId="0" applyNumberFormat="1" applyFont="1" applyFill="1" applyBorder="1" applyAlignment="1">
      <alignment horizontal="left" vertical="center"/>
      <protection locked="0" hidden="1"/>
    </xf>
    <xf numFmtId="0" fontId="17" fillId="0" borderId="0" xfId="0" applyNumberFormat="1" applyFont="1" applyBorder="1" applyAlignment="1">
      <alignment horizontal="left" vertical="bottom"/>
    </xf>
    <xf numFmtId="49" fontId="1" fillId="3" borderId="8" xfId="0" applyNumberFormat="1" applyFont="1" applyFill="1" applyBorder="1" applyAlignment="1">
      <alignment horizontal="right" vertical="center"/>
      <protection locked="0" hidden="1"/>
    </xf>
    <xf numFmtId="49" fontId="1" fillId="3" borderId="9" xfId="0" applyNumberFormat="1" applyFont="1" applyFill="1" applyBorder="1" applyAlignment="1">
      <alignment horizontal="left" vertical="center"/>
      <protection locked="0" hidden="1"/>
    </xf>
    <xf numFmtId="0" fontId="15" fillId="0" borderId="0" xfId="0" applyFont="1" applyAlignment="1">
      <alignment horizontal="center" vertical="center"/>
      <protection locked="0" hidden="0"/>
    </xf>
    <xf numFmtId="166" fontId="1" fillId="3" borderId="8" xfId="0" applyNumberFormat="1" applyFont="1" applyFill="1" applyBorder="1" applyAlignment="1">
      <alignment horizontal="center" vertical="center" wrapText="1"/>
      <protection locked="0" hidden="0"/>
    </xf>
    <xf numFmtId="49" fontId="1" fillId="3" borderId="15" xfId="0" applyNumberFormat="1" applyFont="1" applyFill="1" applyBorder="1" applyAlignment="1">
      <alignment horizontal="left" vertical="center"/>
      <protection locked="0" hidden="1"/>
    </xf>
    <xf numFmtId="166" fontId="1" fillId="0" borderId="8" xfId="0" applyNumberFormat="1" applyFont="1" applyBorder="1" applyAlignment="1">
      <alignment horizontal="right" vertical="center"/>
      <protection locked="0" hidden="1"/>
    </xf>
    <xf numFmtId="49" fontId="1" fillId="0" borderId="15" xfId="0" applyNumberFormat="1" applyFont="1" applyFill="1" applyBorder="1" applyAlignment="1">
      <alignment horizontal="left" vertical="center"/>
      <protection locked="0" hidden="1"/>
    </xf>
    <xf numFmtId="0" fontId="11" fillId="3" borderId="9" xfId="0" applyNumberFormat="1" applyFont="1" applyFill="1" applyBorder="1" applyAlignment="1">
      <alignment horizontal="center" vertical="center"/>
    </xf>
    <xf numFmtId="166" fontId="6" fillId="0" borderId="0" xfId="0" applyNumberFormat="1" applyFont="1" applyAlignment="1">
      <alignment horizontal="center" vertical="center"/>
      <protection locked="0" hidden="0"/>
    </xf>
    <xf numFmtId="49" fontId="1" fillId="5" borderId="8" xfId="0" applyNumberFormat="1" applyFont="1" applyFill="1" applyBorder="1" applyAlignment="1">
      <alignment horizontal="right" vertical="center"/>
      <protection locked="0" hidden="1"/>
    </xf>
    <xf numFmtId="49" fontId="1" fillId="5" borderId="15" xfId="0" applyNumberFormat="1" applyFont="1" applyFill="1" applyBorder="1" applyAlignment="1">
      <alignment horizontal="left" vertical="center"/>
      <protection locked="0" hidden="1"/>
    </xf>
    <xf numFmtId="166" fontId="1" fillId="5" borderId="8" xfId="0" applyNumberFormat="1" applyFont="1" applyFill="1" applyBorder="1" applyAlignment="1">
      <alignment horizontal="center" vertical="center"/>
    </xf>
    <xf numFmtId="49" fontId="1" fillId="5" borderId="9" xfId="0" applyNumberFormat="1" applyFont="1" applyFill="1" applyBorder="1" applyAlignment="1">
      <alignment horizontal="left" vertical="center"/>
      <protection locked="0" hidden="1"/>
    </xf>
    <xf numFmtId="49" fontId="1" fillId="3" borderId="8" xfId="0" applyNumberFormat="1" applyFont="1" applyFill="1" applyBorder="1" applyAlignment="1">
      <alignment horizontal="right" vertical="center" wrapText="1"/>
      <protection locked="0" hidden="1"/>
    </xf>
    <xf numFmtId="49" fontId="1" fillId="3" borderId="15" xfId="0" applyNumberFormat="1" applyFont="1" applyFill="1" applyBorder="1" applyAlignment="1">
      <alignment horizontal="left" vertical="center" wrapText="1"/>
      <protection locked="0" hidden="1"/>
    </xf>
    <xf numFmtId="0" fontId="1" fillId="5" borderId="9" xfId="0" applyNumberFormat="1" applyFont="1" applyFill="1" applyBorder="1" applyAlignment="1">
      <alignment horizontal="left" vertical="center"/>
      <protection locked="0" hidden="1"/>
    </xf>
    <xf numFmtId="49" fontId="18" fillId="3" borderId="8" xfId="0" applyNumberFormat="1" applyFont="1" applyFill="1" applyBorder="1" applyAlignment="1">
      <alignment horizontal="center" vertical="center"/>
      <protection locked="0" hidden="1"/>
    </xf>
    <xf numFmtId="49" fontId="18" fillId="3" borderId="15" xfId="0" applyNumberFormat="1" applyFont="1" applyFill="1" applyBorder="1" applyAlignment="1">
      <alignment horizontal="center" vertical="center"/>
      <protection locked="0" hidden="1"/>
    </xf>
    <xf numFmtId="49" fontId="18" fillId="5" borderId="8" xfId="0" applyNumberFormat="1" applyFont="1" applyFill="1" applyBorder="1" applyAlignment="1">
      <alignment horizontal="center" vertical="center"/>
      <protection locked="0" hidden="1"/>
    </xf>
    <xf numFmtId="49" fontId="18" fillId="5" borderId="15" xfId="0" applyNumberFormat="1" applyFont="1" applyFill="1" applyBorder="1" applyAlignment="1">
      <alignment horizontal="center" vertical="center"/>
      <protection locked="0" hidden="1"/>
    </xf>
    <xf numFmtId="49" fontId="1" fillId="5" borderId="8" xfId="0" applyNumberFormat="1" applyFont="1" applyFill="1" applyBorder="1" applyAlignment="1">
      <alignment horizontal="right" vertical="center" wrapText="1"/>
      <protection locked="0" hidden="1"/>
    </xf>
    <xf numFmtId="49" fontId="19" fillId="3" borderId="8" xfId="0" applyNumberFormat="1" applyFont="1" applyFill="1" applyBorder="1" applyAlignment="1">
      <alignment horizontal="center" vertical="center"/>
      <protection locked="0" hidden="1"/>
    </xf>
    <xf numFmtId="49" fontId="20" fillId="3" borderId="15" xfId="0" applyNumberFormat="1" applyFont="1" applyFill="1" applyBorder="1">
      <alignment vertical="center"/>
      <protection locked="0" hidden="1"/>
    </xf>
    <xf numFmtId="49" fontId="1" fillId="0" borderId="8" xfId="0" applyNumberFormat="1" applyFont="1" applyBorder="1" applyAlignment="1">
      <alignment horizontal="right" vertical="center"/>
      <protection locked="0" hidden="1"/>
    </xf>
    <xf numFmtId="49" fontId="1" fillId="0" borderId="15" xfId="0" applyNumberFormat="1" applyFont="1" applyBorder="1" applyAlignment="1">
      <alignment horizontal="left" vertical="center"/>
      <protection locked="0" hidden="1"/>
    </xf>
    <xf numFmtId="166" fontId="11" fillId="0" borderId="8" xfId="0" applyNumberFormat="1" applyFont="1" applyBorder="1" applyAlignment="1">
      <alignment horizontal="center" vertical="center"/>
    </xf>
    <xf numFmtId="167" fontId="20" fillId="0" borderId="8" xfId="0" applyNumberFormat="1" applyFont="1" applyBorder="1" applyAlignment="1">
      <alignment horizontal="center" vertical="center"/>
      <protection locked="0" hidden="1"/>
    </xf>
    <xf numFmtId="167" fontId="20" fillId="0" borderId="15" xfId="0" applyNumberFormat="1" applyFont="1" applyBorder="1" applyAlignment="1">
      <alignment horizontal="center" vertical="center"/>
      <protection locked="0" hidden="1"/>
    </xf>
    <xf numFmtId="49" fontId="20" fillId="3" borderId="8" xfId="0" applyNumberFormat="1" applyFont="1" applyFill="1" applyBorder="1" applyAlignment="1">
      <alignment horizontal="center" vertical="center"/>
      <protection locked="0" hidden="1"/>
    </xf>
    <xf numFmtId="49" fontId="20" fillId="3" borderId="15" xfId="0" applyNumberFormat="1" applyFont="1" applyFill="1" applyBorder="1" applyAlignment="1">
      <alignment horizontal="center" vertical="center"/>
      <protection locked="0" hidden="1"/>
    </xf>
    <xf numFmtId="49" fontId="1" fillId="3" borderId="16" xfId="0" applyNumberFormat="1" applyFont="1" applyFill="1" applyBorder="1" applyAlignment="1">
      <alignment horizontal="center" vertical="center"/>
      <protection locked="0" hidden="1"/>
    </xf>
    <xf numFmtId="166" fontId="11" fillId="3" borderId="32" xfId="0" applyNumberFormat="1" applyFont="1" applyFill="1" applyBorder="1" applyAlignment="1">
      <alignment horizontal="center" vertical="center"/>
    </xf>
    <xf numFmtId="49" fontId="1" fillId="3" borderId="32" xfId="0" applyNumberFormat="1" applyFont="1" applyFill="1" applyBorder="1" applyAlignment="1">
      <alignment horizontal="center" vertical="center"/>
      <protection locked="0" hidden="1"/>
    </xf>
    <xf numFmtId="49" fontId="1" fillId="3" borderId="31" xfId="0" applyNumberFormat="1" applyFont="1" applyFill="1" applyBorder="1" applyAlignment="1">
      <alignment horizontal="center" vertical="center"/>
      <protection locked="0" hidden="1"/>
    </xf>
    <xf numFmtId="166" fontId="1" fillId="3" borderId="32" xfId="0" applyNumberFormat="1" applyFont="1" applyFill="1" applyBorder="1" applyAlignment="1">
      <alignment horizontal="center" vertical="center"/>
    </xf>
    <xf numFmtId="166" fontId="1" fillId="3" borderId="32" xfId="0" applyNumberFormat="1" applyFont="1" applyFill="1" applyBorder="1" applyAlignment="1">
      <alignment horizontal="center" vertical="center"/>
      <protection locked="0" hidden="0"/>
    </xf>
    <xf numFmtId="166" fontId="1" fillId="3" borderId="37" xfId="0" applyNumberFormat="1" applyFont="1" applyFill="1" applyBorder="1" applyAlignment="1">
      <alignment horizontal="center" vertical="center"/>
    </xf>
    <xf numFmtId="49" fontId="20" fillId="3" borderId="32" xfId="0" applyNumberFormat="1" applyFont="1" applyFill="1" applyBorder="1" applyAlignment="1">
      <alignment horizontal="center" vertical="center"/>
      <protection locked="0" hidden="1"/>
    </xf>
    <xf numFmtId="49" fontId="20" fillId="3" borderId="31" xfId="0" applyNumberFormat="1" applyFont="1" applyFill="1" applyBorder="1" applyAlignment="1">
      <alignment horizontal="center" vertical="center"/>
      <protection locked="0" hidden="1"/>
    </xf>
    <xf numFmtId="166" fontId="1" fillId="3" borderId="18" xfId="0" applyNumberFormat="1" applyFont="1" applyFill="1" applyBorder="1" applyAlignment="1">
      <alignment horizontal="center" vertical="center"/>
    </xf>
    <xf numFmtId="0" fontId="14" fillId="0" borderId="0" xfId="0" applyFont="1" applyBorder="1" applyAlignment="1">
      <alignment vertical="top"/>
    </xf>
    <xf numFmtId="0" fontId="14" fillId="0" borderId="0" xfId="0" applyFont="1" applyBorder="1">
      <alignment vertical="center"/>
    </xf>
    <xf numFmtId="0" fontId="21" fillId="0" borderId="0" xfId="0" applyFont="1" applyBorder="1">
      <alignment vertical="center"/>
    </xf>
    <xf numFmtId="0" fontId="22" fillId="2" borderId="38" xfId="0" applyFont="1" applyFill="1" applyBorder="1" applyAlignment="1">
      <alignment horizontal="center" vertical="center"/>
    </xf>
    <xf numFmtId="0" fontId="22" fillId="2" borderId="39" xfId="0" applyFont="1" applyFill="1" applyBorder="1" applyAlignment="1">
      <alignment horizontal="center" vertical="center"/>
    </xf>
    <xf numFmtId="0" fontId="22" fillId="2" borderId="40"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23" fillId="6" borderId="41" xfId="0" applyNumberFormat="1" applyFont="1" applyFill="1" applyBorder="1" applyAlignment="1">
      <alignment horizontal="center" vertical="center"/>
    </xf>
    <xf numFmtId="0" fontId="23" fillId="6" borderId="42" xfId="0" applyNumberFormat="1" applyFont="1" applyFill="1" applyBorder="1" applyAlignment="1">
      <alignment horizontal="center" vertical="center"/>
    </xf>
    <xf numFmtId="0" fontId="23" fillId="6" borderId="43" xfId="0" applyNumberFormat="1" applyFont="1" applyFill="1" applyBorder="1" applyAlignment="1">
      <alignment horizontal="center" vertical="center"/>
    </xf>
    <xf numFmtId="0" fontId="23" fillId="6" borderId="44" xfId="0" applyNumberFormat="1" applyFont="1" applyFill="1" applyBorder="1" applyAlignment="1">
      <alignment horizontal="center" vertical="center"/>
    </xf>
    <xf numFmtId="0" fontId="23" fillId="6" borderId="45" xfId="0" applyNumberFormat="1" applyFont="1" applyFill="1" applyBorder="1" applyAlignment="1">
      <alignment horizontal="center" vertical="center"/>
    </xf>
    <xf numFmtId="0" fontId="9" fillId="6" borderId="44" xfId="0" applyFont="1" applyFill="1" applyBorder="1" applyAlignment="1">
      <alignment horizontal="center" vertical="center"/>
    </xf>
    <xf numFmtId="0" fontId="9" fillId="6" borderId="42" xfId="0" applyFont="1" applyFill="1" applyBorder="1" applyAlignment="1">
      <alignment horizontal="center" vertical="center"/>
    </xf>
    <xf numFmtId="0" fontId="9" fillId="6" borderId="43" xfId="0" applyFont="1" applyFill="1" applyBorder="1" applyAlignment="1">
      <alignment horizontal="center" vertical="center"/>
    </xf>
    <xf numFmtId="0" fontId="9" fillId="6" borderId="46" xfId="0" applyFont="1" applyFill="1" applyBorder="1" applyAlignment="1">
      <alignment horizontal="center" vertical="center"/>
    </xf>
    <xf numFmtId="0" fontId="1" fillId="0" borderId="0" xfId="0" applyFont="1" applyFill="1" applyBorder="1" applyAlignment="1">
      <alignment horizontal="center" vertical="center"/>
      <protection locked="0" hidden="0"/>
    </xf>
    <xf numFmtId="0" fontId="9" fillId="0" borderId="13" xfId="0" applyFont="1" applyFill="1" applyBorder="1" applyAlignment="1">
      <alignment horizontal="center" vertical="center" wrapText="1"/>
    </xf>
    <xf numFmtId="0" fontId="9" fillId="0" borderId="47" xfId="0" applyFont="1" applyFill="1" applyBorder="1" applyAlignment="1">
      <alignment horizontal="center" vertical="center" wrapText="1"/>
    </xf>
    <xf numFmtId="0" fontId="9" fillId="0" borderId="48" xfId="0" applyFont="1" applyFill="1" applyBorder="1" applyAlignment="1">
      <alignment horizontal="center" vertical="center"/>
    </xf>
    <xf numFmtId="0" fontId="9" fillId="0" borderId="49" xfId="0" applyFont="1" applyFill="1" applyBorder="1" applyAlignment="1">
      <alignment horizontal="center" vertical="center"/>
    </xf>
    <xf numFmtId="0" fontId="23" fillId="3" borderId="41" xfId="0" applyNumberFormat="1" applyFont="1" applyFill="1" applyBorder="1" applyAlignment="1">
      <alignment horizontal="center" vertical="center"/>
    </xf>
    <xf numFmtId="0" fontId="23" fillId="3" borderId="42" xfId="0" applyNumberFormat="1" applyFont="1" applyFill="1" applyBorder="1" applyAlignment="1">
      <alignment horizontal="center" vertical="center"/>
    </xf>
    <xf numFmtId="0" fontId="23" fillId="3" borderId="43" xfId="0" applyNumberFormat="1" applyFont="1" applyFill="1" applyBorder="1" applyAlignment="1">
      <alignment horizontal="center" vertical="center"/>
    </xf>
    <xf numFmtId="166" fontId="23" fillId="3" borderId="43" xfId="0" applyNumberFormat="1" applyFont="1" applyFill="1" applyBorder="1" applyAlignment="1">
      <alignment horizontal="center" vertical="center"/>
    </xf>
    <xf numFmtId="0" fontId="23" fillId="3" borderId="44" xfId="0" applyNumberFormat="1" applyFont="1" applyFill="1" applyBorder="1" applyAlignment="1">
      <alignment horizontal="center" vertical="center"/>
    </xf>
    <xf numFmtId="0" fontId="23" fillId="3" borderId="46" xfId="0" applyNumberFormat="1" applyFont="1" applyFill="1" applyBorder="1" applyAlignment="1">
      <alignment horizontal="center" vertical="center"/>
    </xf>
    <xf numFmtId="0" fontId="24" fillId="0" borderId="0" xfId="0" applyNumberFormat="1" applyFont="1" applyFill="1" applyBorder="1">
      <alignment vertical="center"/>
      <protection locked="0" hidden="0"/>
    </xf>
    <xf numFmtId="0" fontId="9" fillId="0" borderId="50" xfId="0" applyFont="1" applyFill="1" applyBorder="1" applyAlignment="1">
      <alignment horizontal="center" vertical="center" wrapText="1"/>
    </xf>
    <xf numFmtId="0" fontId="9" fillId="0" borderId="51" xfId="0" applyFont="1" applyFill="1" applyBorder="1" applyAlignment="1">
      <alignment horizontal="center" vertical="center" wrapText="1"/>
    </xf>
    <xf numFmtId="0" fontId="9" fillId="0" borderId="52" xfId="0" applyFont="1" applyFill="1" applyBorder="1" applyAlignment="1">
      <alignment horizontal="center" vertical="center"/>
    </xf>
    <xf numFmtId="0" fontId="9" fillId="0" borderId="53" xfId="0" applyFont="1" applyFill="1" applyBorder="1" applyAlignment="1">
      <alignment horizontal="center" vertical="center"/>
    </xf>
    <xf numFmtId="0" fontId="23" fillId="0" borderId="41" xfId="0" applyNumberFormat="1" applyFont="1" applyBorder="1" applyAlignment="1">
      <alignment horizontal="center" vertical="center"/>
      <protection locked="0" hidden="1"/>
    </xf>
    <xf numFmtId="0" fontId="23" fillId="0" borderId="42" xfId="0" applyNumberFormat="1" applyFont="1" applyBorder="1" applyAlignment="1">
      <alignment horizontal="center" vertical="center"/>
      <protection locked="0" hidden="1"/>
    </xf>
    <xf numFmtId="0" fontId="23" fillId="0" borderId="43" xfId="0" applyNumberFormat="1" applyFont="1" applyBorder="1" applyAlignment="1">
      <alignment horizontal="center" vertical="center"/>
      <protection locked="0" hidden="0"/>
    </xf>
    <xf numFmtId="0" fontId="23" fillId="5" borderId="43" xfId="0" applyFont="1" applyFill="1" applyBorder="1" applyAlignment="1">
      <alignment horizontal="center" vertical="center"/>
    </xf>
    <xf numFmtId="0" fontId="23" fillId="0" borderId="43" xfId="0" applyNumberFormat="1" applyFont="1" applyBorder="1" applyAlignment="1">
      <alignment horizontal="center" vertical="center"/>
    </xf>
    <xf numFmtId="0" fontId="25" fillId="0" borderId="44" xfId="0" applyNumberFormat="1" applyFont="1" applyBorder="1" applyAlignment="1">
      <alignment horizontal="center" vertical="center"/>
    </xf>
    <xf numFmtId="0" fontId="25" fillId="0" borderId="42" xfId="0" applyNumberFormat="1" applyFont="1" applyBorder="1" applyAlignment="1">
      <alignment horizontal="center" vertical="center"/>
    </xf>
    <xf numFmtId="0" fontId="23" fillId="0" borderId="44" xfId="0" applyNumberFormat="1" applyFont="1" applyBorder="1" applyAlignment="1">
      <alignment horizontal="center" vertical="center"/>
    </xf>
    <xf numFmtId="0" fontId="23" fillId="0" borderId="42" xfId="0" applyNumberFormat="1" applyFont="1" applyBorder="1" applyAlignment="1">
      <alignment horizontal="center" vertical="center"/>
    </xf>
    <xf numFmtId="0" fontId="23" fillId="0" borderId="46" xfId="0" applyNumberFormat="1" applyFont="1" applyBorder="1" applyAlignment="1">
      <alignment horizontal="center" vertical="center"/>
    </xf>
    <xf numFmtId="0" fontId="9" fillId="3" borderId="13" xfId="0" applyFont="1" applyFill="1" applyBorder="1" applyAlignment="1">
      <alignment horizontal="center" vertical="center" wrapText="1"/>
    </xf>
    <xf numFmtId="0" fontId="9" fillId="3" borderId="47" xfId="0" applyFont="1" applyFill="1" applyBorder="1" applyAlignment="1">
      <alignment horizontal="center" vertical="center" wrapText="1"/>
    </xf>
    <xf numFmtId="0" fontId="9" fillId="3" borderId="54" xfId="0" applyFont="1" applyFill="1" applyBorder="1" applyAlignment="1">
      <alignment horizontal="center" vertical="center"/>
    </xf>
    <xf numFmtId="0" fontId="9" fillId="3" borderId="14" xfId="0" applyFont="1" applyFill="1" applyBorder="1" applyAlignment="1">
      <alignment horizontal="center" vertical="center"/>
    </xf>
    <xf numFmtId="0" fontId="23" fillId="3" borderId="41" xfId="0" applyNumberFormat="1" applyFont="1" applyFill="1" applyBorder="1" applyAlignment="1">
      <alignment horizontal="center" vertical="center"/>
      <protection locked="0" hidden="1"/>
    </xf>
    <xf numFmtId="0" fontId="23" fillId="3" borderId="42" xfId="0" applyNumberFormat="1" applyFont="1" applyFill="1" applyBorder="1" applyAlignment="1">
      <alignment horizontal="center" vertical="center"/>
      <protection locked="0" hidden="1"/>
    </xf>
    <xf numFmtId="0" fontId="23" fillId="3" borderId="43" xfId="0" applyNumberFormat="1" applyFont="1" applyFill="1" applyBorder="1" applyAlignment="1">
      <alignment horizontal="center" vertical="center"/>
      <protection locked="0" hidden="0"/>
    </xf>
    <xf numFmtId="0" fontId="23" fillId="3" borderId="55" xfId="0" applyNumberFormat="1" applyFont="1" applyFill="1" applyBorder="1" applyAlignment="1">
      <alignment horizontal="center" vertical="center"/>
    </xf>
    <xf numFmtId="0" fontId="25" fillId="3" borderId="44" xfId="0" applyNumberFormat="1" applyFont="1" applyFill="1" applyBorder="1" applyAlignment="1">
      <alignment horizontal="center" vertical="center"/>
    </xf>
    <xf numFmtId="0" fontId="25" fillId="3" borderId="42" xfId="0" applyNumberFormat="1" applyFont="1" applyFill="1" applyBorder="1" applyAlignment="1">
      <alignment horizontal="center" vertical="center"/>
    </xf>
    <xf numFmtId="0" fontId="9" fillId="3" borderId="52" xfId="0" applyFont="1" applyFill="1" applyBorder="1" applyAlignment="1">
      <alignment horizontal="center" vertical="center"/>
    </xf>
    <xf numFmtId="0" fontId="9" fillId="3" borderId="53" xfId="0" applyFont="1" applyFill="1" applyBorder="1" applyAlignment="1">
      <alignment horizontal="center" vertical="center"/>
    </xf>
    <xf numFmtId="0" fontId="9" fillId="0" borderId="56" xfId="0" applyFont="1" applyFill="1" applyBorder="1" applyAlignment="1">
      <alignment horizontal="center" vertical="center" wrapText="1"/>
    </xf>
    <xf numFmtId="0" fontId="9" fillId="0" borderId="57" xfId="0" applyFont="1" applyFill="1" applyBorder="1" applyAlignment="1">
      <alignment horizontal="center" vertical="center" wrapText="1"/>
    </xf>
    <xf numFmtId="166" fontId="9" fillId="0" borderId="58" xfId="0" applyNumberFormat="1" applyFont="1" applyFill="1" applyBorder="1" applyAlignment="1">
      <alignment horizontal="center" vertical="center"/>
    </xf>
    <xf numFmtId="166" fontId="9" fillId="0" borderId="12" xfId="0" applyNumberFormat="1" applyFont="1" applyFill="1" applyBorder="1" applyAlignment="1">
      <alignment horizontal="center" vertical="center"/>
    </xf>
    <xf numFmtId="0" fontId="23" fillId="3" borderId="41" xfId="0" applyNumberFormat="1" applyFont="1" applyFill="1" applyBorder="1" applyAlignment="1">
      <alignment horizontal="center" vertical="center"/>
      <protection locked="0" hidden="0"/>
    </xf>
    <xf numFmtId="0" fontId="23" fillId="3" borderId="42" xfId="0" applyNumberFormat="1" applyFont="1" applyFill="1" applyBorder="1" applyAlignment="1">
      <alignment horizontal="center" vertical="center"/>
      <protection locked="0" hidden="0"/>
    </xf>
    <xf numFmtId="0" fontId="23" fillId="3" borderId="55" xfId="0" applyNumberFormat="1" applyFont="1" applyFill="1" applyBorder="1" applyAlignment="1">
      <alignment horizontal="center" vertical="center"/>
      <protection locked="1" hidden="1"/>
    </xf>
    <xf numFmtId="0" fontId="23" fillId="3" borderId="42" xfId="0" applyNumberFormat="1" applyFont="1" applyFill="1" applyBorder="1" applyAlignment="1">
      <alignment horizontal="center" vertical="center"/>
      <protection locked="1" hidden="1"/>
    </xf>
    <xf numFmtId="0" fontId="23" fillId="3" borderId="44" xfId="0" applyNumberFormat="1" applyFont="1" applyFill="1" applyBorder="1" applyAlignment="1">
      <alignment horizontal="center" vertical="center"/>
      <protection locked="0" hidden="0"/>
    </xf>
    <xf numFmtId="0" fontId="23" fillId="3" borderId="46" xfId="0" applyNumberFormat="1" applyFont="1" applyFill="1" applyBorder="1" applyAlignment="1">
      <alignment horizontal="center" vertical="center"/>
      <protection locked="0" hidden="0"/>
    </xf>
    <xf numFmtId="166" fontId="9" fillId="0" borderId="59" xfId="0" applyNumberFormat="1" applyFont="1" applyFill="1" applyBorder="1" applyAlignment="1">
      <alignment horizontal="center" vertical="center"/>
    </xf>
    <xf numFmtId="0" fontId="23" fillId="0" borderId="60" xfId="0" applyNumberFormat="1" applyFont="1" applyBorder="1" applyAlignment="1">
      <alignment horizontal="center" vertical="center"/>
      <protection locked="0" hidden="0"/>
    </xf>
    <xf numFmtId="0" fontId="23" fillId="0" borderId="61" xfId="0" applyNumberFormat="1" applyFont="1" applyBorder="1" applyAlignment="1">
      <alignment horizontal="center" vertical="center"/>
      <protection locked="0" hidden="0"/>
    </xf>
    <xf numFmtId="0" fontId="23" fillId="0" borderId="62" xfId="0" applyNumberFormat="1" applyFont="1" applyBorder="1" applyAlignment="1">
      <alignment horizontal="center" vertical="center"/>
      <protection locked="0" hidden="0"/>
    </xf>
    <xf numFmtId="0" fontId="23" fillId="0" borderId="62" xfId="0" applyNumberFormat="1" applyFont="1" applyBorder="1" applyAlignment="1">
      <alignment horizontal="center" vertical="center"/>
      <protection locked="1" hidden="1"/>
    </xf>
    <xf numFmtId="0" fontId="23" fillId="0" borderId="63" xfId="0" applyNumberFormat="1" applyFont="1" applyBorder="1" applyAlignment="1">
      <alignment horizontal="center" vertical="center"/>
      <protection locked="0" hidden="0"/>
    </xf>
    <xf numFmtId="0" fontId="23" fillId="0" borderId="64" xfId="0" applyNumberFormat="1" applyFont="1" applyFill="1" applyBorder="1" applyAlignment="1">
      <alignment horizontal="center" vertical="center"/>
      <protection locked="0" hidden="0"/>
    </xf>
    <xf numFmtId="0" fontId="9" fillId="3" borderId="19" xfId="0" applyFont="1" applyFill="1" applyBorder="1" applyAlignment="1">
      <alignment horizontal="center" vertical="center" wrapText="1"/>
    </xf>
    <xf numFmtId="0" fontId="9" fillId="3" borderId="65" xfId="0" applyFont="1" applyFill="1" applyBorder="1" applyAlignment="1">
      <alignment horizontal="center" vertical="center" wrapText="1"/>
    </xf>
    <xf numFmtId="0" fontId="9" fillId="3" borderId="66" xfId="0" applyFont="1" applyFill="1" applyBorder="1" applyAlignment="1">
      <alignment horizontal="center" vertical="center"/>
      <protection locked="0" hidden="0"/>
    </xf>
    <xf numFmtId="0" fontId="9" fillId="3" borderId="33" xfId="0" applyFont="1" applyFill="1" applyBorder="1" applyAlignment="1">
      <alignment horizontal="center" vertical="center"/>
      <protection locked="0" hidden="0"/>
    </xf>
    <xf numFmtId="0" fontId="6" fillId="0" borderId="0" xfId="0" applyFont="1" applyBorder="1" applyAlignment="1">
      <alignment horizontal="left" vertical="center"/>
      <protection locked="0" hidden="0"/>
    </xf>
    <xf numFmtId="0" fontId="6" fillId="2" borderId="1" xfId="0" applyFont="1" applyFill="1" applyBorder="1" applyAlignment="1">
      <alignment horizontal="center" vertical="center"/>
      <protection locked="0" hidden="0"/>
    </xf>
    <xf numFmtId="0" fontId="6" fillId="2" borderId="2" xfId="0" applyFont="1" applyFill="1" applyBorder="1" applyAlignment="1">
      <alignment horizontal="center" vertical="center"/>
      <protection locked="0" hidden="0"/>
    </xf>
    <xf numFmtId="0" fontId="6" fillId="2" borderId="3" xfId="0" applyFont="1" applyFill="1" applyBorder="1" applyAlignment="1">
      <alignment horizontal="center" vertical="center"/>
      <protection locked="0" hidden="0"/>
    </xf>
    <xf numFmtId="0" fontId="9" fillId="6" borderId="67" xfId="0" applyFont="1" applyFill="1" applyBorder="1" applyAlignment="1">
      <alignment horizontal="center" vertical="center"/>
    </xf>
    <xf numFmtId="0" fontId="9" fillId="6" borderId="68" xfId="0" applyFont="1" applyFill="1" applyBorder="1" applyAlignment="1">
      <alignment horizontal="center" vertical="center"/>
    </xf>
    <xf numFmtId="0" fontId="9" fillId="6" borderId="69" xfId="0" applyFont="1" applyFill="1" applyBorder="1" applyAlignment="1">
      <alignment horizontal="center" vertical="center"/>
    </xf>
    <xf numFmtId="0" fontId="9" fillId="6" borderId="70" xfId="0" applyFont="1" applyFill="1" applyBorder="1" applyAlignment="1">
      <alignment horizontal="center" vertical="center"/>
    </xf>
    <xf numFmtId="0" fontId="9" fillId="6" borderId="71" xfId="0" applyFont="1" applyFill="1" applyBorder="1" applyAlignment="1">
      <alignment horizontal="center" vertical="center"/>
    </xf>
    <xf numFmtId="0" fontId="9" fillId="6" borderId="72" xfId="0" applyFont="1" applyFill="1" applyBorder="1" applyAlignment="1">
      <alignment horizontal="center" vertical="center"/>
    </xf>
    <xf numFmtId="0" fontId="9" fillId="6" borderId="73" xfId="0" applyFont="1" applyFill="1" applyBorder="1" applyAlignment="1">
      <alignment horizontal="center" vertical="center"/>
    </xf>
    <xf numFmtId="0" fontId="1" fillId="0" borderId="56" xfId="0" applyFont="1" applyBorder="1" applyAlignment="1">
      <alignment horizontal="center" vertical="center"/>
    </xf>
    <xf numFmtId="0" fontId="1" fillId="0" borderId="57" xfId="0" applyFont="1" applyBorder="1" applyAlignment="1">
      <alignment horizontal="center" vertical="center"/>
    </xf>
    <xf numFmtId="0" fontId="9" fillId="0" borderId="48" xfId="0" applyFont="1" applyBorder="1" applyAlignment="1">
      <alignment horizontal="left" vertical="center" wrapText="1"/>
      <protection locked="0" hidden="0"/>
    </xf>
    <xf numFmtId="0" fontId="9" fillId="0" borderId="74" xfId="0" applyFont="1" applyBorder="1" applyAlignment="1">
      <alignment horizontal="left" vertical="center" wrapText="1"/>
      <protection locked="0" hidden="0"/>
    </xf>
    <xf numFmtId="0" fontId="9" fillId="0" borderId="49" xfId="0" applyFont="1" applyBorder="1" applyAlignment="1">
      <alignment horizontal="left" vertical="center" wrapText="1"/>
      <protection locked="0" hidden="0"/>
    </xf>
    <xf numFmtId="168" fontId="23" fillId="3" borderId="75" xfId="0" applyNumberFormat="1" applyFont="1" applyFill="1" applyBorder="1" applyAlignment="1">
      <alignment horizontal="center" vertical="center"/>
    </xf>
    <xf numFmtId="168" fontId="23" fillId="3" borderId="76" xfId="0" applyNumberFormat="1" applyFont="1" applyFill="1" applyBorder="1" applyAlignment="1">
      <alignment horizontal="center" vertical="center"/>
    </xf>
    <xf numFmtId="0" fontId="23" fillId="3" borderId="77" xfId="0" applyNumberFormat="1" applyFont="1" applyFill="1" applyBorder="1" applyAlignment="1">
      <alignment horizontal="center" vertical="center"/>
    </xf>
    <xf numFmtId="0" fontId="23" fillId="3" borderId="78" xfId="0" applyNumberFormat="1" applyFont="1" applyFill="1" applyBorder="1" applyAlignment="1">
      <alignment horizontal="center" vertical="center"/>
    </xf>
    <xf numFmtId="0" fontId="23" fillId="3" borderId="79" xfId="0" applyNumberFormat="1" applyFont="1" applyFill="1" applyBorder="1" applyAlignment="1">
      <alignment horizontal="center" vertical="center"/>
    </xf>
    <xf numFmtId="0" fontId="1" fillId="0" borderId="50" xfId="0" applyFont="1" applyBorder="1" applyAlignment="1">
      <alignment horizontal="center" vertical="center"/>
    </xf>
    <xf numFmtId="0" fontId="1" fillId="0" borderId="51" xfId="0" applyFont="1" applyBorder="1" applyAlignment="1">
      <alignment horizontal="center" vertical="center"/>
    </xf>
    <xf numFmtId="0" fontId="9" fillId="0" borderId="52" xfId="0" applyFont="1" applyBorder="1" applyAlignment="1">
      <alignment horizontal="left" vertical="center" wrapText="1"/>
      <protection locked="0" hidden="0"/>
    </xf>
    <xf numFmtId="0" fontId="9" fillId="0" borderId="80" xfId="0" applyFont="1" applyBorder="1" applyAlignment="1">
      <alignment horizontal="left" vertical="center" wrapText="1"/>
      <protection locked="0" hidden="0"/>
    </xf>
    <xf numFmtId="0" fontId="9" fillId="0" borderId="53" xfId="0" applyFont="1" applyBorder="1" applyAlignment="1">
      <alignment horizontal="left" vertical="center" wrapText="1"/>
      <protection locked="0" hidden="0"/>
    </xf>
    <xf numFmtId="0" fontId="26" fillId="5" borderId="81" xfId="0" applyFont="1" applyFill="1" applyBorder="1" applyAlignment="1">
      <alignment horizontal="left" vertical="top" wrapText="1"/>
    </xf>
    <xf numFmtId="0" fontId="26" fillId="5" borderId="82" xfId="0" applyFont="1" applyFill="1" applyBorder="1" applyAlignment="1">
      <alignment horizontal="left" vertical="top" wrapText="1"/>
    </xf>
    <xf numFmtId="0" fontId="26" fillId="5" borderId="83" xfId="0" applyFont="1" applyFill="1" applyBorder="1" applyAlignment="1">
      <alignment horizontal="left" vertical="top" wrapText="1"/>
    </xf>
    <xf numFmtId="0" fontId="27" fillId="0" borderId="48" xfId="0" applyFont="1" applyBorder="1" applyAlignment="1">
      <alignment horizontal="left" vertical="top" wrapText="1"/>
      <protection locked="0" hidden="0"/>
    </xf>
    <xf numFmtId="0" fontId="28" fillId="0" borderId="74" xfId="0" applyFont="1" applyBorder="1" applyAlignment="1">
      <alignment horizontal="left" vertical="top" wrapText="1"/>
      <protection locked="0" hidden="0"/>
    </xf>
    <xf numFmtId="0" fontId="28" fillId="0" borderId="49" xfId="0" applyFont="1" applyBorder="1" applyAlignment="1">
      <alignment horizontal="left" vertical="top" wrapText="1"/>
      <protection locked="0" hidden="0"/>
    </xf>
    <xf numFmtId="0" fontId="1" fillId="3" borderId="56" xfId="0" applyFont="1" applyFill="1" applyBorder="1" applyAlignment="1">
      <alignment horizontal="center" vertical="center"/>
    </xf>
    <xf numFmtId="0" fontId="1" fillId="3" borderId="57" xfId="0" applyFont="1" applyFill="1" applyBorder="1" applyAlignment="1">
      <alignment horizontal="center" vertical="center"/>
    </xf>
    <xf numFmtId="0" fontId="9" fillId="3" borderId="48" xfId="0" applyFont="1" applyFill="1" applyBorder="1" applyAlignment="1">
      <alignment horizontal="left" vertical="center" wrapText="1"/>
      <protection locked="0" hidden="0"/>
    </xf>
    <xf numFmtId="0" fontId="9" fillId="3" borderId="74" xfId="0" applyFont="1" applyFill="1" applyBorder="1" applyAlignment="1">
      <alignment horizontal="left" vertical="center" wrapText="1"/>
      <protection locked="0" hidden="0"/>
    </xf>
    <xf numFmtId="0" fontId="9" fillId="3" borderId="49" xfId="0" applyFont="1" applyFill="1" applyBorder="1" applyAlignment="1">
      <alignment horizontal="left" vertical="center" wrapText="1"/>
      <protection locked="0" hidden="0"/>
    </xf>
    <xf numFmtId="0" fontId="26" fillId="5" borderId="13" xfId="0" applyFont="1" applyFill="1" applyBorder="1" applyAlignment="1">
      <alignment horizontal="left" vertical="top" wrapText="1"/>
    </xf>
    <xf numFmtId="0" fontId="26" fillId="5" borderId="0" xfId="0" applyFont="1" applyFill="1" applyBorder="1" applyAlignment="1">
      <alignment horizontal="left" vertical="top" wrapText="1"/>
    </xf>
    <xf numFmtId="0" fontId="26" fillId="5" borderId="47" xfId="0" applyFont="1" applyFill="1" applyBorder="1" applyAlignment="1">
      <alignment horizontal="left" vertical="top" wrapText="1"/>
    </xf>
    <xf numFmtId="0" fontId="28" fillId="0" borderId="54" xfId="0" applyFont="1" applyBorder="1" applyAlignment="1">
      <alignment horizontal="left" vertical="top" wrapText="1"/>
      <protection locked="0" hidden="0"/>
    </xf>
    <xf numFmtId="0" fontId="28" fillId="0" borderId="0" xfId="0" applyFont="1" applyBorder="1" applyAlignment="1">
      <alignment horizontal="left" vertical="top" wrapText="1"/>
      <protection locked="0" hidden="0"/>
    </xf>
    <xf numFmtId="0" fontId="28" fillId="0" borderId="14" xfId="0" applyFont="1" applyBorder="1" applyAlignment="1">
      <alignment horizontal="left" vertical="top" wrapText="1"/>
      <protection locked="0" hidden="0"/>
    </xf>
    <xf numFmtId="0" fontId="1" fillId="3" borderId="50" xfId="0" applyFont="1" applyFill="1" applyBorder="1" applyAlignment="1">
      <alignment horizontal="center" vertical="center"/>
    </xf>
    <xf numFmtId="0" fontId="1" fillId="3" borderId="51" xfId="0" applyFont="1" applyFill="1" applyBorder="1" applyAlignment="1">
      <alignment horizontal="center" vertical="center"/>
    </xf>
    <xf numFmtId="0" fontId="9" fillId="3" borderId="52" xfId="0" applyFont="1" applyFill="1" applyBorder="1" applyAlignment="1">
      <alignment horizontal="left" vertical="center" wrapText="1"/>
      <protection locked="0" hidden="0"/>
    </xf>
    <xf numFmtId="0" fontId="9" fillId="3" borderId="80" xfId="0" applyFont="1" applyFill="1" applyBorder="1" applyAlignment="1">
      <alignment horizontal="left" vertical="center" wrapText="1"/>
      <protection locked="0" hidden="0"/>
    </xf>
    <xf numFmtId="0" fontId="9" fillId="3" borderId="53" xfId="0" applyFont="1" applyFill="1" applyBorder="1" applyAlignment="1">
      <alignment horizontal="left" vertical="center" wrapText="1"/>
      <protection locked="0" hidden="0"/>
    </xf>
    <xf numFmtId="0" fontId="26" fillId="5" borderId="19" xfId="0" applyFont="1" applyFill="1" applyBorder="1" applyAlignment="1">
      <alignment horizontal="left" vertical="top" wrapText="1"/>
    </xf>
    <xf numFmtId="0" fontId="26" fillId="5" borderId="20" xfId="0" applyFont="1" applyFill="1" applyBorder="1" applyAlignment="1">
      <alignment horizontal="left" vertical="top" wrapText="1"/>
    </xf>
    <xf numFmtId="0" fontId="26" fillId="5" borderId="65" xfId="0" applyFont="1" applyFill="1" applyBorder="1" applyAlignment="1">
      <alignment horizontal="left" vertical="top" wrapText="1"/>
    </xf>
    <xf numFmtId="0" fontId="28" fillId="0" borderId="66" xfId="0" applyFont="1" applyBorder="1" applyAlignment="1">
      <alignment horizontal="left" vertical="top" wrapText="1"/>
      <protection locked="0" hidden="0"/>
    </xf>
    <xf numFmtId="0" fontId="28" fillId="0" borderId="20" xfId="0" applyFont="1" applyBorder="1" applyAlignment="1">
      <alignment horizontal="left" vertical="top" wrapText="1"/>
      <protection locked="0" hidden="0"/>
    </xf>
    <xf numFmtId="0" fontId="28" fillId="0" borderId="21" xfId="0" applyFont="1" applyBorder="1" applyAlignment="1">
      <alignment horizontal="left" vertical="top" wrapText="1"/>
      <protection locked="0" hidden="0"/>
    </xf>
    <xf numFmtId="0" fontId="1" fillId="0" borderId="0" xfId="0" applyFont="1">
      <alignment vertical="center"/>
      <protection locked="0" hidden="0"/>
    </xf>
    <xf numFmtId="0" fontId="9" fillId="3" borderId="13" xfId="0" applyNumberFormat="1" applyFont="1" applyFill="1" applyBorder="1" applyAlignment="1">
      <alignment horizontal="left" vertical="top" wrapText="1"/>
      <protection locked="0" hidden="0"/>
    </xf>
    <xf numFmtId="0" fontId="9" fillId="3" borderId="0" xfId="0" applyNumberFormat="1" applyFont="1" applyFill="1" applyBorder="1" applyAlignment="1">
      <alignment horizontal="left" vertical="top" wrapText="1"/>
      <protection locked="0" hidden="0"/>
    </xf>
    <xf numFmtId="0" fontId="9" fillId="3" borderId="14" xfId="0" applyNumberFormat="1" applyFont="1" applyFill="1" applyBorder="1" applyAlignment="1">
      <alignment horizontal="left" vertical="top" wrapText="1"/>
      <protection locked="0" hidden="0"/>
    </xf>
    <xf numFmtId="0" fontId="9" fillId="5" borderId="13" xfId="0" applyNumberFormat="1" applyFont="1" applyFill="1" applyBorder="1" applyAlignment="1">
      <alignment horizontal="left" vertical="top" wrapText="1"/>
      <protection locked="0" hidden="0"/>
    </xf>
    <xf numFmtId="0" fontId="9" fillId="5" borderId="0" xfId="0" applyNumberFormat="1" applyFont="1" applyFill="1" applyBorder="1" applyAlignment="1">
      <alignment horizontal="left" vertical="top" wrapText="1"/>
      <protection locked="0" hidden="0"/>
    </xf>
    <xf numFmtId="0" fontId="9" fillId="5" borderId="14" xfId="0" applyNumberFormat="1" applyFont="1" applyFill="1" applyBorder="1" applyAlignment="1">
      <alignment horizontal="left" vertical="top" wrapText="1"/>
      <protection locked="0" hidden="0"/>
    </xf>
    <xf numFmtId="0" fontId="9" fillId="0" borderId="48" xfId="0" applyFont="1" applyBorder="1" applyAlignment="1">
      <alignment horizontal="center" vertical="center" wrapText="1"/>
      <protection locked="0" hidden="0"/>
    </xf>
    <xf numFmtId="0" fontId="9" fillId="0" borderId="74" xfId="0" applyFont="1" applyBorder="1" applyAlignment="1">
      <alignment horizontal="center" vertical="center" wrapText="1"/>
      <protection locked="0" hidden="0"/>
    </xf>
    <xf numFmtId="0" fontId="9" fillId="0" borderId="49" xfId="0" applyFont="1" applyBorder="1" applyAlignment="1">
      <alignment horizontal="center" vertical="center" wrapText="1"/>
      <protection locked="0" hidden="0"/>
    </xf>
    <xf numFmtId="0" fontId="9" fillId="0" borderId="52" xfId="0" applyFont="1" applyBorder="1" applyAlignment="1">
      <alignment horizontal="center" vertical="center" wrapText="1"/>
      <protection locked="0" hidden="0"/>
    </xf>
    <xf numFmtId="0" fontId="9" fillId="0" borderId="80" xfId="0" applyFont="1" applyBorder="1" applyAlignment="1">
      <alignment horizontal="center" vertical="center" wrapText="1"/>
      <protection locked="0" hidden="0"/>
    </xf>
    <xf numFmtId="0" fontId="9" fillId="0" borderId="53" xfId="0" applyFont="1" applyBorder="1" applyAlignment="1">
      <alignment horizontal="center" vertical="center" wrapText="1"/>
      <protection locked="0" hidden="0"/>
    </xf>
    <xf numFmtId="0" fontId="9" fillId="3" borderId="48" xfId="0" applyFont="1" applyFill="1" applyBorder="1" applyAlignment="1">
      <alignment horizontal="center" vertical="center" wrapText="1"/>
      <protection locked="0" hidden="0"/>
    </xf>
    <xf numFmtId="0" fontId="9" fillId="3" borderId="74" xfId="0" applyFont="1" applyFill="1" applyBorder="1" applyAlignment="1">
      <alignment horizontal="center" vertical="center" wrapText="1"/>
      <protection locked="0" hidden="0"/>
    </xf>
    <xf numFmtId="0" fontId="9" fillId="3" borderId="49" xfId="0" applyFont="1" applyFill="1" applyBorder="1" applyAlignment="1">
      <alignment horizontal="center" vertical="center" wrapText="1"/>
      <protection locked="0" hidden="0"/>
    </xf>
    <xf numFmtId="0" fontId="9" fillId="3" borderId="52" xfId="0" applyFont="1" applyFill="1" applyBorder="1" applyAlignment="1">
      <alignment horizontal="center" vertical="center" wrapText="1"/>
      <protection locked="0" hidden="0"/>
    </xf>
    <xf numFmtId="0" fontId="9" fillId="3" borderId="80" xfId="0" applyFont="1" applyFill="1" applyBorder="1" applyAlignment="1">
      <alignment horizontal="center" vertical="center" wrapText="1"/>
      <protection locked="0" hidden="0"/>
    </xf>
    <xf numFmtId="0" fontId="9" fillId="3" borderId="53" xfId="0" applyFont="1" applyFill="1" applyBorder="1" applyAlignment="1">
      <alignment horizontal="center" vertical="center" wrapText="1"/>
      <protection locked="0" hidden="0"/>
    </xf>
    <xf numFmtId="0" fontId="9" fillId="3" borderId="19" xfId="0" applyNumberFormat="1" applyFont="1" applyFill="1" applyBorder="1" applyAlignment="1">
      <alignment horizontal="left" vertical="top" wrapText="1"/>
      <protection locked="0" hidden="0"/>
    </xf>
    <xf numFmtId="0" fontId="9" fillId="3" borderId="20" xfId="0" applyNumberFormat="1" applyFont="1" applyFill="1" applyBorder="1" applyAlignment="1">
      <alignment horizontal="left" vertical="top" wrapText="1"/>
      <protection locked="0" hidden="0"/>
    </xf>
    <xf numFmtId="0" fontId="9" fillId="3" borderId="21" xfId="0" applyNumberFormat="1" applyFont="1" applyFill="1" applyBorder="1" applyAlignment="1">
      <alignment horizontal="left" vertical="top" wrapText="1"/>
      <protection locked="0" hidden="0"/>
    </xf>
    <xf numFmtId="0" fontId="28" fillId="0" borderId="56" xfId="0" applyFont="1" applyBorder="1" applyAlignment="1">
      <alignment horizontal="left" vertical="top" wrapText="1"/>
      <protection locked="0" hidden="0"/>
    </xf>
    <xf numFmtId="0" fontId="28" fillId="0" borderId="13" xfId="0" applyFont="1" applyBorder="1" applyAlignment="1">
      <alignment horizontal="left" vertical="top" wrapText="1"/>
      <protection locked="0" hidden="0"/>
    </xf>
    <xf numFmtId="0" fontId="1" fillId="3" borderId="13"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4" xfId="0" applyNumberFormat="1" applyFont="1" applyFill="1" applyBorder="1" applyAlignment="1">
      <alignment horizontal="left" vertical="top" wrapText="1"/>
      <protection locked="0" hidden="0"/>
    </xf>
    <xf numFmtId="0" fontId="28" fillId="0" borderId="19" xfId="0" applyFont="1" applyBorder="1" applyAlignment="1">
      <alignment horizontal="left" vertical="top" wrapText="1"/>
      <protection locked="0" hidden="0"/>
    </xf>
    <xf numFmtId="0" fontId="6" fillId="2" borderId="84" xfId="0" applyFont="1" applyFill="1" applyBorder="1" applyAlignment="1">
      <alignment horizontal="center" vertical="center"/>
    </xf>
    <xf numFmtId="0" fontId="6" fillId="2" borderId="85" xfId="0" applyFont="1" applyFill="1" applyBorder="1" applyAlignment="1">
      <alignment horizontal="center" vertical="center"/>
    </xf>
    <xf numFmtId="0" fontId="6" fillId="2" borderId="86" xfId="0" applyFont="1" applyFill="1" applyBorder="1" applyAlignment="1">
      <alignment horizontal="center" vertical="center"/>
    </xf>
    <xf numFmtId="0" fontId="6" fillId="0" borderId="13" xfId="0" applyFont="1" applyFill="1" applyBorder="1">
      <alignment vertical="center"/>
      <protection locked="0" hidden="0"/>
    </xf>
    <xf numFmtId="0" fontId="6" fillId="2" borderId="87" xfId="0" applyFont="1" applyFill="1" applyBorder="1" applyAlignment="1">
      <alignment horizontal="center" vertical="center"/>
    </xf>
    <xf numFmtId="0" fontId="6" fillId="2" borderId="88" xfId="0" applyFont="1" applyFill="1" applyBorder="1" applyAlignment="1">
      <alignment horizontal="center" vertical="center"/>
    </xf>
    <xf numFmtId="0" fontId="6" fillId="2" borderId="89" xfId="0" applyFont="1" applyFill="1" applyBorder="1" applyAlignment="1">
      <alignment horizontal="center" vertical="center"/>
    </xf>
    <xf numFmtId="0" fontId="9" fillId="5" borderId="13" xfId="0" applyNumberFormat="1" applyFont="1" applyFill="1" applyBorder="1" applyAlignment="1">
      <alignment horizontal="center" vertical="top" wrapText="1"/>
      <protection locked="0" hidden="0"/>
    </xf>
    <xf numFmtId="0" fontId="9" fillId="5" borderId="0" xfId="0" applyNumberFormat="1" applyFont="1" applyFill="1" applyBorder="1" applyAlignment="1">
      <alignment horizontal="center" vertical="top" wrapText="1"/>
      <protection locked="0" hidden="0"/>
    </xf>
    <xf numFmtId="0" fontId="9" fillId="5" borderId="14" xfId="0" applyNumberFormat="1" applyFont="1" applyFill="1" applyBorder="1" applyAlignment="1">
      <alignment horizontal="center" vertical="top" wrapText="1"/>
      <protection locked="0" hidden="0"/>
    </xf>
    <xf numFmtId="49" fontId="1" fillId="3" borderId="56" xfId="0" applyNumberFormat="1" applyFont="1" applyFill="1" applyBorder="1" applyAlignment="1">
      <alignment horizontal="left" vertical="top" wrapText="1"/>
      <protection locked="0" hidden="0"/>
    </xf>
    <xf numFmtId="49" fontId="1" fillId="3" borderId="74"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3" xfId="0" applyNumberFormat="1" applyFont="1" applyFill="1" applyBorder="1" applyAlignment="1">
      <alignment vertical="top" wrapText="1"/>
      <protection locked="0" hidden="0"/>
    </xf>
    <xf numFmtId="0" fontId="1" fillId="6" borderId="90"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8" xfId="0" applyFont="1" applyFill="1" applyBorder="1" applyAlignment="1">
      <alignment horizontal="center" vertical="center" wrapText="1"/>
      <protection locked="0" hidden="0"/>
    </xf>
    <xf numFmtId="0" fontId="1" fillId="6" borderId="9" xfId="0" applyFont="1" applyFill="1" applyBorder="1" applyAlignment="1">
      <alignment horizontal="center" vertical="center" wrapText="1"/>
      <protection locked="0" hidden="0"/>
    </xf>
    <xf numFmtId="0" fontId="1" fillId="6" borderId="91" xfId="0" applyFont="1" applyFill="1" applyBorder="1" applyAlignment="1">
      <alignment horizontal="center" vertical="center" wrapText="1"/>
      <protection locked="0" hidden="0"/>
    </xf>
    <xf numFmtId="49" fontId="9" fillId="3" borderId="19" xfId="0" applyNumberFormat="1" applyFont="1" applyFill="1" applyBorder="1" applyAlignment="1">
      <alignment horizontal="center" vertical="top" wrapText="1"/>
      <protection locked="0" hidden="0"/>
    </xf>
    <xf numFmtId="49" fontId="9" fillId="3" borderId="20" xfId="0" applyNumberFormat="1" applyFont="1" applyFill="1" applyBorder="1" applyAlignment="1">
      <alignment horizontal="center" vertical="top" wrapText="1"/>
      <protection locked="0" hidden="0"/>
    </xf>
    <xf numFmtId="49" fontId="9" fillId="3" borderId="21" xfId="0" applyNumberFormat="1" applyFont="1" applyFill="1" applyBorder="1" applyAlignment="1">
      <alignment horizontal="center"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80" xfId="0" applyNumberFormat="1" applyFont="1" applyFill="1" applyBorder="1" applyAlignment="1">
      <alignment horizontal="left" vertical="top" wrapText="1"/>
      <protection locked="0" hidden="0"/>
    </xf>
    <xf numFmtId="49" fontId="1" fillId="3" borderId="53" xfId="0" applyNumberFormat="1" applyFont="1" applyFill="1" applyBorder="1" applyAlignment="1">
      <alignment horizontal="left" vertical="top" wrapText="1"/>
      <protection locked="0" hidden="0"/>
    </xf>
    <xf numFmtId="0" fontId="9" fillId="3" borderId="92" xfId="0" applyNumberFormat="1" applyFont="1" applyFill="1" applyBorder="1" applyAlignment="1">
      <alignment horizontal="left" vertical="top" wrapText="1"/>
      <protection locked="0" hidden="0"/>
    </xf>
    <xf numFmtId="0" fontId="9" fillId="3" borderId="74" xfId="0" applyNumberFormat="1" applyFont="1" applyFill="1" applyBorder="1" applyAlignment="1">
      <alignment horizontal="left" vertical="top" wrapText="1"/>
      <protection locked="0" hidden="0"/>
    </xf>
    <xf numFmtId="0" fontId="9" fillId="3" borderId="57" xfId="0" applyNumberFormat="1" applyFont="1" applyFill="1" applyBorder="1" applyAlignment="1">
      <alignment horizontal="left" vertical="top" wrapText="1"/>
      <protection locked="0" hidden="0"/>
    </xf>
    <xf numFmtId="0" fontId="9" fillId="3" borderId="93" xfId="0" applyNumberFormat="1" applyFont="1" applyFill="1" applyBorder="1" applyAlignment="1">
      <alignment horizontal="left" vertical="top" wrapText="1"/>
      <protection locked="0" hidden="0"/>
    </xf>
    <xf numFmtId="0" fontId="1" fillId="0" borderId="22" xfId="0" applyFont="1" applyBorder="1" applyAlignment="1">
      <alignment horizontal="center" vertical="center"/>
      <protection locked="0" hidden="0"/>
    </xf>
    <xf numFmtId="49" fontId="9" fillId="0" borderId="56" xfId="0" applyNumberFormat="1" applyFont="1" applyFill="1" applyBorder="1" applyAlignment="1">
      <alignment horizontal="left" vertical="top" wrapText="1"/>
      <protection locked="0" hidden="0"/>
    </xf>
    <xf numFmtId="49" fontId="9" fillId="0" borderId="74" xfId="0" applyNumberFormat="1" applyFont="1" applyFill="1" applyBorder="1" applyAlignment="1">
      <alignment horizontal="left" vertical="top" wrapText="1"/>
      <protection locked="0" hidden="0"/>
    </xf>
    <xf numFmtId="49" fontId="9" fillId="0" borderId="49" xfId="0" applyNumberFormat="1" applyFont="1" applyFill="1" applyBorder="1" applyAlignment="1">
      <alignment horizontal="left" vertical="top" wrapText="1"/>
      <protection locked="0" hidden="0"/>
    </xf>
    <xf numFmtId="0" fontId="9" fillId="5" borderId="94" xfId="0" applyNumberFormat="1" applyFont="1" applyFill="1" applyBorder="1" applyAlignment="1">
      <alignment horizontal="left" vertical="top" wrapText="1"/>
      <protection locked="0" hidden="0"/>
    </xf>
    <xf numFmtId="0" fontId="9" fillId="5" borderId="47" xfId="0" applyNumberFormat="1" applyFont="1" applyFill="1" applyBorder="1" applyAlignment="1">
      <alignment horizontal="left" vertical="top" wrapText="1"/>
      <protection locked="0" hidden="0"/>
    </xf>
    <xf numFmtId="0" fontId="9" fillId="5" borderId="93" xfId="0" applyNumberFormat="1" applyFont="1" applyFill="1" applyBorder="1" applyAlignment="1">
      <alignment horizontal="left" vertical="top" wrapText="1"/>
      <protection locked="0" hidden="0"/>
    </xf>
    <xf numFmtId="49" fontId="9" fillId="0" borderId="50" xfId="0" applyNumberFormat="1" applyFont="1" applyFill="1" applyBorder="1" applyAlignment="1">
      <alignment horizontal="left" vertical="top" wrapText="1"/>
      <protection locked="0" hidden="0"/>
    </xf>
    <xf numFmtId="49" fontId="9" fillId="0" borderId="80" xfId="0" applyNumberFormat="1" applyFont="1" applyFill="1" applyBorder="1" applyAlignment="1">
      <alignment horizontal="left" vertical="top" wrapText="1"/>
      <protection locked="0" hidden="0"/>
    </xf>
    <xf numFmtId="49" fontId="9" fillId="0" borderId="53" xfId="0" applyNumberFormat="1" applyFont="1" applyFill="1" applyBorder="1" applyAlignment="1">
      <alignment horizontal="left" vertical="top" wrapText="1"/>
      <protection locked="0" hidden="0"/>
    </xf>
    <xf numFmtId="0" fontId="9" fillId="3" borderId="94" xfId="0" applyNumberFormat="1" applyFont="1" applyFill="1" applyBorder="1" applyAlignment="1">
      <alignment horizontal="left" vertical="top" wrapText="1"/>
      <protection locked="0" hidden="0"/>
    </xf>
    <xf numFmtId="0" fontId="9" fillId="3" borderId="47" xfId="0" applyNumberFormat="1" applyFont="1" applyFill="1" applyBorder="1" applyAlignment="1">
      <alignment horizontal="left" vertical="top" wrapText="1"/>
      <protection locked="0" hidden="0"/>
    </xf>
    <xf numFmtId="0" fontId="9" fillId="0" borderId="7"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49" fontId="9" fillId="3" borderId="56" xfId="0" applyNumberFormat="1" applyFont="1" applyFill="1" applyBorder="1" applyAlignment="1">
      <alignment horizontal="left" vertical="top" wrapText="1"/>
      <protection locked="0" hidden="0"/>
    </xf>
    <xf numFmtId="49" fontId="9" fillId="3" borderId="74" xfId="0" applyNumberFormat="1" applyFont="1" applyFill="1" applyBorder="1" applyAlignment="1">
      <alignment horizontal="left" vertical="top" wrapText="1"/>
      <protection locked="0" hidden="0"/>
    </xf>
    <xf numFmtId="49" fontId="9" fillId="3" borderId="49" xfId="0" applyNumberFormat="1" applyFont="1" applyFill="1" applyBorder="1" applyAlignment="1">
      <alignment horizontal="left" vertical="top" wrapText="1"/>
      <protection locked="0" hidden="0"/>
    </xf>
    <xf numFmtId="0" fontId="9" fillId="0" borderId="11" xfId="0" applyFont="1" applyBorder="1" applyAlignment="1">
      <alignment horizontal="center" vertical="center"/>
      <protection locked="0" hidden="0"/>
    </xf>
    <xf numFmtId="0" fontId="9" fillId="0" borderId="12" xfId="0" applyNumberFormat="1" applyFont="1" applyBorder="1" applyAlignment="1">
      <alignment horizontal="center" vertical="center"/>
      <protection locked="0" hidden="0"/>
    </xf>
    <xf numFmtId="49" fontId="9" fillId="3" borderId="50" xfId="0" applyNumberFormat="1" applyFont="1" applyFill="1" applyBorder="1" applyAlignment="1">
      <alignment horizontal="left" vertical="top" wrapText="1"/>
      <protection locked="0" hidden="0"/>
    </xf>
    <xf numFmtId="49" fontId="9" fillId="3" borderId="80" xfId="0" applyNumberFormat="1" applyFont="1" applyFill="1" applyBorder="1" applyAlignment="1">
      <alignment horizontal="left" vertical="top" wrapText="1"/>
      <protection locked="0" hidden="0"/>
    </xf>
    <xf numFmtId="49" fontId="9" fillId="3" borderId="53" xfId="0" applyNumberFormat="1" applyFont="1" applyFill="1" applyBorder="1" applyAlignment="1">
      <alignment horizontal="left" vertical="top" wrapText="1"/>
      <protection locked="0" hidden="0"/>
    </xf>
    <xf numFmtId="0" fontId="9" fillId="0" borderId="56" xfId="0" applyFont="1" applyBorder="1" applyAlignment="1">
      <alignment horizontal="left" vertical="center" wrapText="1"/>
    </xf>
    <xf numFmtId="0" fontId="9" fillId="0" borderId="74" xfId="0" applyFont="1" applyBorder="1" applyAlignment="1">
      <alignment horizontal="left" vertical="center" wrapText="1"/>
    </xf>
    <xf numFmtId="0" fontId="9" fillId="0" borderId="49" xfId="0" applyFont="1" applyBorder="1" applyAlignment="1">
      <alignment horizontal="left" vertical="center" wrapText="1"/>
    </xf>
    <xf numFmtId="0" fontId="9" fillId="0" borderId="50" xfId="0" applyFont="1" applyBorder="1" applyAlignment="1">
      <alignment horizontal="left" vertical="center" wrapText="1"/>
    </xf>
    <xf numFmtId="0" fontId="9" fillId="0" borderId="80" xfId="0" applyFont="1" applyBorder="1" applyAlignment="1">
      <alignment horizontal="left" vertical="center" wrapText="1"/>
    </xf>
    <xf numFmtId="0" fontId="9" fillId="0" borderId="53" xfId="0" applyFont="1" applyBorder="1" applyAlignment="1">
      <alignment horizontal="left" vertical="center" wrapText="1"/>
    </xf>
    <xf numFmtId="0" fontId="9" fillId="0" borderId="7" xfId="0" applyFont="1" applyBorder="1" applyAlignment="1">
      <alignment horizontal="center"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9" fillId="0" borderId="10" xfId="0" applyFont="1" applyBorder="1" applyAlignment="1">
      <alignment horizontal="left" vertical="center"/>
    </xf>
    <xf numFmtId="0" fontId="9" fillId="0" borderId="48" xfId="0" applyFont="1" applyBorder="1" applyAlignment="1">
      <alignment horizontal="left" vertical="center" wrapText="1"/>
    </xf>
    <xf numFmtId="0" fontId="9" fillId="0" borderId="52" xfId="0" applyFont="1" applyBorder="1" applyAlignment="1">
      <alignment horizontal="left" vertical="center" wrapText="1"/>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49" fontId="9" fillId="3" borderId="19" xfId="0" applyNumberFormat="1" applyFont="1" applyFill="1" applyBorder="1" applyAlignment="1">
      <alignment horizontal="left" vertical="top" wrapText="1"/>
      <protection locked="0" hidden="0"/>
    </xf>
    <xf numFmtId="49" fontId="9" fillId="3" borderId="20" xfId="0" applyNumberFormat="1" applyFont="1" applyFill="1" applyBorder="1" applyAlignment="1">
      <alignment horizontal="left" vertical="top" wrapText="1"/>
      <protection locked="0" hidden="0"/>
    </xf>
    <xf numFmtId="49" fontId="9" fillId="3" borderId="21" xfId="0" applyNumberFormat="1" applyFont="1" applyFill="1" applyBorder="1" applyAlignment="1">
      <alignment horizontal="left" vertical="top" wrapText="1"/>
      <protection locked="0" hidden="0"/>
    </xf>
    <xf numFmtId="0" fontId="9" fillId="3" borderId="95" xfId="0" applyNumberFormat="1" applyFont="1" applyFill="1" applyBorder="1" applyAlignment="1">
      <alignment horizontal="left" vertical="top" wrapText="1"/>
      <protection locked="0" hidden="0"/>
    </xf>
    <xf numFmtId="0" fontId="9" fillId="3" borderId="96" xfId="0" applyNumberFormat="1" applyFont="1" applyFill="1" applyBorder="1" applyAlignment="1">
      <alignment horizontal="left" vertical="top" wrapText="1"/>
      <protection locked="0" hidden="0"/>
    </xf>
    <xf numFmtId="0" fontId="9" fillId="3" borderId="97" xfId="0" applyNumberFormat="1" applyFont="1" applyFill="1" applyBorder="1" applyAlignment="1">
      <alignment horizontal="left" vertical="top" wrapText="1"/>
      <protection locked="0" hidden="0"/>
    </xf>
    <xf numFmtId="0" fontId="9" fillId="3" borderId="98" xfId="0" applyNumberFormat="1" applyFont="1" applyFill="1" applyBorder="1" applyAlignment="1">
      <alignment horizontal="left" vertical="top" wrapText="1"/>
      <protection locked="0" hidden="0"/>
    </xf>
    <xf numFmtId="0" fontId="1" fillId="0" borderId="5" xfId="0" applyFont="1" applyBorder="1" applyAlignment="1">
      <alignment horizontal="center" vertical="center"/>
      <protection locked="0" hidden="0"/>
    </xf>
    <xf numFmtId="14" fontId="1" fillId="0" borderId="5" xfId="0" applyNumberFormat="1" applyFont="1" applyBorder="1" applyAlignment="1">
      <alignment horizontal="center" vertical="center"/>
      <protection locked="0" hidden="0"/>
    </xf>
    <xf numFmtId="0" fontId="29" fillId="0" borderId="5" xfId="1" applyFont="1" applyBorder="1" applyAlignment="1">
      <alignment horizontal="center" vertical="center"/>
      <protection locked="0" hidden="1"/>
    </xf>
    <xf numFmtId="0" fontId="29" fillId="0" borderId="5" xfId="1" applyFont="1" applyBorder="1" applyAlignment="1">
      <alignment horizontal="center" vertical="center"/>
      <protection locked="0" hidden="1"/>
    </xf>
    <xf numFmtId="0" fontId="6" fillId="2" borderId="99" xfId="0" applyFont="1" applyFill="1" applyBorder="1" applyAlignment="1">
      <alignment horizontal="center" vertical="center"/>
    </xf>
    <xf numFmtId="0" fontId="6" fillId="2" borderId="100" xfId="0" applyFont="1" applyFill="1" applyBorder="1" applyAlignment="1">
      <alignment horizontal="center" vertical="center"/>
    </xf>
    <xf numFmtId="0" fontId="6" fillId="2" borderId="101" xfId="0" applyFont="1" applyFill="1" applyBorder="1" applyAlignment="1">
      <alignment horizontal="center" vertical="center"/>
    </xf>
    <xf numFmtId="0" fontId="1" fillId="3" borderId="56" xfId="0" applyNumberFormat="1" applyFont="1" applyFill="1" applyBorder="1" applyAlignment="1">
      <alignment horizontal="left" vertical="center" wrapText="1"/>
      <protection locked="0" hidden="0"/>
    </xf>
    <xf numFmtId="0" fontId="1" fillId="3" borderId="74" xfId="0" applyNumberFormat="1" applyFont="1" applyFill="1" applyBorder="1" applyAlignment="1">
      <alignment horizontal="left" vertical="center" wrapText="1"/>
      <protection locked="0" hidden="0"/>
    </xf>
    <xf numFmtId="0" fontId="1" fillId="3" borderId="49" xfId="0" applyNumberFormat="1" applyFont="1" applyFill="1" applyBorder="1" applyAlignment="1">
      <alignment horizontal="left" vertical="center" wrapText="1"/>
      <protection locked="0" hidden="0"/>
    </xf>
    <xf numFmtId="0" fontId="1" fillId="3" borderId="19" xfId="0" applyNumberFormat="1" applyFont="1" applyFill="1" applyBorder="1" applyAlignment="1">
      <alignment horizontal="left" vertical="center" wrapText="1"/>
      <protection locked="0" hidden="0"/>
    </xf>
    <xf numFmtId="0" fontId="1" fillId="3" borderId="20" xfId="0" applyNumberFormat="1" applyFont="1" applyFill="1" applyBorder="1" applyAlignment="1">
      <alignment horizontal="left" vertical="center" wrapText="1"/>
      <protection locked="0" hidden="0"/>
    </xf>
    <xf numFmtId="0" fontId="1" fillId="3" borderId="21" xfId="0" applyNumberFormat="1" applyFont="1" applyFill="1" applyBorder="1" applyAlignment="1">
      <alignment horizontal="left" vertical="center" wrapText="1"/>
      <protection locked="0" hidden="0"/>
    </xf>
    <xf numFmtId="0" fontId="1" fillId="0" borderId="0" xfId="0" applyFont="1" applyAlignment="1">
      <alignment horizontal="center" vertical="center"/>
    </xf>
    <xf numFmtId="0" fontId="6" fillId="0" borderId="0" xfId="0" applyFont="1" applyAlignment="1">
      <alignment horizontal="center" vertic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0" borderId="102" xfId="0" applyFont="1" applyBorder="1" applyAlignment="1">
      <alignment horizontal="center" vertical="center" textRotation="255"/>
    </xf>
    <xf numFmtId="0" fontId="1" fillId="0" borderId="13" xfId="0" applyFont="1" applyBorder="1" applyAlignment="1">
      <alignment horizontal="center" vertical="center"/>
      <protection locked="0" hidden="1"/>
    </xf>
    <xf numFmtId="0" fontId="1" fillId="0" borderId="14" xfId="0" applyFont="1" applyBorder="1" applyAlignment="1">
      <alignment horizontal="center" vertical="center"/>
    </xf>
    <xf numFmtId="0" fontId="1" fillId="0" borderId="0" xfId="0" applyFont="1" applyAlignment="1">
      <alignment horizontal="center" vertical="center"/>
      <protection locked="0" hidden="1"/>
    </xf>
    <xf numFmtId="0" fontId="1" fillId="0" borderId="14" xfId="0" applyFont="1" applyBorder="1" applyAlignment="1">
      <alignment horizontal="center" vertical="center" textRotation="255"/>
    </xf>
    <xf numFmtId="0" fontId="1" fillId="3" borderId="13" xfId="0" applyFont="1" applyFill="1" applyBorder="1" applyAlignment="1">
      <alignment horizontal="center" vertical="center"/>
      <protection locked="0" hidden="1"/>
    </xf>
    <xf numFmtId="0" fontId="1" fillId="3" borderId="14" xfId="0" applyFont="1" applyFill="1" applyBorder="1" applyAlignment="1">
      <alignment horizontal="center" vertical="center"/>
    </xf>
    <xf numFmtId="0" fontId="1" fillId="0" borderId="19" xfId="0" applyFont="1" applyBorder="1" applyAlignment="1">
      <alignment horizontal="center" vertical="center"/>
      <protection locked="0" hidden="1"/>
    </xf>
    <xf numFmtId="0" fontId="1" fillId="0" borderId="21" xfId="0" applyFont="1" applyBorder="1" applyAlignment="1">
      <alignment horizontal="center" vertical="center"/>
    </xf>
    <xf numFmtId="0" fontId="1" fillId="3" borderId="19" xfId="0" applyFont="1" applyFill="1" applyBorder="1" applyAlignment="1">
      <alignment horizontal="center" vertical="center"/>
      <protection locked="0" hidden="1"/>
    </xf>
    <xf numFmtId="0" fontId="1" fillId="3" borderId="21" xfId="0" applyFont="1" applyFill="1" applyBorder="1" applyAlignment="1">
      <alignment horizontal="center" vertical="center"/>
    </xf>
    <xf numFmtId="0" fontId="1" fillId="0" borderId="103" xfId="0" applyFont="1" applyBorder="1" applyAlignment="1">
      <alignment horizontal="center" vertical="center" textRotation="255"/>
    </xf>
    <xf numFmtId="0" fontId="1" fillId="3" borderId="104" xfId="0" applyFont="1" applyFill="1" applyBorder="1" applyAlignment="1">
      <alignment horizontal="center" vertical="center"/>
      <protection locked="0" hidden="1"/>
    </xf>
    <xf numFmtId="0" fontId="1" fillId="3" borderId="105" xfId="0" applyFont="1" applyFill="1" applyBorder="1" applyAlignment="1">
      <alignment horizontal="center" vertical="center"/>
    </xf>
    <xf numFmtId="0" fontId="30" fillId="0" borderId="0" xfId="0" applyFont="1" applyAlignment="1">
      <alignment horizontal="center" vertical="center" wrapText="1"/>
    </xf>
    <xf numFmtId="0" fontId="30" fillId="0" borderId="0" xfId="0" applyFont="1" applyAlignment="1">
      <alignment horizontal="left" vertical="center" wrapText="1"/>
    </xf>
    <xf numFmtId="49" fontId="30" fillId="0" borderId="0" xfId="0" applyNumberFormat="1" applyFont="1" applyAlignment="1">
      <alignment horizontal="center" vertical="center" wrapText="1"/>
    </xf>
    <xf numFmtId="0" fontId="30" fillId="0" borderId="0" xfId="0" applyFont="1" applyAlignment="1">
      <alignment horizontal="center" vertical="center" wrapText="1"/>
      <protection locked="0" hidden="0"/>
    </xf>
    <xf numFmtId="0" fontId="31" fillId="0" borderId="0" xfId="0" applyFont="1" applyAlignment="1">
      <alignment horizontal="center" vertical="center" wrapText="1"/>
      <protection locked="0" hidden="0"/>
    </xf>
    <xf numFmtId="0" fontId="31" fillId="0" borderId="0" xfId="0" applyFont="1" applyAlignment="1">
      <alignment horizontal="center" vertical="center"/>
      <protection locked="0" hidden="0"/>
    </xf>
    <xf numFmtId="0" fontId="32" fillId="2" borderId="4" xfId="0" applyFont="1" applyFill="1" applyBorder="1" applyAlignment="1">
      <alignment horizontal="center" vertical="center" wrapText="1"/>
    </xf>
    <xf numFmtId="0" fontId="32" fillId="2" borderId="5" xfId="0" applyFont="1" applyFill="1" applyBorder="1" applyAlignment="1">
      <alignment horizontal="center" vertical="center" wrapText="1"/>
    </xf>
    <xf numFmtId="49" fontId="32" fillId="2" borderId="5" xfId="0" applyNumberFormat="1" applyFont="1" applyFill="1" applyBorder="1" applyAlignment="1">
      <alignment horizontal="center" vertical="center" wrapText="1"/>
    </xf>
    <xf numFmtId="0" fontId="32" fillId="2" borderId="6" xfId="0" applyFont="1" applyFill="1" applyBorder="1" applyAlignment="1">
      <alignment horizontal="center" vertical="center" wrapText="1"/>
    </xf>
    <xf numFmtId="0" fontId="30" fillId="0" borderId="0" xfId="0" applyFont="1" applyBorder="1" applyAlignment="1">
      <alignment horizontal="center" vertical="center" wrapText="1"/>
      <protection locked="0" hidden="0"/>
    </xf>
    <xf numFmtId="0" fontId="31" fillId="0" borderId="0" xfId="0" applyFont="1" applyBorder="1" applyAlignment="1">
      <alignment horizontal="center" vertical="center" wrapText="1"/>
      <protection locked="0" hidden="0"/>
    </xf>
    <xf numFmtId="0" fontId="31" fillId="0" borderId="0" xfId="0" applyFont="1" applyBorder="1" applyAlignment="1">
      <alignment horizontal="center" vertical="center"/>
      <protection locked="0" hidden="0"/>
    </xf>
    <xf numFmtId="0" fontId="30" fillId="0" borderId="13" xfId="0" applyFont="1" applyBorder="1" applyAlignment="1">
      <alignment horizontal="center" vertical="center" wrapText="1"/>
    </xf>
    <xf numFmtId="0" fontId="33" fillId="0" borderId="0" xfId="0" applyFont="1" applyBorder="1" applyAlignment="1">
      <alignment horizontal="center" vertical="center" wrapText="1"/>
    </xf>
    <xf numFmtId="0" fontId="33" fillId="0" borderId="14" xfId="0" applyFont="1" applyBorder="1" applyAlignment="1">
      <alignment horizontal="center" vertical="center" wrapText="1"/>
    </xf>
    <xf numFmtId="0" fontId="33" fillId="0" borderId="106" xfId="0" applyFont="1" applyBorder="1" applyAlignment="1">
      <alignment horizontal="center" vertical="center" wrapText="1" readingOrder="1"/>
    </xf>
    <xf numFmtId="0" fontId="34" fillId="2" borderId="107" xfId="2" applyFont="1" applyBorder="1" applyAlignment="1">
      <alignment horizontal="center" vertical="center" wrapText="1"/>
      <protection locked="0" hidden="0"/>
    </xf>
    <xf numFmtId="0" fontId="34" fillId="2" borderId="108" xfId="2" applyFont="1" applyBorder="1" applyAlignment="1">
      <alignment horizontal="center" vertical="center" wrapText="1"/>
      <protection locked="0" hidden="0"/>
    </xf>
    <xf numFmtId="0" fontId="35" fillId="0" borderId="0" xfId="0" applyFont="1" applyBorder="1" applyAlignment="1">
      <alignment horizontal="center" vertical="center"/>
      <protection locked="0" hidden="0"/>
    </xf>
    <xf numFmtId="0" fontId="30" fillId="3" borderId="13" xfId="0" applyFont="1" applyFill="1" applyBorder="1" applyAlignment="1">
      <alignment horizontal="center" vertical="center" wrapText="1"/>
    </xf>
    <xf numFmtId="0" fontId="30" fillId="3" borderId="0" xfId="0" applyFont="1" applyFill="1" applyBorder="1" applyAlignment="1">
      <alignment vertical="center" wrapText="1"/>
    </xf>
    <xf numFmtId="0" fontId="36" fillId="3" borderId="109" xfId="0" applyFont="1" applyFill="1" applyBorder="1" applyAlignment="1">
      <alignment horizontal="center" vertical="center" wrapText="1"/>
      <protection locked="0" hidden="0"/>
    </xf>
    <xf numFmtId="49" fontId="30" fillId="3" borderId="0" xfId="0" applyNumberFormat="1" applyFont="1" applyFill="1" applyBorder="1" applyAlignment="1">
      <alignment horizontal="center" vertical="center" wrapText="1"/>
      <protection locked="0" hidden="0"/>
    </xf>
    <xf numFmtId="49" fontId="36" fillId="3" borderId="109" xfId="0" applyNumberFormat="1" applyFont="1" applyFill="1" applyBorder="1" applyAlignment="1">
      <alignment horizontal="center" vertical="center" wrapText="1"/>
      <protection locked="0" hidden="1"/>
    </xf>
    <xf numFmtId="0" fontId="30" fillId="3" borderId="0" xfId="0" applyFont="1" applyFill="1" applyBorder="1" applyAlignment="1">
      <alignment horizontal="center" vertical="center"/>
    </xf>
    <xf numFmtId="0" fontId="30" fillId="3" borderId="14" xfId="0" applyFont="1" applyFill="1" applyBorder="1" applyAlignment="1">
      <alignment horizontal="left" vertical="center" wrapText="1"/>
    </xf>
    <xf numFmtId="0" fontId="30" fillId="0" borderId="110" xfId="0" applyFont="1" applyBorder="1" applyAlignment="1">
      <alignment horizontal="center" vertical="center" wrapText="1"/>
      <protection locked="0" hidden="0"/>
    </xf>
    <xf numFmtId="0" fontId="30" fillId="0" borderId="111" xfId="0" applyFont="1" applyBorder="1" applyAlignment="1">
      <alignment horizontal="center" vertical="center" wrapText="1"/>
      <protection locked="0" hidden="0"/>
    </xf>
    <xf numFmtId="0" fontId="30" fillId="0" borderId="0" xfId="0" applyFont="1" applyBorder="1" applyAlignment="1">
      <alignment horizontal="left" vertical="center" wrapText="1"/>
      <protection locked="0" hidden="0"/>
    </xf>
    <xf numFmtId="0" fontId="30" fillId="0" borderId="0" xfId="0" applyFont="1" applyBorder="1" applyAlignment="1">
      <alignment horizontal="center" vertical="center" wrapText="1"/>
    </xf>
    <xf numFmtId="0" fontId="30" fillId="0" borderId="0" xfId="0" applyFont="1" applyBorder="1" applyAlignment="1">
      <alignment horizontal="center" vertical="center"/>
    </xf>
    <xf numFmtId="0" fontId="30" fillId="0" borderId="14" xfId="0" applyFont="1" applyBorder="1" applyAlignment="1">
      <alignment horizontal="left" vertical="center" wrapText="1"/>
    </xf>
    <xf numFmtId="0" fontId="30" fillId="3" borderId="0" xfId="0" applyFont="1" applyFill="1" applyBorder="1" applyAlignment="1">
      <alignment horizontal="left" vertical="center" wrapText="1"/>
      <protection locked="0" hidden="0"/>
    </xf>
    <xf numFmtId="49" fontId="30" fillId="3" borderId="0" xfId="0" applyNumberFormat="1" applyFont="1" applyFill="1" applyBorder="1" applyAlignment="1">
      <alignment horizontal="center" vertical="center" wrapText="1"/>
    </xf>
    <xf numFmtId="0" fontId="30" fillId="3" borderId="0" xfId="0" applyFont="1" applyFill="1" applyBorder="1" applyAlignment="1">
      <alignment horizontal="center" vertical="center" wrapText="1"/>
    </xf>
    <xf numFmtId="0" fontId="30" fillId="0" borderId="112" xfId="0" applyFont="1" applyBorder="1" applyAlignment="1">
      <alignment horizontal="center" vertical="center" wrapText="1"/>
      <protection locked="0" hidden="0"/>
    </xf>
    <xf numFmtId="0" fontId="30" fillId="0" borderId="113" xfId="0" applyFont="1" applyBorder="1" applyAlignment="1">
      <alignment horizontal="center" vertical="center" wrapText="1"/>
      <protection locked="0" hidden="0"/>
    </xf>
    <xf numFmtId="0" fontId="35" fillId="0" borderId="0" xfId="0" applyFont="1" applyAlignment="1">
      <alignment horizontal="center" vertical="center"/>
      <protection locked="0" hidden="0"/>
    </xf>
    <xf numFmtId="0" fontId="30" fillId="3" borderId="19" xfId="0" applyFont="1" applyFill="1" applyBorder="1" applyAlignment="1">
      <alignment horizontal="center" vertical="center" wrapText="1"/>
    </xf>
    <xf numFmtId="0" fontId="30" fillId="3" borderId="20" xfId="0" applyFont="1" applyFill="1" applyBorder="1" applyAlignment="1">
      <alignment horizontal="left" vertical="center" wrapText="1"/>
      <protection locked="0" hidden="0"/>
    </xf>
    <xf numFmtId="49" fontId="30" fillId="3" borderId="20" xfId="0" applyNumberFormat="1" applyFont="1" applyFill="1" applyBorder="1" applyAlignment="1">
      <alignment horizontal="center" vertical="center" wrapText="1"/>
    </xf>
    <xf numFmtId="0" fontId="30" fillId="3" borderId="20" xfId="0" applyFont="1" applyFill="1" applyBorder="1" applyAlignment="1">
      <alignment horizontal="center" vertical="center" wrapText="1"/>
    </xf>
    <xf numFmtId="0" fontId="30" fillId="3" borderId="20" xfId="0" applyFont="1" applyFill="1" applyBorder="1" applyAlignment="1">
      <alignment horizontal="center" vertical="center"/>
    </xf>
    <xf numFmtId="0" fontId="30" fillId="3" borderId="21" xfId="0" applyFont="1" applyFill="1" applyBorder="1" applyAlignment="1">
      <alignment horizontal="left" vertical="center" wrapText="1"/>
    </xf>
    <xf numFmtId="0" fontId="37" fillId="0" borderId="0" xfId="0" applyFont="1" applyAlignment="1">
      <alignment horizontal="center" vertical="center"/>
    </xf>
    <xf numFmtId="0" fontId="38" fillId="0" borderId="0" xfId="0" applyFont="1" applyAlignment="1">
      <alignment horizontal="center" vertical="center"/>
    </xf>
    <xf numFmtId="0" fontId="37" fillId="0" borderId="0" xfId="0" applyFont="1" applyAlignment="1">
      <alignment horizontal="center" vertical="center"/>
    </xf>
    <xf numFmtId="0" fontId="38" fillId="0" borderId="0" xfId="0" applyFont="1" applyAlignment="1">
      <alignment horizontal="center" vertical="center"/>
      <protection locked="0" hidden="0"/>
    </xf>
    <xf numFmtId="0" fontId="37" fillId="2" borderId="84" xfId="0" applyFont="1" applyFill="1" applyBorder="1" applyAlignment="1">
      <alignment horizontal="center" vertical="center"/>
    </xf>
    <xf numFmtId="0" fontId="37" fillId="2" borderId="85" xfId="0" applyFont="1" applyFill="1" applyBorder="1" applyAlignment="1">
      <alignment horizontal="center" vertical="center"/>
    </xf>
    <xf numFmtId="0" fontId="37" fillId="2" borderId="86" xfId="0" applyFont="1" applyFill="1" applyBorder="1" applyAlignment="1">
      <alignment horizontal="center" vertical="center"/>
    </xf>
    <xf numFmtId="0" fontId="32" fillId="2" borderId="4" xfId="0" applyFont="1" applyFill="1" applyBorder="1" applyAlignment="1">
      <alignment horizontal="center" vertical="center"/>
    </xf>
    <xf numFmtId="0" fontId="32" fillId="2" borderId="6" xfId="0" applyFont="1" applyFill="1" applyBorder="1" applyAlignment="1">
      <alignment horizontal="center" vertical="center"/>
    </xf>
    <xf numFmtId="0" fontId="39" fillId="2" borderId="107" xfId="0" applyFont="1" applyFill="1" applyBorder="1" applyAlignment="1">
      <alignment horizontal="center" vertical="center"/>
    </xf>
    <xf numFmtId="0" fontId="39" fillId="2" borderId="114" xfId="0" applyFont="1" applyFill="1" applyBorder="1" applyAlignment="1">
      <alignment horizontal="center" vertical="center"/>
    </xf>
    <xf numFmtId="0" fontId="39" fillId="2" borderId="108" xfId="0" applyFont="1" applyFill="1" applyBorder="1" applyAlignment="1">
      <alignment horizontal="center" vertical="center"/>
    </xf>
    <xf numFmtId="0" fontId="38" fillId="3" borderId="7" xfId="0" applyFont="1" applyFill="1" applyBorder="1" applyAlignment="1">
      <alignment horizontal="center" vertical="center" wrapText="1"/>
    </xf>
    <xf numFmtId="0" fontId="38" fillId="3" borderId="11" xfId="0" applyFont="1" applyFill="1" applyBorder="1" applyAlignment="1">
      <alignment horizontal="center" vertical="center" wrapText="1"/>
    </xf>
    <xf numFmtId="0" fontId="38" fillId="3" borderId="11" xfId="0" applyFont="1" applyFill="1" applyBorder="1" applyAlignment="1">
      <alignment horizontal="center" vertical="center"/>
      <protection locked="0" hidden="1"/>
    </xf>
    <xf numFmtId="1" fontId="38" fillId="3" borderId="11" xfId="0" applyNumberFormat="1" applyFont="1" applyFill="1" applyBorder="1" applyAlignment="1">
      <alignment horizontal="center" vertical="center"/>
    </xf>
    <xf numFmtId="0" fontId="38" fillId="0" borderId="11" xfId="0" applyFont="1" applyBorder="1" applyAlignment="1">
      <alignment horizontal="center" vertical="center" wrapText="1"/>
    </xf>
    <xf numFmtId="0" fontId="38" fillId="0" borderId="11" xfId="0" applyFont="1" applyBorder="1" applyAlignment="1">
      <alignment horizontal="center" vertical="center"/>
      <protection locked="0" hidden="1"/>
    </xf>
    <xf numFmtId="1" fontId="38" fillId="0" borderId="11" xfId="0" applyNumberFormat="1" applyFont="1" applyBorder="1" applyAlignment="1">
      <alignment horizontal="center" vertical="center"/>
    </xf>
    <xf numFmtId="1" fontId="38" fillId="3" borderId="12" xfId="0" applyNumberFormat="1" applyFont="1" applyFill="1" applyBorder="1" applyAlignment="1">
      <alignment horizontal="center" vertical="center"/>
    </xf>
    <xf numFmtId="0" fontId="38" fillId="0" borderId="13" xfId="0" applyFont="1" applyBorder="1" applyAlignment="1">
      <alignment horizontal="center" vertical="center"/>
      <protection locked="0" hidden="1"/>
    </xf>
    <xf numFmtId="0" fontId="38" fillId="0" borderId="14" xfId="0" applyFont="1" applyBorder="1" applyAlignment="1">
      <alignment horizontal="center" vertical="center"/>
      <protection locked="0" hidden="1"/>
    </xf>
    <xf numFmtId="0" fontId="15" fillId="3" borderId="110" xfId="0" applyFont="1" applyFill="1" applyBorder="1" applyAlignment="1">
      <alignment horizontal="center" vertical="center" wrapText="1"/>
    </xf>
    <xf numFmtId="0" fontId="15" fillId="3" borderId="115" xfId="0" applyFont="1" applyFill="1" applyBorder="1" applyAlignment="1">
      <alignment horizontal="center" vertical="center" wrapText="1"/>
    </xf>
    <xf numFmtId="0" fontId="15" fillId="0" borderId="115" xfId="0" applyFont="1" applyBorder="1" applyAlignment="1">
      <alignment horizontal="center" vertical="center" wrapText="1"/>
    </xf>
    <xf numFmtId="0" fontId="15" fillId="3" borderId="111" xfId="0" applyFont="1" applyFill="1" applyBorder="1" applyAlignment="1">
      <alignment horizontal="center" vertical="center" wrapText="1"/>
    </xf>
    <xf numFmtId="0" fontId="38" fillId="3" borderId="11" xfId="0" applyFont="1" applyFill="1" applyBorder="1" applyAlignment="1">
      <alignment horizontal="center" vertical="center"/>
    </xf>
    <xf numFmtId="0" fontId="38" fillId="0" borderId="19" xfId="0" applyFont="1" applyBorder="1" applyAlignment="1">
      <alignment horizontal="center" vertical="center"/>
      <protection locked="0" hidden="1"/>
    </xf>
    <xf numFmtId="0" fontId="38" fillId="0" borderId="21" xfId="0" applyFont="1" applyBorder="1" applyAlignment="1">
      <alignment horizontal="center" vertical="center"/>
      <protection locked="0" hidden="1"/>
    </xf>
    <xf numFmtId="0" fontId="38" fillId="0" borderId="7" xfId="0" applyFont="1" applyBorder="1" applyAlignment="1">
      <alignment horizontal="center" vertical="center" wrapText="1"/>
    </xf>
    <xf numFmtId="1" fontId="38" fillId="0" borderId="12" xfId="0" applyNumberFormat="1" applyFont="1" applyBorder="1" applyAlignment="1">
      <alignment horizontal="center" vertical="center"/>
    </xf>
    <xf numFmtId="0" fontId="15" fillId="0" borderId="110" xfId="0" applyFont="1" applyBorder="1" applyAlignment="1">
      <alignment horizontal="center" vertical="center" wrapText="1"/>
    </xf>
    <xf numFmtId="0" fontId="15" fillId="0" borderId="111" xfId="0" applyFont="1" applyBorder="1" applyAlignment="1">
      <alignment horizontal="center" vertical="center" wrapText="1"/>
    </xf>
    <xf numFmtId="0" fontId="38" fillId="0" borderId="11" xfId="0" applyFont="1" applyBorder="1" applyAlignment="1">
      <alignment horizontal="center" vertical="center"/>
    </xf>
    <xf numFmtId="0" fontId="35" fillId="2" borderId="4" xfId="0" applyFont="1" applyFill="1" applyBorder="1" applyAlignment="1">
      <alignment horizontal="center" vertical="center"/>
      <protection locked="0" hidden="1"/>
    </xf>
    <xf numFmtId="0" fontId="35" fillId="2" borderId="6" xfId="0" applyFont="1" applyFill="1" applyBorder="1" applyAlignment="1">
      <alignment horizontal="center" vertical="center"/>
      <protection locked="0" hidden="1"/>
    </xf>
    <xf numFmtId="0" fontId="38" fillId="3" borderId="48" xfId="0" applyFont="1" applyFill="1" applyBorder="1" applyAlignment="1">
      <alignment horizontal="center" vertical="center" wrapText="1"/>
    </xf>
    <xf numFmtId="0" fontId="38" fillId="3" borderId="74" xfId="0" applyFont="1" applyFill="1" applyBorder="1" applyAlignment="1">
      <alignment horizontal="center" vertical="center" wrapText="1"/>
    </xf>
    <xf numFmtId="0" fontId="38" fillId="3" borderId="49" xfId="0" applyFont="1" applyFill="1" applyBorder="1" applyAlignment="1">
      <alignment horizontal="center" vertical="center" wrapText="1"/>
    </xf>
    <xf numFmtId="0" fontId="15" fillId="3" borderId="115" xfId="0" applyNumberFormat="1" applyFont="1" applyFill="1" applyBorder="1" applyAlignment="1">
      <alignment horizontal="center" vertical="center" wrapText="1"/>
    </xf>
    <xf numFmtId="0" fontId="15" fillId="3" borderId="111" xfId="0" applyNumberFormat="1" applyFont="1" applyFill="1" applyBorder="1" applyAlignment="1">
      <alignment horizontal="center" vertical="center" wrapText="1"/>
    </xf>
    <xf numFmtId="0" fontId="38" fillId="3" borderId="16" xfId="0" applyFont="1" applyFill="1" applyBorder="1" applyAlignment="1">
      <alignment horizontal="center" vertical="center" wrapText="1"/>
    </xf>
    <xf numFmtId="0" fontId="38" fillId="3" borderId="17" xfId="0" applyFont="1" applyFill="1" applyBorder="1" applyAlignment="1">
      <alignment horizontal="center" vertical="center" wrapText="1"/>
    </xf>
    <xf numFmtId="0" fontId="38" fillId="3" borderId="17" xfId="0" applyFont="1" applyFill="1" applyBorder="1" applyAlignment="1">
      <alignment horizontal="center" vertical="center"/>
      <protection locked="0" hidden="1"/>
    </xf>
    <xf numFmtId="0" fontId="38" fillId="3" borderId="17" xfId="0" applyFont="1" applyFill="1" applyBorder="1" applyAlignment="1">
      <alignment horizontal="center" vertical="center"/>
    </xf>
    <xf numFmtId="0" fontId="38" fillId="0" borderId="17" xfId="0" applyFont="1" applyBorder="1" applyAlignment="1">
      <alignment horizontal="center" vertical="center" wrapText="1"/>
    </xf>
    <xf numFmtId="0" fontId="38" fillId="0" borderId="17" xfId="0" applyFont="1" applyBorder="1" applyAlignment="1">
      <alignment horizontal="center" vertical="center"/>
      <protection locked="0" hidden="1"/>
    </xf>
    <xf numFmtId="1" fontId="38" fillId="0" borderId="17" xfId="0" applyNumberFormat="1" applyFont="1" applyBorder="1" applyAlignment="1">
      <alignment horizontal="center" vertical="center"/>
    </xf>
    <xf numFmtId="0" fontId="38" fillId="3" borderId="66" xfId="0" applyFont="1" applyFill="1" applyBorder="1" applyAlignment="1">
      <alignment horizontal="center" vertical="center" wrapText="1"/>
    </xf>
    <xf numFmtId="0" fontId="38" fillId="3" borderId="20" xfId="0" applyFont="1" applyFill="1" applyBorder="1" applyAlignment="1">
      <alignment horizontal="center" vertical="center" wrapText="1"/>
    </xf>
    <xf numFmtId="0" fontId="38" fillId="3" borderId="21" xfId="0" applyFont="1" applyFill="1" applyBorder="1" applyAlignment="1">
      <alignment horizontal="center" vertical="center" wrapText="1"/>
    </xf>
    <xf numFmtId="0" fontId="15" fillId="3" borderId="112" xfId="0" applyFont="1" applyFill="1" applyBorder="1" applyAlignment="1">
      <alignment horizontal="center" vertical="center" wrapText="1"/>
    </xf>
    <xf numFmtId="0" fontId="15" fillId="3" borderId="116" xfId="0" applyFont="1" applyFill="1" applyBorder="1" applyAlignment="1">
      <alignment horizontal="center" vertical="center" wrapText="1"/>
    </xf>
    <xf numFmtId="0" fontId="15" fillId="0" borderId="116" xfId="0" applyFont="1" applyBorder="1" applyAlignment="1">
      <alignment horizontal="center" vertical="center" wrapText="1"/>
    </xf>
    <xf numFmtId="0" fontId="15" fillId="3" borderId="116" xfId="0" applyNumberFormat="1" applyFont="1" applyFill="1" applyBorder="1" applyAlignment="1">
      <alignment horizontal="center" vertical="center" wrapText="1"/>
    </xf>
    <xf numFmtId="0" fontId="15" fillId="3" borderId="113" xfId="0" applyNumberFormat="1" applyFont="1" applyFill="1" applyBorder="1" applyAlignment="1">
      <alignment horizontal="center" vertical="center" wrapText="1"/>
    </xf>
    <xf numFmtId="0" fontId="38" fillId="3" borderId="117" xfId="0" applyFont="1" applyFill="1" applyBorder="1" applyAlignment="1">
      <alignment horizontal="center" vertical="center"/>
    </xf>
    <xf numFmtId="0" fontId="38" fillId="3" borderId="118" xfId="0" applyFont="1" applyFill="1" applyBorder="1" applyAlignment="1">
      <alignment horizontal="center" vertical="center"/>
    </xf>
    <xf numFmtId="0" fontId="38" fillId="3" borderId="119"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38" fillId="0" borderId="7" xfId="0" applyFont="1" applyBorder="1" applyAlignment="1">
      <alignment horizontal="center" vertical="center"/>
      <protection locked="0" hidden="1"/>
    </xf>
    <xf numFmtId="0" fontId="38" fillId="0" borderId="12" xfId="0" applyFont="1" applyBorder="1" applyAlignment="1">
      <alignment horizontal="center" vertical="center"/>
      <protection locked="0" hidden="1"/>
    </xf>
    <xf numFmtId="0" fontId="38" fillId="0" borderId="16" xfId="0" applyFont="1" applyBorder="1" applyAlignment="1">
      <alignment horizontal="center" vertical="center"/>
      <protection locked="0" hidden="1"/>
    </xf>
    <xf numFmtId="0" fontId="38" fillId="0" borderId="18" xfId="0" applyFont="1" applyBorder="1" applyAlignment="1">
      <alignment horizontal="center" vertical="center"/>
      <protection locked="0" hidden="1"/>
    </xf>
    <xf numFmtId="0" fontId="40" fillId="0" borderId="0" xfId="3" applyFont="1">
      <alignment vertical="center"/>
    </xf>
    <xf numFmtId="0" fontId="41" fillId="0" borderId="0" xfId="3">
      <alignment vertical="center"/>
    </xf>
    <xf numFmtId="0" fontId="40" fillId="0" borderId="20" xfId="3" applyFont="1" applyBorder="1" applyAlignment="1">
      <alignment horizontal="center" vertical="center"/>
    </xf>
    <xf numFmtId="49" fontId="42" fillId="2" borderId="4" xfId="0" applyNumberFormat="1" applyFont="1" applyFill="1" applyBorder="1" applyAlignment="1">
      <alignment horizontal="center" vertical="center"/>
    </xf>
    <xf numFmtId="49" fontId="42" fillId="2" borderId="5" xfId="0" applyNumberFormat="1" applyFont="1" applyFill="1" applyBorder="1" applyAlignment="1">
      <alignment horizontal="center" vertical="center"/>
    </xf>
    <xf numFmtId="49" fontId="42" fillId="2" borderId="6" xfId="0" applyNumberFormat="1" applyFont="1" applyFill="1" applyBorder="1" applyAlignment="1">
      <alignment horizontal="center" vertical="center"/>
    </xf>
    <xf numFmtId="0" fontId="43" fillId="3" borderId="13" xfId="0" applyFont="1" applyFill="1" applyBorder="1" applyAlignment="1">
      <alignment horizontal="left" vertical="center"/>
    </xf>
    <xf numFmtId="49" fontId="43" fillId="3" borderId="0" xfId="0" applyNumberFormat="1" applyFont="1" applyFill="1" applyBorder="1" applyAlignment="1">
      <alignment horizontal="center" vertical="center"/>
    </xf>
    <xf numFmtId="0" fontId="43" fillId="3" borderId="0" xfId="0" applyFont="1" applyFill="1" applyBorder="1" applyAlignment="1">
      <alignment horizontal="center" vertical="center"/>
    </xf>
    <xf numFmtId="0" fontId="43" fillId="3" borderId="14" xfId="0" applyFont="1" applyFill="1" applyBorder="1" applyAlignment="1">
      <alignment horizontal="center" vertical="center"/>
    </xf>
    <xf numFmtId="0" fontId="43" fillId="0" borderId="13" xfId="0" applyFont="1" applyBorder="1" applyAlignment="1">
      <alignment horizontal="left" vertical="center"/>
    </xf>
    <xf numFmtId="49" fontId="43" fillId="0" borderId="0" xfId="0" applyNumberFormat="1" applyFont="1" applyBorder="1" applyAlignment="1">
      <alignment horizontal="center" vertical="center"/>
    </xf>
    <xf numFmtId="0" fontId="43" fillId="0" borderId="0" xfId="0" applyFont="1" applyBorder="1" applyAlignment="1">
      <alignment horizontal="center" vertical="center"/>
    </xf>
    <xf numFmtId="0" fontId="43" fillId="0" borderId="14" xfId="0" applyFont="1" applyBorder="1" applyAlignment="1">
      <alignment horizontal="center" vertical="center"/>
    </xf>
    <xf numFmtId="0" fontId="41" fillId="0" borderId="0" xfId="3" applyFill="1">
      <alignment vertical="center"/>
    </xf>
    <xf numFmtId="0" fontId="40" fillId="0" borderId="0" xfId="3" applyFont="1" applyFill="1" applyAlignment="1">
      <alignment horizontal="center" vertical="top" wrapText="1"/>
    </xf>
    <xf numFmtId="49" fontId="40" fillId="0" borderId="0" xfId="3" applyNumberFormat="1" applyFont="1">
      <alignment vertical="center"/>
    </xf>
    <xf numFmtId="0" fontId="43" fillId="0" borderId="19" xfId="0" applyFont="1" applyBorder="1" applyAlignment="1">
      <alignment horizontal="left" vertical="center"/>
    </xf>
    <xf numFmtId="49" fontId="43" fillId="0" borderId="20" xfId="0" applyNumberFormat="1"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4" fillId="0" borderId="0" xfId="0" applyAlignment="1">
      <alignment horizontal="center" vertical="center" wrapText="1"/>
    </xf>
    <xf numFmtId="0" fontId="44" fillId="0" borderId="0" xfId="0" applyFont="1" applyAlignment="1">
      <alignment horizontal="left" vertical="center" wrapText="1"/>
    </xf>
    <xf numFmtId="0" fontId="44" fillId="0" borderId="0" xfId="0" applyFont="1" applyAlignment="1">
      <alignment vertical="center" wrapText="1"/>
    </xf>
    <xf numFmtId="0" fontId="44" fillId="0" borderId="0" xfId="0" applyAlignment="1">
      <alignment vertical="center" wrapText="1"/>
    </xf>
    <xf numFmtId="0" fontId="44" fillId="0" borderId="120" xfId="0" applyBorder="1">
      <alignment vertical="center"/>
    </xf>
    <xf numFmtId="0" fontId="44" fillId="0" borderId="0" xfId="0" applyAlignment="1">
      <alignment horizontal="left" vertical="top" wrapText="1"/>
    </xf>
    <xf numFmtId="0" fontId="44" fillId="0" borderId="121" xfId="0" applyBorder="1">
      <alignment vertical="center"/>
    </xf>
    <xf numFmtId="0" fontId="8" fillId="2" borderId="122" xfId="0" applyFont="1" applyFill="1" applyBorder="1" applyAlignment="1">
      <alignment horizontal="center" vertical="center" wrapText="1"/>
      <protection locked="0" hidden="0"/>
    </xf>
    <xf numFmtId="0" fontId="8" fillId="2" borderId="123" xfId="0" applyFont="1" applyFill="1" applyBorder="1" applyAlignment="1">
      <alignment horizontal="center" vertical="center" wrapText="1"/>
      <protection locked="0" hidden="0"/>
    </xf>
    <xf numFmtId="0" fontId="44" fillId="0" borderId="124" xfId="0" applyBorder="1">
      <alignment vertical="center"/>
      <protection locked="0" hidden="0"/>
    </xf>
    <xf numFmtId="0" fontId="8" fillId="2" borderId="122" xfId="0" applyFont="1" applyFill="1" applyBorder="1" applyAlignment="1">
      <alignment horizontal="center" vertical="center"/>
      <protection locked="0" hidden="0"/>
    </xf>
    <xf numFmtId="0" fontId="8" fillId="2" borderId="123" xfId="0" applyFont="1" applyFill="1" applyBorder="1" applyAlignment="1">
      <alignment horizontal="center" vertical="center"/>
      <protection locked="0" hidden="0"/>
    </xf>
    <xf numFmtId="0" fontId="44" fillId="0" borderId="125" xfId="0" applyBorder="1">
      <alignment vertical="center"/>
    </xf>
    <xf numFmtId="0" fontId="44" fillId="0" borderId="0" xfId="0" applyBorder="1">
      <alignment vertical="center"/>
    </xf>
    <xf numFmtId="0" fontId="11" fillId="6" borderId="94" xfId="0" applyFont="1" applyFill="1" applyBorder="1" applyAlignment="1">
      <alignment horizontal="center" vertical="center" wrapText="1"/>
    </xf>
    <xf numFmtId="0" fontId="11" fillId="6" borderId="93" xfId="0" applyFont="1" applyFill="1" applyBorder="1" applyAlignment="1">
      <alignment horizontal="center" vertical="center" wrapText="1"/>
    </xf>
    <xf numFmtId="0" fontId="44" fillId="0" borderId="124" xfId="0" applyBorder="1">
      <alignment vertical="center"/>
    </xf>
    <xf numFmtId="0" fontId="11" fillId="6" borderId="94" xfId="0" applyFont="1" applyFill="1" applyBorder="1" applyAlignment="1">
      <alignment horizontal="center" vertical="center"/>
    </xf>
    <xf numFmtId="0" fontId="11" fillId="0" borderId="126" xfId="0" applyFont="1" applyBorder="1" applyAlignment="1">
      <alignment horizontal="center" vertical="center"/>
    </xf>
    <xf numFmtId="0" fontId="11" fillId="0" borderId="127" xfId="0" applyFont="1" applyBorder="1" applyAlignment="1">
      <alignment horizontal="left" vertical="center" wrapText="1"/>
    </xf>
    <xf numFmtId="0" fontId="11" fillId="0" borderId="126" xfId="0" applyFont="1" applyBorder="1" applyAlignment="1">
      <alignment horizontal="center" vertical="center"/>
    </xf>
    <xf numFmtId="0" fontId="11" fillId="0" borderId="127" xfId="0" applyFont="1" applyBorder="1" applyAlignment="1">
      <alignment horizontal="left" vertical="center" wrapText="1"/>
    </xf>
    <xf numFmtId="0" fontId="11" fillId="3" borderId="94" xfId="0" applyFont="1" applyFill="1" applyBorder="1" applyAlignment="1">
      <alignment horizontal="center" vertical="center"/>
    </xf>
    <xf numFmtId="0" fontId="11" fillId="3" borderId="93" xfId="0" applyFont="1" applyFill="1" applyBorder="1" applyAlignment="1">
      <alignment horizontal="left" vertical="center"/>
    </xf>
    <xf numFmtId="0" fontId="11" fillId="3" borderId="94" xfId="0" applyFont="1" applyFill="1" applyBorder="1" applyAlignment="1">
      <alignment horizontal="center" vertical="center"/>
    </xf>
    <xf numFmtId="0" fontId="11" fillId="3" borderId="93" xfId="0" applyFont="1" applyFill="1" applyBorder="1" applyAlignment="1">
      <alignment horizontal="left" vertical="center" wrapText="1"/>
    </xf>
    <xf numFmtId="0" fontId="11" fillId="0" borderId="126" xfId="0" applyFont="1" applyBorder="1" applyAlignment="1">
      <alignment horizontal="center" vertical="center" wrapText="1"/>
    </xf>
    <xf numFmtId="0" fontId="11" fillId="3" borderId="94" xfId="0" applyFont="1" applyFill="1" applyBorder="1" applyAlignment="1">
      <alignment horizontal="center" vertical="center" wrapText="1"/>
    </xf>
    <xf numFmtId="0" fontId="11" fillId="3" borderId="95" xfId="0" applyFont="1" applyFill="1" applyBorder="1" applyAlignment="1">
      <alignment horizontal="center" vertical="center" wrapText="1"/>
    </xf>
    <xf numFmtId="0" fontId="11" fillId="3" borderId="98" xfId="0" applyFont="1" applyFill="1" applyBorder="1" applyAlignment="1">
      <alignment horizontal="left" vertical="center" wrapText="1"/>
    </xf>
    <xf numFmtId="0" fontId="11" fillId="3" borderId="95" xfId="0" applyFont="1" applyFill="1" applyBorder="1" applyAlignment="1">
      <alignment horizontal="center" vertical="center"/>
    </xf>
    <xf numFmtId="0" fontId="44" fillId="0" borderId="128" xfId="0" applyBorder="1" applyAlignment="1">
      <alignment horizontal="center" vertical="center" wrapText="1"/>
      <protection locked="1" hidden="1"/>
    </xf>
    <xf numFmtId="0" fontId="44" fillId="0" borderId="129" xfId="0" applyFont="1" applyBorder="1" applyAlignment="1">
      <alignment horizontal="left" vertical="center" wrapText="1"/>
      <protection locked="1" hidden="1"/>
    </xf>
    <xf numFmtId="0" fontId="44" fillId="0" borderId="130" xfId="0" applyFont="1" applyBorder="1" applyAlignment="1">
      <alignment vertical="center" wrapText="1"/>
    </xf>
    <xf numFmtId="0" fontId="44" fillId="0" borderId="129" xfId="0" applyBorder="1" applyAlignment="1">
      <alignment vertical="center" wrapText="1"/>
    </xf>
    <xf numFmtId="0" fontId="8" fillId="2" borderId="122" xfId="0" applyFont="1" applyFill="1" applyBorder="1" applyAlignment="1">
      <alignment horizontal="center" vertical="center"/>
      <protection locked="1" hidden="1"/>
    </xf>
    <xf numFmtId="0" fontId="8" fillId="2" borderId="123" xfId="0" applyFont="1" applyFill="1" applyBorder="1" applyAlignment="1">
      <alignment horizontal="center" vertical="center"/>
      <protection locked="1" hidden="1"/>
    </xf>
    <xf numFmtId="0" fontId="11" fillId="6" borderId="94" xfId="0" applyFont="1" applyFill="1" applyBorder="1" applyAlignment="1">
      <alignment horizontal="center" vertical="center"/>
      <protection locked="1" hidden="1"/>
    </xf>
    <xf numFmtId="0" fontId="11" fillId="6" borderId="93" xfId="0" applyFont="1" applyFill="1" applyBorder="1" applyAlignment="1">
      <alignment horizontal="center" vertical="center" wrapText="1"/>
      <protection locked="1" hidden="1"/>
    </xf>
    <xf numFmtId="0" fontId="11" fillId="0" borderId="131" xfId="0" applyFont="1" applyBorder="1" applyAlignment="1">
      <alignment horizontal="center" vertical="center"/>
      <protection locked="0" hidden="1"/>
    </xf>
    <xf numFmtId="0" fontId="11" fillId="0" borderId="132" xfId="0" applyFont="1" applyBorder="1" applyAlignment="1">
      <alignment horizontal="left" vertical="center" wrapText="1"/>
      <protection locked="1" hidden="1"/>
    </xf>
    <xf numFmtId="0" fontId="44" fillId="0" borderId="133" xfId="0" applyBorder="1" applyAlignment="1">
      <alignment horizontal="center" vertical="center" wrapText="1"/>
    </xf>
    <xf numFmtId="0" fontId="44" fillId="0" borderId="133" xfId="0" applyFont="1" applyBorder="1" applyAlignment="1">
      <alignment horizontal="left" vertical="center" wrapText="1"/>
    </xf>
    <xf numFmtId="0" fontId="44" fillId="0" borderId="133" xfId="0" applyFont="1" applyBorder="1" applyAlignment="1">
      <alignment vertical="center" wrapText="1"/>
    </xf>
    <xf numFmtId="0" fontId="44" fillId="0" borderId="134" xfId="0" applyBorder="1" applyAlignment="1">
      <alignment vertical="center" wrapText="1"/>
    </xf>
    <xf numFmtId="0" fontId="44" fillId="5" borderId="120" xfId="0" applyFill="1" applyBorder="1">
      <alignment vertical="center"/>
    </xf>
    <xf numFmtId="0" fontId="44" fillId="5" borderId="120" xfId="0" applyFill="1" applyBorder="1" applyAlignment="1">
      <alignment horizontal="left" vertical="center" wrapText="1"/>
    </xf>
    <xf numFmtId="0" fontId="44" fillId="0" borderId="120" xfId="0" applyFont="1" applyBorder="1" applyAlignment="1">
      <alignment vertical="center" wrapText="1"/>
    </xf>
    <xf numFmtId="0" fontId="44" fillId="0" borderId="121" xfId="0" applyBorder="1" applyAlignment="1">
      <alignment vertical="center" wrapText="1"/>
    </xf>
    <xf numFmtId="0" fontId="45" fillId="5" borderId="120" xfId="0" applyFont="1" applyFill="1" applyBorder="1" applyAlignment="1">
      <alignment horizontal="center" vertical="center" wrapText="1"/>
    </xf>
    <xf numFmtId="0" fontId="44" fillId="0" borderId="120" xfId="0" applyBorder="1" applyAlignment="1">
      <alignment vertical="center" wrapText="1"/>
    </xf>
    <xf numFmtId="0" fontId="44" fillId="5" borderId="120" xfId="0" applyFill="1" applyBorder="1" applyAlignment="1">
      <alignment horizontal="center" vertical="center" wrapText="1"/>
    </xf>
    <xf numFmtId="0" fontId="44" fillId="5" borderId="120" xfId="0" applyFont="1" applyFill="1" applyBorder="1" applyAlignment="1">
      <alignment horizontal="left" vertical="center" wrapText="1"/>
    </xf>
    <xf numFmtId="0" fontId="44" fillId="0" borderId="120" xfId="0" applyBorder="1" applyAlignment="1">
      <alignment horizontal="left" vertical="center" wrapText="1"/>
    </xf>
    <xf numFmtId="0" fontId="44" fillId="0" borderId="120" xfId="0" applyBorder="1" applyAlignment="1">
      <alignment horizontal="center" vertical="center" wrapText="1"/>
    </xf>
    <xf numFmtId="0" fontId="44" fillId="0" borderId="120" xfId="0" applyFont="1" applyBorder="1" applyAlignment="1">
      <alignment horizontal="left" vertical="center" wrapText="1"/>
    </xf>
    <xf numFmtId="0" fontId="44" fillId="0" borderId="133" xfId="0" applyBorder="1">
      <alignment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8" fillId="0" borderId="0" xfId="0" applyFont="1" applyAlignment="1">
      <alignment horizontal="center" vertical="center"/>
    </xf>
    <xf numFmtId="0" fontId="46" fillId="0" borderId="20" xfId="0" applyFont="1" applyBorder="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0" xfId="0" applyFont="1" applyFill="1" applyBorder="1" applyAlignment="1">
      <alignment horizontal="center" vertical="center"/>
    </xf>
    <xf numFmtId="0" fontId="11" fillId="6" borderId="14" xfId="0" applyFont="1" applyFill="1" applyBorder="1" applyAlignment="1">
      <alignment horizontal="center" vertical="center"/>
    </xf>
    <xf numFmtId="0" fontId="11" fillId="0" borderId="13" xfId="0" applyFont="1" applyBorder="1" applyAlignment="1">
      <alignment horizontal="center" vertical="center"/>
    </xf>
    <xf numFmtId="0" fontId="11" fillId="0" borderId="0" xfId="0" applyFont="1" applyBorder="1" applyAlignment="1">
      <alignment horizontal="center" vertical="center"/>
    </xf>
    <xf numFmtId="169" fontId="11" fillId="0" borderId="0" xfId="0" applyNumberFormat="1" applyFont="1" applyBorder="1" applyAlignment="1">
      <alignment horizontal="center" vertical="center"/>
    </xf>
    <xf numFmtId="169" fontId="11" fillId="0" borderId="14" xfId="0" applyNumberFormat="1" applyFont="1" applyBorder="1" applyAlignment="1">
      <alignment horizontal="center" vertical="center"/>
    </xf>
    <xf numFmtId="0" fontId="11" fillId="3" borderId="13" xfId="0" applyFont="1" applyFill="1" applyBorder="1" applyAlignment="1">
      <alignment horizontal="center" vertical="center"/>
    </xf>
    <xf numFmtId="0" fontId="11" fillId="3" borderId="0" xfId="0" applyFont="1" applyFill="1" applyBorder="1" applyAlignment="1">
      <alignment horizontal="center" vertical="center"/>
    </xf>
    <xf numFmtId="0" fontId="11" fillId="3" borderId="0" xfId="0" applyFont="1" applyFill="1" applyBorder="1" applyAlignment="1">
      <alignment horizontal="center" vertical="center" wrapText="1"/>
    </xf>
    <xf numFmtId="170" fontId="11" fillId="3" borderId="14" xfId="0" applyNumberFormat="1" applyFont="1" applyFill="1" applyBorder="1" applyAlignment="1">
      <alignment horizontal="center" vertical="center"/>
    </xf>
    <xf numFmtId="0" fontId="11" fillId="0" borderId="0" xfId="0" applyFont="1" applyBorder="1" applyAlignment="1">
      <alignment horizontal="center" vertical="center" wrapText="1"/>
    </xf>
    <xf numFmtId="170" fontId="11" fillId="0" borderId="14" xfId="0" applyNumberFormat="1" applyFont="1" applyBorder="1" applyAlignment="1">
      <alignment horizontal="center" vertical="center"/>
    </xf>
    <xf numFmtId="0" fontId="11" fillId="3" borderId="19" xfId="0" applyFont="1" applyFill="1" applyBorder="1" applyAlignment="1">
      <alignment horizontal="center" vertical="center"/>
    </xf>
    <xf numFmtId="0" fontId="11" fillId="3" borderId="20" xfId="0" applyFont="1" applyFill="1" applyBorder="1" applyAlignment="1">
      <alignment horizontal="center" vertical="center"/>
    </xf>
    <xf numFmtId="170" fontId="11" fillId="3" borderId="20" xfId="0" applyNumberFormat="1" applyFont="1" applyFill="1" applyBorder="1" applyAlignment="1">
      <alignment horizontal="center" vertical="center"/>
    </xf>
    <xf numFmtId="170" fontId="11" fillId="3" borderId="21" xfId="0" applyNumberFormat="1" applyFont="1" applyFill="1" applyBorder="1" applyAlignment="1">
      <alignment horizontal="center" vertical="center"/>
    </xf>
    <xf numFmtId="170" fontId="11" fillId="0" borderId="0" xfId="0" applyNumberFormat="1" applyFont="1" applyAlignment="1">
      <alignment horizontal="center" vertical="center"/>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11" fillId="0" borderId="13" xfId="0" applyFont="1" applyBorder="1" applyAlignment="1">
      <alignment horizontal="left" vertical="center" wrapText="1"/>
    </xf>
    <xf numFmtId="0" fontId="11" fillId="0" borderId="0" xfId="0" applyFont="1" applyBorder="1" applyAlignment="1">
      <alignment horizontal="left" vertical="center" wrapText="1"/>
    </xf>
    <xf numFmtId="0" fontId="11" fillId="0" borderId="14" xfId="0" applyFont="1" applyBorder="1" applyAlignment="1">
      <alignment horizontal="left"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49" fontId="38" fillId="0" borderId="0" xfId="0" applyNumberFormat="1" applyFont="1" applyAlignment="1">
      <alignment horizontal="center" vertical="center"/>
    </xf>
    <xf numFmtId="0" fontId="37" fillId="2" borderId="84" xfId="0" applyFont="1" applyFill="1" applyBorder="1" applyAlignment="1">
      <alignment horizontal="center" vertical="center"/>
      <protection locked="0" hidden="0"/>
    </xf>
    <xf numFmtId="0" fontId="37" fillId="2" borderId="85" xfId="0" applyFont="1" applyFill="1" applyBorder="1" applyAlignment="1">
      <alignment horizontal="center" vertical="center"/>
      <protection locked="0" hidden="0"/>
    </xf>
    <xf numFmtId="0" fontId="37" fillId="2" borderId="86" xfId="0" applyFont="1" applyFill="1" applyBorder="1" applyAlignment="1">
      <alignment horizontal="center" vertical="center"/>
      <protection locked="0" hidden="0"/>
    </xf>
    <xf numFmtId="0" fontId="38" fillId="0" borderId="0" xfId="0" applyFont="1">
      <alignment vertical="center"/>
    </xf>
    <xf numFmtId="0" fontId="38" fillId="3" borderId="7" xfId="0" applyFont="1" applyFill="1" applyBorder="1" applyAlignment="1">
      <alignment horizontal="center" vertical="center"/>
      <protection locked="0" hidden="0"/>
    </xf>
    <xf numFmtId="49" fontId="38" fillId="3" borderId="11" xfId="0" applyNumberFormat="1" applyFont="1" applyFill="1" applyBorder="1" applyAlignment="1">
      <alignment horizontal="center" vertical="center"/>
      <protection locked="0" hidden="0"/>
    </xf>
    <xf numFmtId="0" fontId="38" fillId="3" borderId="12" xfId="0" applyFont="1" applyFill="1" applyBorder="1" applyAlignment="1">
      <alignment horizontal="center" vertical="center"/>
      <protection locked="0" hidden="0"/>
    </xf>
    <xf numFmtId="0" fontId="38" fillId="3" borderId="16" xfId="0" applyNumberFormat="1" applyFont="1" applyFill="1" applyBorder="1" applyAlignment="1">
      <alignment horizontal="center" vertical="center"/>
      <protection locked="0" hidden="0"/>
    </xf>
    <xf numFmtId="0" fontId="38" fillId="3" borderId="18" xfId="0" applyFont="1" applyFill="1" applyBorder="1" applyAlignment="1">
      <alignment horizontal="center" vertical="center"/>
      <protection locked="0" hidden="0"/>
    </xf>
    <xf numFmtId="0" fontId="38" fillId="0" borderId="7" xfId="0" applyFont="1" applyBorder="1" applyAlignment="1">
      <alignment horizontal="center" vertical="center"/>
      <protection locked="0" hidden="0"/>
    </xf>
    <xf numFmtId="0" fontId="38" fillId="0" borderId="11" xfId="0" applyFont="1" applyBorder="1" applyAlignment="1">
      <alignment horizontal="center" vertical="center"/>
      <protection locked="0" hidden="0"/>
    </xf>
    <xf numFmtId="0" fontId="38" fillId="0" borderId="12" xfId="0" applyFont="1" applyBorder="1" applyAlignment="1">
      <alignment horizontal="center" vertical="center"/>
      <protection locked="0" hidden="0"/>
    </xf>
    <xf numFmtId="0" fontId="37" fillId="2" borderId="1" xfId="0" applyFont="1" applyFill="1" applyBorder="1" applyAlignment="1">
      <alignment horizontal="center" vertical="center"/>
      <protection locked="0" hidden="0"/>
    </xf>
    <xf numFmtId="0" fontId="37" fillId="2" borderId="3" xfId="0" applyFont="1" applyFill="1" applyBorder="1" applyAlignment="1">
      <alignment horizontal="center" vertical="center"/>
      <protection locked="0" hidden="0"/>
    </xf>
    <xf numFmtId="49" fontId="38" fillId="3" borderId="7" xfId="0" applyNumberFormat="1" applyFont="1" applyFill="1" applyBorder="1" applyAlignment="1">
      <alignment horizontal="center" vertical="center"/>
      <protection locked="0" hidden="0"/>
    </xf>
    <xf numFmtId="0" fontId="38" fillId="0" borderId="19" xfId="0" applyFont="1" applyBorder="1" applyAlignment="1">
      <alignment horizontal="center" vertical="center"/>
    </xf>
    <xf numFmtId="0" fontId="38" fillId="0" borderId="21" xfId="0" applyFont="1" applyBorder="1" applyAlignment="1">
      <alignment horizontal="center" vertical="center"/>
    </xf>
    <xf numFmtId="0" fontId="38" fillId="3" borderId="16" xfId="0" applyFont="1" applyFill="1" applyBorder="1" applyAlignment="1">
      <alignment horizontal="center" vertical="center"/>
      <protection locked="0" hidden="0"/>
    </xf>
    <xf numFmtId="49" fontId="38" fillId="3" borderId="17" xfId="0" applyNumberFormat="1" applyFont="1" applyFill="1" applyBorder="1" applyAlignment="1">
      <alignment horizontal="center" vertical="center"/>
      <protection locked="0" hidden="0"/>
    </xf>
    <xf numFmtId="0" fontId="37" fillId="2" borderId="135" xfId="0" applyFont="1" applyFill="1" applyBorder="1" applyAlignment="1">
      <alignment horizontal="center" vertical="center"/>
      <protection locked="0" hidden="0"/>
    </xf>
    <xf numFmtId="0" fontId="37" fillId="2" borderId="136" xfId="0" applyFont="1" applyFill="1" applyBorder="1" applyAlignment="1">
      <alignment horizontal="center" vertical="center"/>
      <protection locked="0" hidden="0"/>
    </xf>
    <xf numFmtId="0" fontId="38" fillId="3" borderId="137" xfId="0" applyFont="1" applyFill="1" applyBorder="1" applyAlignment="1">
      <alignment horizontal="center" vertical="center" wrapText="1"/>
      <protection locked="0" hidden="0"/>
    </xf>
    <xf numFmtId="49" fontId="38" fillId="3" borderId="138" xfId="0" applyNumberFormat="1" applyFont="1" applyFill="1" applyBorder="1" applyAlignment="1">
      <alignment horizontal="center" vertical="center"/>
      <protection locked="0" hidden="0"/>
    </xf>
    <xf numFmtId="0" fontId="38" fillId="0" borderId="137" xfId="0" applyFont="1" applyBorder="1" applyAlignment="1">
      <alignment horizontal="center" vertical="center" wrapText="1"/>
      <protection locked="0" hidden="0"/>
    </xf>
    <xf numFmtId="0" fontId="38" fillId="0" borderId="138" xfId="0" applyFont="1" applyBorder="1" applyAlignment="1">
      <alignment horizontal="center" vertical="center"/>
      <protection locked="0" hidden="0"/>
    </xf>
    <xf numFmtId="0" fontId="38" fillId="3" borderId="138" xfId="0" applyNumberFormat="1" applyFont="1" applyFill="1" applyBorder="1" applyAlignment="1">
      <alignment horizontal="center" vertical="center"/>
      <protection locked="0" hidden="0"/>
    </xf>
    <xf numFmtId="0" fontId="38" fillId="0" borderId="139" xfId="0" applyFont="1" applyBorder="1" applyAlignment="1">
      <alignment horizontal="center" vertical="center" wrapText="1"/>
      <protection locked="0" hidden="0"/>
    </xf>
    <xf numFmtId="0" fontId="38" fillId="0" borderId="140" xfId="0" applyFont="1" applyBorder="1" applyAlignment="1">
      <alignment horizontal="center" vertical="center"/>
      <protection locked="0" hidden="0"/>
    </xf>
    <xf numFmtId="0" fontId="37" fillId="2" borderId="141" xfId="0" applyFont="1" applyFill="1" applyBorder="1" applyAlignment="1">
      <alignment horizontal="center" vertical="center"/>
      <protection locked="0" hidden="0"/>
    </xf>
    <xf numFmtId="0" fontId="37" fillId="2" borderId="142" xfId="0" applyFont="1" applyFill="1" applyBorder="1" applyAlignment="1">
      <alignment horizontal="center" vertical="center"/>
      <protection locked="0" hidden="0"/>
    </xf>
    <xf numFmtId="0" fontId="37" fillId="2" borderId="143" xfId="0" applyFont="1" applyFill="1" applyBorder="1" applyAlignment="1">
      <alignment horizontal="center" vertical="center"/>
      <protection locked="0" hidden="0"/>
    </xf>
    <xf numFmtId="0" fontId="37" fillId="2" borderId="144" xfId="0" applyFont="1" applyFill="1" applyBorder="1" applyAlignment="1">
      <alignment horizontal="center" vertical="center"/>
      <protection locked="0" hidden="0"/>
    </xf>
    <xf numFmtId="0" fontId="38" fillId="3" borderId="145" xfId="0" applyFont="1" applyFill="1" applyBorder="1" applyAlignment="1">
      <alignment horizontal="center" vertical="center"/>
      <protection locked="0" hidden="0"/>
    </xf>
    <xf numFmtId="0" fontId="38" fillId="3" borderId="146" xfId="0" applyFont="1" applyFill="1" applyBorder="1" applyAlignment="1">
      <alignment horizontal="center" vertical="center"/>
      <protection locked="0" hidden="0"/>
    </xf>
    <xf numFmtId="0" fontId="38" fillId="3" borderId="51" xfId="0" applyFont="1" applyFill="1" applyBorder="1" applyAlignment="1">
      <alignment horizontal="center" vertical="center"/>
      <protection locked="0" hidden="0"/>
    </xf>
    <xf numFmtId="0" fontId="38" fillId="3" borderId="59" xfId="0" applyFont="1" applyFill="1" applyBorder="1" applyAlignment="1">
      <alignment horizontal="center" vertical="center"/>
      <protection locked="0" hidden="0"/>
    </xf>
    <xf numFmtId="0" fontId="38" fillId="3" borderId="52" xfId="0" applyFont="1" applyFill="1" applyBorder="1" applyAlignment="1">
      <alignment horizontal="center" vertical="center"/>
      <protection locked="0" hidden="0"/>
    </xf>
    <xf numFmtId="0" fontId="38" fillId="3" borderId="147" xfId="0" applyFont="1" applyFill="1" applyBorder="1" applyAlignment="1">
      <alignment horizontal="center" vertical="center"/>
      <protection locked="0" hidden="0"/>
    </xf>
    <xf numFmtId="0" fontId="38" fillId="3" borderId="148" xfId="0" applyFont="1" applyFill="1" applyBorder="1" applyAlignment="1">
      <alignment horizontal="center" vertical="center"/>
      <protection locked="0" hidden="0"/>
    </xf>
    <xf numFmtId="0" fontId="38" fillId="0" borderId="90" xfId="0" applyFont="1" applyBorder="1" applyAlignment="1">
      <alignment horizontal="center" vertical="center"/>
      <protection locked="0" hidden="0"/>
    </xf>
    <xf numFmtId="0" fontId="38" fillId="0" borderId="149" xfId="0" applyFont="1" applyBorder="1" applyAlignment="1">
      <alignment horizontal="center" vertical="center"/>
      <protection locked="0" hidden="0"/>
    </xf>
    <xf numFmtId="0" fontId="38" fillId="0" borderId="15" xfId="0" applyFont="1" applyBorder="1" applyAlignment="1">
      <alignment horizontal="center" vertical="center"/>
      <protection locked="0" hidden="0"/>
    </xf>
    <xf numFmtId="0" fontId="38" fillId="0" borderId="8" xfId="0" applyFont="1" applyBorder="1" applyAlignment="1">
      <alignment horizontal="center" vertical="center"/>
      <protection locked="0" hidden="0"/>
    </xf>
    <xf numFmtId="0" fontId="38" fillId="0" borderId="91" xfId="0" applyFont="1" applyBorder="1" applyAlignment="1">
      <alignment horizontal="center" vertical="center"/>
      <protection locked="0" hidden="0"/>
    </xf>
    <xf numFmtId="0" fontId="38" fillId="3" borderId="90" xfId="0" applyFont="1" applyFill="1" applyBorder="1" applyAlignment="1">
      <alignment horizontal="center" vertical="center"/>
      <protection locked="0" hidden="0"/>
    </xf>
    <xf numFmtId="0" fontId="38" fillId="3" borderId="149" xfId="0" applyFont="1" applyFill="1" applyBorder="1" applyAlignment="1">
      <alignment horizontal="center" vertical="center"/>
      <protection locked="0" hidden="0"/>
    </xf>
    <xf numFmtId="0" fontId="38" fillId="3" borderId="15" xfId="0" applyFont="1" applyFill="1" applyBorder="1" applyAlignment="1">
      <alignment horizontal="center" vertical="center"/>
      <protection locked="0" hidden="0"/>
    </xf>
    <xf numFmtId="0" fontId="38" fillId="3" borderId="11" xfId="0" applyFont="1" applyFill="1" applyBorder="1" applyAlignment="1">
      <alignment horizontal="center" vertical="center"/>
      <protection locked="0" hidden="0"/>
    </xf>
    <xf numFmtId="0" fontId="38" fillId="3" borderId="8" xfId="0" applyFont="1" applyFill="1" applyBorder="1" applyAlignment="1">
      <alignment horizontal="center" vertical="center"/>
      <protection locked="0" hidden="0"/>
    </xf>
    <xf numFmtId="0" fontId="38" fillId="3" borderId="91" xfId="0" applyFont="1" applyFill="1" applyBorder="1" applyAlignment="1">
      <alignment horizontal="center" vertical="center"/>
      <protection locked="0" hidden="0"/>
    </xf>
    <xf numFmtId="0" fontId="38" fillId="0" borderId="150" xfId="0" applyFont="1" applyBorder="1" applyAlignment="1">
      <alignment horizontal="center" vertical="center"/>
      <protection locked="0" hidden="0"/>
    </xf>
    <xf numFmtId="0" fontId="38" fillId="0" borderId="151" xfId="0" applyFont="1" applyBorder="1" applyAlignment="1">
      <alignment horizontal="center" vertical="center"/>
      <protection locked="0" hidden="0"/>
    </xf>
    <xf numFmtId="0" fontId="38" fillId="0" borderId="152" xfId="0" applyFont="1" applyBorder="1" applyAlignment="1">
      <alignment horizontal="center" vertical="center"/>
      <protection locked="0" hidden="0"/>
    </xf>
    <xf numFmtId="0" fontId="38" fillId="0" borderId="153" xfId="0" applyFont="1" applyBorder="1" applyAlignment="1">
      <alignment horizontal="center" vertical="center"/>
      <protection locked="0" hidden="0"/>
    </xf>
    <xf numFmtId="0" fontId="38" fillId="0" borderId="154" xfId="0" applyFont="1" applyBorder="1" applyAlignment="1">
      <alignment horizontal="center" vertical="center"/>
      <protection locked="0" hidden="0"/>
    </xf>
    <xf numFmtId="0" fontId="38" fillId="0" borderId="155" xfId="0" applyFont="1" applyBorder="1" applyAlignment="1">
      <alignment horizontal="center" vertical="center"/>
      <protection locked="0" hidden="0"/>
    </xf>
    <xf numFmtId="49" fontId="47" fillId="7" borderId="156" xfId="3" applyNumberFormat="1" applyFont="1" applyFill="1" applyBorder="1" applyAlignment="1">
      <alignment horizontal="center" vertical="top" wrapText="1"/>
    </xf>
    <xf numFmtId="49" fontId="48" fillId="0" borderId="157" xfId="3" applyNumberFormat="1" applyFont="1" applyBorder="1" applyAlignment="1">
      <alignment horizontal="left" vertical="center" wrapText="1"/>
    </xf>
    <xf numFmtId="0" fontId="44" fillId="0" borderId="0" xfId="0" applyAlignment="1">
      <alignment vertical="top" wrapText="1"/>
    </xf>
    <xf numFmtId="0" fontId="44" fillId="0" borderId="0" xfId="0">
      <alignment vertical="center"/>
    </xf>
    <xf numFmtId="0" fontId="44" fillId="0" borderId="0" xfId="0" applyAlignment="1">
      <alignment vertical="center" wrapText="1"/>
    </xf>
    <xf numFmtId="0" fontId="44" fillId="0" borderId="0" xfId="0">
      <alignment vertical="center"/>
      <protection locked="0" hidden="0"/>
    </xf>
    <xf numFmtId="0" fontId="49" fillId="0" borderId="158" xfId="1" applyFont="1" applyBorder="1" applyAlignment="1">
      <alignment horizontal="right" vertical="top" wrapText="1"/>
      <protection locked="0" hidden="0"/>
    </xf>
    <xf numFmtId="0" fontId="49" fillId="0" borderId="159" xfId="1" applyFont="1" applyBorder="1" applyAlignment="1">
      <alignment horizontal="right" vertical="top" wrapText="1"/>
      <protection locked="0" hidden="0"/>
    </xf>
    <xf numFmtId="0" fontId="49" fillId="0" borderId="160" xfId="1" applyFont="1" applyBorder="1" applyAlignment="1">
      <alignment horizontal="right" vertical="top" wrapText="1"/>
      <protection locked="0" hidden="0"/>
    </xf>
    <xf numFmtId="0" fontId="50" fillId="0" borderId="159" xfId="0" applyFont="1" applyBorder="1" applyAlignment="1">
      <alignment horizontal="left" vertical="top" wrapText="1"/>
    </xf>
    <xf numFmtId="0" fontId="50" fillId="0" borderId="161" xfId="0" applyFont="1" applyBorder="1" applyAlignment="1">
      <alignment horizontal="left" vertical="top" wrapText="1"/>
    </xf>
    <xf numFmtId="0" fontId="50" fillId="0" borderId="162" xfId="0" applyFont="1" applyBorder="1" applyAlignment="1">
      <alignment horizontal="left" vertical="top" wrapText="1"/>
    </xf>
    <xf numFmtId="0" fontId="51" fillId="2" borderId="162" xfId="2" applyFont="1" applyBorder="1" applyAlignment="1">
      <alignment horizontal="center" vertical="top" wrapText="1"/>
    </xf>
    <xf numFmtId="0" fontId="52" fillId="8" borderId="115" xfId="4" applyFont="1" applyBorder="1" applyAlignment="1">
      <alignment horizontal="left" vertical="center"/>
    </xf>
    <xf numFmtId="14" fontId="53" fillId="9" borderId="115" xfId="5" applyNumberFormat="1" applyFont="1" applyBorder="1" applyAlignment="1">
      <alignment vertical="center" wrapText="1"/>
    </xf>
    <xf numFmtId="0" fontId="54" fillId="10" borderId="158" xfId="6" applyFont="1" applyBorder="1" applyAlignment="1">
      <alignment horizontal="center" vertical="top" wrapText="1"/>
    </xf>
    <xf numFmtId="0" fontId="55" fillId="10" borderId="159" xfId="6" applyBorder="1" applyAlignment="1">
      <alignment horizontal="center" vertical="top" wrapText="1"/>
    </xf>
    <xf numFmtId="0" fontId="56" fillId="8" borderId="115" xfId="0" applyFont="1" applyFill="1" applyBorder="1" applyAlignment="1">
      <alignment horizontal="center" vertical="center"/>
    </xf>
    <xf numFmtId="0" fontId="57" fillId="8" borderId="158" xfId="0" applyFont="1" applyFill="1" applyBorder="1" applyAlignment="1">
      <alignment horizontal="center" vertical="center"/>
    </xf>
    <xf numFmtId="0" fontId="44" fillId="0" borderId="163" xfId="0" applyBorder="1" applyAlignment="1">
      <alignment horizontal="center" vertical="top" wrapText="1"/>
    </xf>
    <xf numFmtId="0" fontId="51" fillId="2" borderId="164" xfId="2" applyFont="1" applyBorder="1" applyAlignment="1">
      <alignment horizontal="center" vertical="top" wrapText="1"/>
    </xf>
    <xf numFmtId="0" fontId="58" fillId="0" borderId="158" xfId="1" applyFont="1" applyBorder="1" applyAlignment="1">
      <alignment horizontal="left" vertical="top" wrapText="1"/>
    </xf>
    <xf numFmtId="0" fontId="49" fillId="0" borderId="159" xfId="1" applyFont="1" applyBorder="1" applyAlignment="1">
      <alignment horizontal="left" vertical="top" wrapText="1"/>
    </xf>
    <xf numFmtId="0" fontId="49" fillId="0" borderId="165" xfId="1" applyFont="1" applyBorder="1" applyAlignment="1">
      <alignment horizontal="left" vertical="top" wrapText="1"/>
    </xf>
    <xf numFmtId="0" fontId="59" fillId="0" borderId="166" xfId="0" applyFont="1" applyBorder="1" applyAlignment="1">
      <alignment horizontal="left" vertical="top" wrapText="1"/>
    </xf>
    <xf numFmtId="0" fontId="59" fillId="0" borderId="161" xfId="0" applyFont="1" applyBorder="1" applyAlignment="1">
      <alignment horizontal="left" vertical="top" wrapText="1"/>
    </xf>
    <xf numFmtId="0" fontId="43" fillId="0" borderId="166" xfId="0" applyFont="1" applyBorder="1" applyAlignment="1">
      <alignment vertical="top" wrapText="1"/>
    </xf>
    <xf numFmtId="0" fontId="43" fillId="0" borderId="161" xfId="0" applyFont="1" applyBorder="1" applyAlignment="1">
      <alignment vertical="top" wrapText="1"/>
    </xf>
    <xf numFmtId="0" fontId="44" fillId="0" borderId="167" xfId="0" applyBorder="1" applyAlignment="1">
      <alignment horizontal="center" vertical="top" wrapText="1"/>
    </xf>
    <xf numFmtId="0" fontId="59" fillId="0" borderId="168" xfId="0" applyFont="1" applyBorder="1" applyAlignment="1">
      <alignment horizontal="left" vertical="top" wrapText="1"/>
    </xf>
    <xf numFmtId="0" fontId="59" fillId="0" borderId="0" xfId="0" applyFont="1" applyBorder="1" applyAlignment="1">
      <alignment horizontal="left" vertical="top" wrapText="1"/>
    </xf>
    <xf numFmtId="0" fontId="60" fillId="0" borderId="158" xfId="0" applyFont="1" applyBorder="1" applyAlignment="1">
      <alignment horizontal="left" vertical="top" wrapText="1"/>
    </xf>
    <xf numFmtId="0" fontId="50" fillId="0" borderId="165" xfId="0" applyFont="1" applyBorder="1" applyAlignment="1">
      <alignment horizontal="left" vertical="top" wrapText="1"/>
    </xf>
    <xf numFmtId="0" fontId="59" fillId="0" borderId="169" xfId="0" applyFont="1" applyBorder="1" applyAlignment="1">
      <alignment horizontal="left" vertical="top" wrapText="1"/>
    </xf>
    <xf numFmtId="0" fontId="59" fillId="0" borderId="170" xfId="0" applyFont="1" applyBorder="1" applyAlignment="1">
      <alignment horizontal="left" vertical="top" wrapText="1"/>
    </xf>
    <xf numFmtId="0" fontId="43" fillId="0" borderId="168" xfId="0" applyFont="1" applyBorder="1" applyAlignment="1">
      <alignment vertical="top" wrapText="1"/>
    </xf>
    <xf numFmtId="0" fontId="43" fillId="0" borderId="0" xfId="0" applyFont="1" applyBorder="1" applyAlignment="1">
      <alignment vertical="top" wrapText="1"/>
    </xf>
    <xf numFmtId="14" fontId="53" fillId="9" borderId="171" xfId="5" applyNumberFormat="1" applyFont="1" applyBorder="1" applyAlignment="1">
      <alignment vertical="center" wrapText="1"/>
    </xf>
    <xf numFmtId="0" fontId="44" fillId="0" borderId="121" xfId="0" applyBorder="1" applyAlignment="1">
      <alignment horizontal="center" vertical="top" wrapText="1"/>
    </xf>
    <xf numFmtId="0" fontId="61" fillId="0" borderId="115" xfId="0" applyFont="1" applyBorder="1" applyAlignment="1">
      <alignment horizontal="left" vertical="top" wrapText="1"/>
    </xf>
    <xf numFmtId="0" fontId="44" fillId="0" borderId="172" xfId="0" applyBorder="1" applyAlignment="1">
      <alignment horizontal="center" vertical="top" wrapText="1"/>
    </xf>
    <xf numFmtId="0" fontId="43" fillId="0" borderId="166" xfId="0" applyFont="1" applyBorder="1" applyAlignment="1">
      <alignment horizontal="left" vertical="top" wrapText="1"/>
    </xf>
    <xf numFmtId="0" fontId="43" fillId="0" borderId="161" xfId="0" applyFont="1" applyBorder="1" applyAlignment="1">
      <alignment horizontal="left" vertical="top" wrapText="1"/>
    </xf>
    <xf numFmtId="0" fontId="44" fillId="0" borderId="173" xfId="0" applyBorder="1" applyAlignment="1">
      <alignment horizontal="center" vertical="top" wrapText="1"/>
    </xf>
    <xf numFmtId="0" fontId="43" fillId="0" borderId="168" xfId="0" applyFont="1" applyBorder="1" applyAlignment="1">
      <alignment horizontal="left" vertical="top" wrapText="1"/>
    </xf>
    <xf numFmtId="0" fontId="43" fillId="0" borderId="0" xfId="0" applyFont="1" applyBorder="1" applyAlignment="1">
      <alignment horizontal="left" vertical="top" wrapText="1"/>
    </xf>
    <xf numFmtId="0" fontId="61" fillId="0" borderId="115" xfId="0" applyFont="1" applyBorder="1" applyAlignment="1">
      <alignment horizontal="left" vertical="center" wrapText="1"/>
    </xf>
    <xf numFmtId="0" fontId="61" fillId="0" borderId="115" xfId="0" applyFont="1" applyBorder="1" applyAlignment="1">
      <alignment horizontal="left" vertical="center"/>
    </xf>
    <xf numFmtId="0" fontId="44" fillId="0" borderId="125" xfId="0" applyBorder="1" applyAlignment="1">
      <alignment horizontal="center" vertical="top" wrapText="1"/>
    </xf>
    <xf numFmtId="0" fontId="44" fillId="0" borderId="125" xfId="0" applyBorder="1">
      <alignment vertical="center"/>
      <protection locked="0" hidden="0"/>
    </xf>
    <xf numFmtId="0" fontId="44" fillId="0" borderId="134" xfId="0" applyBorder="1">
      <alignment vertical="center"/>
      <protection locked="0" hidden="0"/>
    </xf>
    <xf numFmtId="0" fontId="62" fillId="0" borderId="115" xfId="0" applyFont="1" applyBorder="1" applyAlignment="1">
      <alignment horizontal="left" vertical="center" wrapText="1"/>
    </xf>
    <xf numFmtId="0" fontId="44" fillId="0" borderId="174" xfId="0" applyBorder="1">
      <alignment vertical="center"/>
      <protection locked="0" hidden="0"/>
    </xf>
    <xf numFmtId="0" fontId="44" fillId="0" borderId="175" xfId="0" applyBorder="1">
      <alignment vertical="center"/>
      <protection locked="0" hidden="0"/>
    </xf>
    <xf numFmtId="0" fontId="44" fillId="0" borderId="121" xfId="0" applyBorder="1">
      <alignment vertical="center"/>
      <protection locked="0" hidden="0"/>
    </xf>
    <xf numFmtId="0" fontId="44" fillId="0" borderId="176" xfId="0" applyBorder="1">
      <alignment vertical="center"/>
      <protection locked="0" hidden="0"/>
    </xf>
    <xf numFmtId="0" fontId="44" fillId="0" borderId="177" xfId="0" applyBorder="1">
      <alignment vertical="center"/>
      <protection locked="0" hidden="0"/>
    </xf>
    <xf numFmtId="0" fontId="44" fillId="0" borderId="178" xfId="0" applyBorder="1">
      <alignment vertical="center"/>
      <protection locked="0" hidden="0"/>
    </xf>
    <xf numFmtId="0" fontId="44" fillId="0" borderId="0" xfId="0" applyAlignment="1">
      <alignment horizontal="left" vertical="center"/>
    </xf>
    <xf numFmtId="0" fontId="44" fillId="0" borderId="179" xfId="0" applyBorder="1" applyAlignment="1">
      <alignment horizontal="left" vertical="center"/>
      <protection locked="0" hidden="0"/>
    </xf>
    <xf numFmtId="0" fontId="44" fillId="0" borderId="180" xfId="0" applyBorder="1" applyAlignment="1">
      <alignment horizontal="left" vertical="center"/>
      <protection locked="0" hidden="0"/>
    </xf>
    <xf numFmtId="0" fontId="44" fillId="0" borderId="0" xfId="0" applyAlignment="1">
      <alignment horizontal="left" vertical="center"/>
      <protection locked="0" hidden="0"/>
    </xf>
    <xf numFmtId="14" fontId="63" fillId="9" borderId="115" xfId="5" applyNumberFormat="1" applyFont="1" applyBorder="1" applyAlignment="1">
      <alignment vertical="center" wrapText="1"/>
    </xf>
    <xf numFmtId="14" fontId="64" fillId="9" borderId="158" xfId="5" applyNumberFormat="1" applyBorder="1" applyAlignment="1">
      <alignment vertical="center" wrapText="1"/>
    </xf>
    <xf numFmtId="0" fontId="62" fillId="0" borderId="115" xfId="0" applyFont="1" applyBorder="1" applyAlignment="1">
      <alignment vertical="top" wrapText="1"/>
    </xf>
    <xf numFmtId="14" fontId="64" fillId="9" borderId="158" xfId="5" applyNumberFormat="1" applyBorder="1" applyAlignment="1">
      <alignment vertical="top" wrapText="1"/>
    </xf>
    <xf numFmtId="0" fontId="61" fillId="0" borderId="0" xfId="0" applyFont="1">
      <alignment vertical="center"/>
    </xf>
    <xf numFmtId="14" fontId="65" fillId="9" borderId="158" xfId="5" applyNumberFormat="1" applyFont="1" applyBorder="1" applyAlignment="1">
      <alignment vertical="center" wrapText="1"/>
    </xf>
    <xf numFmtId="0" fontId="44" fillId="0" borderId="0" xfId="0" applyAlignment="1">
      <alignment horizontal="left" vertical="center" wrapText="1"/>
    </xf>
    <xf numFmtId="0" fontId="44" fillId="0" borderId="115" xfId="0" applyBorder="1" applyAlignment="1">
      <alignment horizontal="left" vertical="center" wrapText="1"/>
    </xf>
    <xf numFmtId="0" fontId="44" fillId="0" borderId="158" xfId="0" applyBorder="1" applyAlignment="1">
      <alignment horizontal="left" vertical="center" wrapText="1"/>
    </xf>
    <xf numFmtId="0" fontId="44" fillId="0" borderId="115" xfId="0" applyBorder="1">
      <alignment vertical="center"/>
    </xf>
    <xf numFmtId="0" fontId="44" fillId="0" borderId="158" xfId="0" applyBorder="1">
      <alignment vertical="center"/>
    </xf>
    <xf numFmtId="0" fontId="43" fillId="0" borderId="181" xfId="0" applyFont="1" applyBorder="1" applyAlignment="1">
      <alignment horizontal="left" vertical="top" wrapText="1"/>
    </xf>
    <xf numFmtId="0" fontId="43" fillId="0" borderId="180" xfId="0" applyFont="1" applyBorder="1" applyAlignment="1">
      <alignment horizontal="left" vertical="top" wrapText="1"/>
    </xf>
    <xf numFmtId="0" fontId="44" fillId="0" borderId="182" xfId="0" applyBorder="1" applyAlignment="1">
      <alignment horizontal="center" vertical="top" wrapText="1"/>
    </xf>
    <xf numFmtId="0" fontId="61" fillId="0" borderId="0" xfId="0" applyFont="1" applyAlignment="1">
      <alignment vertical="center" wrapText="1"/>
    </xf>
    <xf numFmtId="0" fontId="44" fillId="0" borderId="0" xfId="0" applyNumberFormat="1">
      <alignment vertical="center"/>
    </xf>
    <xf numFmtId="0" fontId="66" fillId="0" borderId="0" xfId="0" applyFont="1" applyFill="1" applyBorder="1" applyAlignment="1">
      <alignment horizontal="center" vertical="center"/>
    </xf>
    <xf numFmtId="0" fontId="66" fillId="0" borderId="0" xfId="0" applyFont="1" applyFill="1" applyBorder="1" applyAlignment="1">
      <alignment horizontal="center" vertical="center"/>
    </xf>
    <xf numFmtId="0" fontId="66" fillId="0" borderId="0" xfId="0" applyFont="1" applyFill="1" applyBorder="1" applyAlignment="1">
      <alignment horizontal="center" vertical="center" wrapText="1"/>
    </xf>
    <xf numFmtId="0" fontId="66" fillId="0" borderId="0" xfId="0" applyFont="1" applyFill="1" applyBorder="1" applyAlignment="1">
      <alignment horizontal="center" vertical="center"/>
      <protection locked="0" hidden="0"/>
    </xf>
    <xf numFmtId="0" fontId="56" fillId="2" borderId="0" xfId="2" applyBorder="1" applyAlignment="1">
      <alignment horizontal="center" vertical="center"/>
    </xf>
    <xf numFmtId="0" fontId="56" fillId="2" borderId="0" xfId="2" applyBorder="1">
      <alignment vertical="center"/>
    </xf>
    <xf numFmtId="0" fontId="44" fillId="0" borderId="0" xfId="0" applyBorder="1">
      <alignment vertical="center"/>
    </xf>
    <xf numFmtId="0" fontId="44" fillId="0" borderId="0" xfId="0" applyBorder="1" applyAlignment="1">
      <alignment horizontal="center" vertical="center"/>
    </xf>
    <xf numFmtId="0" fontId="1" fillId="0" borderId="0" xfId="0" applyFont="1" applyBorder="1" applyAlignment="1">
      <alignment horizontal="center" vertical="center"/>
      <protection locked="0" hidden="0"/>
    </xf>
    <xf numFmtId="0" fontId="3" fillId="0" borderId="0" xfId="0" applyFont="1" applyBorder="1" applyAlignment="1">
      <alignment horizontal="center" vertical="center"/>
    </xf>
    <xf numFmtId="0" fontId="3" fillId="0" borderId="0" xfId="0" applyNumberFormat="1" applyFont="1" applyBorder="1" applyAlignment="1">
      <alignment horizontal="center" vertical="center"/>
    </xf>
    <xf numFmtId="49" fontId="66" fillId="0" borderId="0" xfId="0" applyNumberFormat="1" applyFont="1" applyFill="1" applyBorder="1" applyAlignment="1">
      <alignment horizontal="center" vertical="center" wrapText="1"/>
      <protection locked="0" hidden="0"/>
    </xf>
    <xf numFmtId="0" fontId="31" fillId="0" borderId="0" xfId="0" applyFont="1" applyFill="1" applyBorder="1" applyAlignment="1">
      <alignment horizontal="center" vertical="center"/>
      <protection locked="0" hidden="0"/>
    </xf>
    <xf numFmtId="49" fontId="66" fillId="0" borderId="0" xfId="0" applyNumberFormat="1" applyFont="1" applyFill="1" applyBorder="1" applyAlignment="1">
      <alignment horizontal="center" vertical="center" wrapText="1"/>
    </xf>
    <xf numFmtId="49" fontId="66" fillId="0" borderId="0" xfId="0" applyNumberFormat="1" applyFont="1" applyFill="1" applyBorder="1" applyAlignment="1">
      <alignment horizontal="center" vertical="center"/>
      <protection locked="0" hidden="0"/>
    </xf>
    <xf numFmtId="0" fontId="44" fillId="0" borderId="0" xfId="0" applyFill="1" applyBorder="1">
      <alignment vertical="center"/>
    </xf>
    <xf numFmtId="49" fontId="1" fillId="0" borderId="0" xfId="0" applyNumberFormat="1" applyFont="1" applyFill="1" applyBorder="1">
      <alignment vertical="center"/>
      <protection locked="0" hidden="0"/>
    </xf>
    <xf numFmtId="49" fontId="44" fillId="0" borderId="0" xfId="0" applyNumberFormat="1" applyBorder="1">
      <alignment vertical="center"/>
    </xf>
    <xf numFmtId="49" fontId="1" fillId="0" borderId="0" xfId="0" applyNumberFormat="1" applyFont="1" applyBorder="1">
      <alignment vertical="center"/>
      <protection locked="0" hidden="0"/>
    </xf>
    <xf numFmtId="0" fontId="44" fillId="0" borderId="0" xfId="0" applyNumberFormat="1" applyBorder="1">
      <alignment vertical="center"/>
    </xf>
    <xf numFmtId="1" fontId="44" fillId="0" borderId="0" xfId="0" applyNumberFormat="1">
      <alignment vertical="center"/>
    </xf>
    <xf numFmtId="0" fontId="44" fillId="11" borderId="0" xfId="0" applyFill="1">
      <alignment vertical="center"/>
    </xf>
  </cellXfs>
  <cellStyles count="7">
    <cellStyle name="常规" xfId="0" builtinId="0"/>
    <cellStyle name="超链接" xfId="1"/>
    <cellStyle name="强调文字颜色 1" xfId="2"/>
    <cellStyle name="常规 2" xfId="3"/>
    <cellStyle name="强调文字颜色 5" xfId="4"/>
    <cellStyle name="Output" xfId="5"/>
    <cellStyle name="Good" xfId="6"/>
  </cellStyles>
  <dxfs count="8">
    <dxf>
      <fill>
        <patternFill patternType="solid">
          <bgColor rgb="FFB4C7E7"/>
        </patternFill>
      </fill>
    </dxf>
    <dxf>
      <fill>
        <patternFill patternType="solid">
          <bgColor rgb="FFBED6EE"/>
        </patternFill>
      </fill>
      <border>
        <left style="dashDot">
          <color indexed="64"/>
        </left>
        <right style="dashDot">
          <color indexed="64"/>
        </right>
        <top style="dashDot">
          <color indexed="64"/>
        </top>
        <bottom style="dashDot">
          <color indexed="64"/>
        </bottom>
        <diagonal/>
      </border>
    </dxf>
    <dxf>
      <fill>
        <patternFill patternType="solid">
          <bgColor rgb="FFFFE598"/>
        </patternFill>
      </fill>
      <border>
        <left style="dotted">
          <color indexed="64"/>
        </left>
        <right style="dotted">
          <color indexed="64"/>
        </right>
        <top style="dotted">
          <color indexed="64"/>
        </top>
        <bottom style="dotted">
          <color indexed="64"/>
        </bottom>
        <diagonal/>
      </border>
    </dxf>
    <dxf>
      <fill>
        <patternFill patternType="solid">
          <bgColor rgb="FFA8D08E"/>
        </patternFill>
      </fill>
      <border>
        <left style="dotted">
          <color indexed="64"/>
        </left>
        <right style="dotted">
          <color indexed="64"/>
        </right>
        <top style="dotted">
          <color indexed="64"/>
        </top>
        <bottom style="dotted">
          <color indexed="64"/>
        </bottom>
        <diagonal/>
      </border>
    </dxf>
    <dxf>
      <fill>
        <patternFill patternType="solid">
          <bgColor rgb="FFACB9CA"/>
        </patternFill>
      </fill>
      <border>
        <left style="dashDotDot">
          <color indexed="64"/>
        </left>
        <right style="dashDotDot">
          <color indexed="64"/>
        </right>
        <top style="dashDotDot">
          <color indexed="64"/>
        </top>
        <bottom style="dashDotDot">
          <color indexed="64"/>
        </bottom>
        <diagonal/>
      </border>
    </dxf>
    <dxf>
      <fill>
        <patternFill patternType="solid">
          <bgColor rgb="FFFBE4D5"/>
        </patternFill>
      </fill>
      <border>
        <left style="dotted">
          <color indexed="64"/>
        </left>
        <right style="dotted">
          <color indexed="64"/>
        </right>
        <top style="dotted">
          <color indexed="64"/>
        </top>
        <bottom style="dotted">
          <color indexed="64"/>
        </bottom>
        <diagonal/>
      </border>
    </dxf>
    <dxf>
      <font>
        <sz val="11"/>
        <color rgb="FFFFFFFF"/>
      </font>
    </dxf>
    <dxf>
      <fill>
        <patternFill patternType="solid">
          <bgColor rgb="FFFFFFFF"/>
        </patternFill>
      </fill>
    </dxf>
  </dxfs>
</styleSheet>
</file>

<file path=xl/_rels/cellimages.xml.rels><?xml version="1.0" encoding="UTF-8" standalone="yes"?>
<Relationships xmlns="http://schemas.openxmlformats.org/package/2006/relationships"><Relationship Id="rId1" Type="http://schemas.openxmlformats.org/officeDocument/2006/relationships/image" Target="media/image0.jpeg"/></Relationships>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www.wps.cn/officeDocument/2020/cellImage" Target="cellimages.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dLbls>
            <c:delete val="1"/>
          </c:dLbls>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75.0</c:v>
                </c:pt>
                <c:pt idx="1">
                  <c:v>50.0</c:v>
                </c:pt>
                <c:pt idx="2" formatCode="@">
                  <c:v>75.0</c:v>
                </c:pt>
                <c:pt idx="3">
                  <c:v>65.0</c:v>
                </c:pt>
                <c:pt idx="4" formatCode="@">
                  <c:v>50.0</c:v>
                </c:pt>
                <c:pt idx="5">
                  <c:v>90.0</c:v>
                </c:pt>
                <c:pt idx="6">
                  <c:v>75.0</c:v>
                </c:pt>
                <c:pt idx="7">
                  <c:v>55.0</c:v>
                </c:pt>
              </c:numCache>
            </c:numRef>
          </c:val>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2432"/>
        <c:crosses val="autoZero"/>
        <c:auto val="1"/>
        <c:lblAlgn val="ctr"/>
        <c:lblOffset val="100"/>
        <c:noMultiLvlLbl val="0"/>
      </c:catAx>
      <c:valAx>
        <c:axId val="94402432"/>
        <c:scaling>
          <c:orientation val="minMax"/>
          <c:max val="100.0"/>
          <c:min val="0.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400896"/>
        <c:crosses val="autoZero"/>
        <c:crossBetween val="between"/>
        <c:majorUnit val="20.0"/>
      </c:valAx>
    </c:plotArea>
    <c:plotVisOnly val="1"/>
    <c:dispBlanksAs val="gap"/>
    <c:showDLblsOverMax val="0"/>
  </c:chart>
  <c:spPr>
    <a:ln w="6350" cap="flat" cmpd="sng" algn="ctr">
      <a:noFill/>
      <a:prstDash val="solid"/>
      <a:round/>
    </a:ln>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dLbls>
            <c:delete val="1"/>
          </c:dLbls>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353.333333333333</c:v>
                </c:pt>
                <c:pt idx="1">
                  <c:v>20.0</c:v>
                </c:pt>
                <c:pt idx="2">
                  <c:v>132.5</c:v>
                </c:pt>
                <c:pt idx="3">
                  <c:v>176.25</c:v>
                </c:pt>
                <c:pt idx="4">
                  <c:v>20.0</c:v>
                </c:pt>
                <c:pt idx="5">
                  <c:v>20.0</c:v>
                </c:pt>
              </c:numCache>
            </c:numRef>
          </c:val>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4880"/>
        <c:crosses val="autoZero"/>
        <c:auto val="1"/>
        <c:lblAlgn val="ctr"/>
        <c:lblOffset val="100"/>
        <c:noMultiLvlLbl val="0"/>
      </c:catAx>
      <c:valAx>
        <c:axId val="78394880"/>
        <c:scaling>
          <c:orientation val="minMax"/>
          <c:max val="250.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393344"/>
        <c:crosses val="autoZero"/>
        <c:crossBetween val="between"/>
        <c:majorUnit val="50.0"/>
      </c:valAx>
      <c:spPr>
        <a:noFill/>
        <a:ln>
          <a:noFill/>
        </a:ln>
      </c:spPr>
    </c:plotArea>
    <c:plotVisOnly val="1"/>
    <c:dispBlanksAs val="gap"/>
    <c:showDLblsOverMax val="0"/>
  </c:chart>
  <c:spPr>
    <a:noFill/>
    <a:ln w="6350" cap="flat" cmpd="sng" algn="ctr">
      <a:noFill/>
      <a:prstDash val="solid"/>
      <a:round/>
    </a:ln>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23</xdr:col>
      <xdr:colOff>13198</xdr:colOff>
      <xdr:row>8</xdr:row>
      <xdr:rowOff>151678</xdr:rowOff>
    </xdr:from>
    <xdr:to>
      <xdr:col>28</xdr:col>
      <xdr:colOff>908611</xdr:colOff>
      <xdr:row>21</xdr:row>
      <xdr:rowOff>165100</xdr:rowOff>
    </xdr:to>
    <xdr:graphicFrame macro="">
      <xdr:nvGraphicFramePr>
        <xdr:cNvPr name="图表 1" id="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41754</xdr:colOff>
      <xdr:row>21</xdr:row>
      <xdr:rowOff>88900</xdr:rowOff>
    </xdr:from>
    <xdr:to>
      <xdr:col>28</xdr:col>
      <xdr:colOff>908611</xdr:colOff>
      <xdr:row>33</xdr:row>
      <xdr:rowOff>88900</xdr:rowOff>
    </xdr:to>
    <xdr:graphicFrame macro="">
      <xdr:nvGraphicFramePr>
        <xdr:cNvPr name="图表 2" id="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r="http://schemas.openxmlformats.org/officeDocument/2006/relationships" xmlns="http://schemas.openxmlformats.org/spreadsheetml/2006/main">
  <sheetPr>
    <pageSetUpPr fitToPage="1"/>
  </sheetPr>
  <dimension ref="A1:BB105"/>
  <sheetViews>
    <sheetView tabSelected="1" workbookViewId="0" topLeftCell="J53" showGridLines="0" zoomScale="62">
      <selection activeCell="L76" sqref="L76:W85"/>
    </sheetView>
  </sheetViews>
  <sheetFormatPr defaultRowHeight="15.0" defaultColWidth="3"/>
  <cols>
    <col min="1" max="1" customWidth="1" width="5.75" style="1"/>
    <col min="2" max="3" customWidth="1" width="5.5" style="1"/>
    <col min="4" max="4" customWidth="1" width="7.0" style="1"/>
    <col min="5" max="5" customWidth="1" width="8.378906" style="1"/>
    <col min="6" max="12" customWidth="1" width="5.3789062" style="1"/>
    <col min="13" max="13" customWidth="1" width="6.25" style="1"/>
    <col min="14" max="14" customWidth="1" width="5.25" style="1"/>
    <col min="15" max="15" customWidth="1" width="6.25" style="1"/>
    <col min="16" max="16" customWidth="1" width="6.1289062" style="1"/>
    <col min="17" max="23" customWidth="1" width="5.1289062" style="1"/>
    <col min="24" max="25" customWidth="0" width="3.25" style="1"/>
    <col min="26" max="26" customWidth="1" width="11.0" style="1"/>
    <col min="27" max="27" customWidth="1" width="8.128906" style="1"/>
    <col min="28" max="28" customWidth="1" width="2.3789062" style="1"/>
    <col min="29" max="29" customWidth="1" width="19.378906" style="1"/>
    <col min="30" max="30" customWidth="1" width="7.8789062" style="1"/>
    <col min="31" max="46" customWidth="1" width="6.6289062" style="1"/>
    <col min="47" max="16384" customWidth="0" width="3.25" style="1"/>
  </cols>
  <sheetData>
    <row r="1" spans="8:8" ht="16.35">
      <c r="B1" s="2" t="s">
        <v>0</v>
      </c>
      <c r="C1" s="2"/>
      <c r="D1" s="2"/>
      <c r="E1" s="2"/>
      <c r="F1" s="2"/>
      <c r="G1" s="2"/>
      <c r="H1" s="2"/>
      <c r="I1" s="2"/>
      <c r="J1" s="2"/>
      <c r="K1" s="2"/>
      <c r="L1" s="2"/>
      <c r="M1" s="2"/>
      <c r="N1" s="2"/>
      <c r="O1" s="2"/>
      <c r="P1" s="2"/>
      <c r="Q1" s="2"/>
      <c r="R1" s="2"/>
      <c r="S1" s="2"/>
      <c r="T1" s="2"/>
      <c r="U1" s="2"/>
      <c r="V1" s="2"/>
      <c r="W1" s="2"/>
      <c r="X1" s="3"/>
      <c r="Y1" s="3"/>
      <c r="AA1" s="4"/>
      <c r="AB1" s="4"/>
      <c r="AC1" s="5"/>
      <c r="AD1" s="6"/>
      <c r="AE1" s="6"/>
      <c r="AF1" s="6"/>
      <c r="AG1" s="6"/>
      <c r="AH1" s="6"/>
      <c r="AI1" s="6"/>
      <c r="AJ1" s="6"/>
      <c r="AK1" s="6"/>
      <c r="AL1" s="6"/>
      <c r="AM1" s="6"/>
      <c r="AN1" s="6"/>
    </row>
    <row r="2" spans="8:8" ht="17.1" customHeight="1">
      <c r="B2" s="7" t="s">
        <v>1</v>
      </c>
      <c r="C2" s="8"/>
      <c r="D2" s="8"/>
      <c r="E2" s="8"/>
      <c r="F2" s="8"/>
      <c r="G2" s="9"/>
      <c r="H2" s="10"/>
      <c r="I2" s="11" t="str">
        <f>"属性（合计："&amp;J3+J5+J7+DEX+APP+INT+P3+P5&amp;"）[含幸运："&amp;J3+J5+J7+DEX+APP+INT+P3+P5+Luck&amp;"]"</f>
        <v>属性（合计：535）[含幸运：580]</v>
      </c>
      <c r="J2" s="12"/>
      <c r="K2" s="12"/>
      <c r="L2" s="12"/>
      <c r="M2" s="12"/>
      <c r="N2" s="12"/>
      <c r="O2" s="12"/>
      <c r="P2" s="12"/>
      <c r="Q2" s="13"/>
      <c r="S2" s="14" t="str">
        <f>_xlfn.DISPIMG("ID_E6342FC490154354B4C971493BA5E6E1",1)</f>
        <v>=DISPIMG("ID_E6342FC490154354B4C971493BA5E6E1",1)</v>
      </c>
      <c r="T2" s="15"/>
      <c r="U2" s="15"/>
      <c r="V2" s="15"/>
      <c r="W2" s="16"/>
      <c r="X2" s="17"/>
      <c r="Y2" s="18" t="str">
        <f>IF(Z3="","","任意特长可在下方选择本职技能")</f>
        <v>任意特长可在下方选择本职技能</v>
      </c>
      <c r="Z2" s="18"/>
      <c r="AA2" s="18"/>
      <c r="AB2" s="18"/>
      <c r="AC2" s="19"/>
      <c r="AD2" s="20"/>
      <c r="AE2" s="21" t="str">
        <f>职业!V3</f>
        <v>会计</v>
      </c>
      <c r="AF2" s="21">
        <f>IF(AE2="任意特长",1,0)</f>
        <v>0.0</v>
      </c>
      <c r="AG2" s="21"/>
      <c r="AH2" s="22" t="str">
        <f t="array" ref="AH2">_xlfn.IFERROR(INDEX($AE$2:$AE$10,SMALL(IF($AF$2:$AF$10=1,ROW($AE$2:$AE$10),99999),ROW($AE1))-1,1),"")</f>
        <v>任意特长</v>
      </c>
      <c r="AI2" s="21"/>
      <c r="AJ2" s="21">
        <f>IF(Z3="本职技能为：",1,0)</f>
        <v>1.0</v>
      </c>
      <c r="AK2" s="21">
        <f>IF(AA3="",1,0)</f>
        <v>0.0</v>
      </c>
      <c r="AL2" s="6"/>
      <c r="AM2" s="6"/>
      <c r="AN2" s="6"/>
    </row>
    <row r="3" spans="8:8" ht="17.1" customHeight="1">
      <c r="B3" s="23" t="s">
        <v>3</v>
      </c>
      <c r="C3" s="24" t="s">
        <v>1309</v>
      </c>
      <c r="D3" s="25"/>
      <c r="E3" s="25"/>
      <c r="F3" s="25"/>
      <c r="G3" s="26"/>
      <c r="H3" s="27"/>
      <c r="I3" s="28" t="s">
        <v>4</v>
      </c>
      <c r="J3" s="29">
        <v>75.0</v>
      </c>
      <c r="K3" s="30">
        <f>INT(J3/2)</f>
        <v>37.0</v>
      </c>
      <c r="L3" s="31" t="s">
        <v>5</v>
      </c>
      <c r="M3" s="32">
        <v>50.0</v>
      </c>
      <c r="N3" s="33">
        <f>INT(M3/2)</f>
        <v>25.0</v>
      </c>
      <c r="O3" s="34" t="s">
        <v>6</v>
      </c>
      <c r="P3" s="29">
        <v>75.0</v>
      </c>
      <c r="Q3" s="35">
        <f>INT(P3/2)</f>
        <v>37.0</v>
      </c>
      <c r="S3" s="36"/>
      <c r="T3" s="37"/>
      <c r="U3" s="37"/>
      <c r="V3" s="37"/>
      <c r="W3" s="38"/>
      <c r="X3" s="17"/>
      <c r="Y3" s="39">
        <f>IF(Z3="","",1)</f>
        <v>1.0</v>
      </c>
      <c r="Z3" s="40" t="str">
        <f>IF(AH2="任意特长","本职技能为：","")</f>
        <v>本职技能为：</v>
      </c>
      <c r="AA3" s="41" t="s">
        <v>83</v>
      </c>
      <c r="AB3" s="42" t="str">
        <f>IF(Z3="","","←")&amp;IF(AND(AJ2=0,AK2=0),"←","")</f>
        <v>←</v>
      </c>
      <c r="AC3" s="43" t="str">
        <f>IF(AND(AJ2=0,AK2=0),"请清除左侧选择框内容","")</f>
        <v/>
      </c>
      <c r="AD3" s="20"/>
      <c r="AE3" s="21" t="str">
        <f>职业!V4</f>
        <v>射击①</v>
      </c>
      <c r="AF3" s="21">
        <f t="shared" si="0" ref="AF3:AF10">IF(AE3="任意特长",1,0)</f>
        <v>0.0</v>
      </c>
      <c r="AG3" s="21"/>
      <c r="AH3" s="22" t="str">
        <f t="array" ref="AH3">_xlfn.IFERROR(INDEX($AE$2:$AE$10,SMALL(IF($AF$2:$AF$10=1,ROW($AE$2:$AE$10),99999),ROW($AE2))-1,1),"")</f>
        <v/>
      </c>
      <c r="AI3" s="21"/>
      <c r="AJ3" s="21">
        <f t="shared" si="1" ref="AJ3:AJ6">IF(Z4="本职技能为：",1,0)</f>
        <v>0.0</v>
      </c>
      <c r="AK3" s="21">
        <f t="shared" si="2" ref="AK3:AK6">IF(AA4="",1,0)</f>
        <v>1.0</v>
      </c>
      <c r="AL3" s="6"/>
      <c r="AM3" s="6"/>
      <c r="AN3" s="6"/>
    </row>
    <row r="4" spans="8:8" ht="17.1" customHeight="1">
      <c r="B4" s="44" t="s">
        <v>7</v>
      </c>
      <c r="C4" s="45" t="s">
        <v>1281</v>
      </c>
      <c r="D4" s="45"/>
      <c r="E4" s="46" t="s">
        <v>8</v>
      </c>
      <c r="F4" s="47" t="s">
        <v>578</v>
      </c>
      <c r="G4" s="48"/>
      <c r="H4" s="27"/>
      <c r="I4" s="49"/>
      <c r="J4" s="50"/>
      <c r="K4" s="51">
        <f>INT(J3/5)</f>
        <v>15.0</v>
      </c>
      <c r="L4" s="52"/>
      <c r="M4" s="53"/>
      <c r="N4" s="54">
        <f>INT(M3/5)</f>
        <v>10.0</v>
      </c>
      <c r="O4" s="55"/>
      <c r="P4" s="50"/>
      <c r="Q4" s="56">
        <f>INT(P3/5)</f>
        <v>15.0</v>
      </c>
      <c r="S4" s="36"/>
      <c r="T4" s="37"/>
      <c r="U4" s="37"/>
      <c r="V4" s="37"/>
      <c r="W4" s="38"/>
      <c r="X4" s="17"/>
      <c r="Y4" s="39" t="str">
        <f>IF(Z4="","",2)</f>
        <v/>
      </c>
      <c r="Z4" s="40" t="str">
        <f>IF(AH3="任意特长","本职技能为：","")</f>
        <v/>
      </c>
      <c r="AA4" s="41"/>
      <c r="AB4" s="42" t="str">
        <f t="shared" si="3" ref="AB4:AB7">IF(Z4="","","←")&amp;IF(AND(AJ3=0,AK3=0),"←","")</f>
        <v/>
      </c>
      <c r="AC4" s="43" t="str">
        <f t="shared" si="4" ref="AC4:AC7">IF(AND(AJ3=0,AK3=0),"请清除左侧选择框内容","")</f>
        <v/>
      </c>
      <c r="AD4" s="20"/>
      <c r="AE4" s="21" t="str">
        <f>职业!V5</f>
        <v>导航</v>
      </c>
      <c r="AF4" s="21">
        <f t="shared" si="0"/>
        <v>0.0</v>
      </c>
      <c r="AG4" s="21"/>
      <c r="AH4" s="22" t="str">
        <f t="array" ref="AH4">_xlfn.IFERROR(INDEX($AE$2:$AE$10,SMALL(IF($AF$2:$AF$10=1,ROW($AE$2:$AE$10),99999),ROW($AE3))-1,1),"")</f>
        <v/>
      </c>
      <c r="AI4" s="21"/>
      <c r="AJ4" s="21">
        <f t="shared" si="1"/>
        <v>0.0</v>
      </c>
      <c r="AK4" s="21">
        <f t="shared" si="2"/>
        <v>1.0</v>
      </c>
      <c r="AL4" s="6"/>
      <c r="AM4" s="6"/>
      <c r="AN4" s="6"/>
    </row>
    <row r="5" spans="8:8" ht="17.1" customHeight="1">
      <c r="B5" s="23" t="s">
        <v>10</v>
      </c>
      <c r="C5" s="57" t="s">
        <v>1306</v>
      </c>
      <c r="D5" s="57"/>
      <c r="E5" s="58" t="s">
        <v>11</v>
      </c>
      <c r="F5" s="59">
        <v>75.0</v>
      </c>
      <c r="G5" s="60"/>
      <c r="H5" s="27"/>
      <c r="I5" s="61" t="s">
        <v>12</v>
      </c>
      <c r="J5" s="53">
        <v>65.0</v>
      </c>
      <c r="K5" s="54">
        <f>INT(J5/2)</f>
        <v>32.0</v>
      </c>
      <c r="L5" s="55" t="s">
        <v>13</v>
      </c>
      <c r="M5" s="50">
        <v>50.0</v>
      </c>
      <c r="N5" s="62">
        <f>INT(M5/2)</f>
        <v>25.0</v>
      </c>
      <c r="O5" s="52" t="s">
        <v>14</v>
      </c>
      <c r="P5" s="53">
        <v>90.0</v>
      </c>
      <c r="Q5" s="63">
        <f>INT(P5/2)</f>
        <v>45.0</v>
      </c>
      <c r="S5" s="36"/>
      <c r="T5" s="37"/>
      <c r="U5" s="37"/>
      <c r="V5" s="37"/>
      <c r="W5" s="38"/>
      <c r="X5" s="17"/>
      <c r="Y5" s="39" t="str">
        <f>IF(Z5="","",3)</f>
        <v/>
      </c>
      <c r="Z5" s="40" t="str">
        <f>IF(AH4="任意特长","本职技能为：","")</f>
        <v/>
      </c>
      <c r="AA5" s="41"/>
      <c r="AB5" s="42" t="str">
        <f t="shared" si="3"/>
        <v/>
      </c>
      <c r="AC5" s="64" t="str">
        <f t="shared" si="4"/>
        <v/>
      </c>
      <c r="AD5" s="20"/>
      <c r="AE5" s="21" t="str">
        <f>职业!V6</f>
        <v>急救</v>
      </c>
      <c r="AF5" s="21">
        <f t="shared" si="0"/>
        <v>0.0</v>
      </c>
      <c r="AG5" s="21"/>
      <c r="AH5" s="22" t="str">
        <f t="array" ref="AH5">_xlfn.IFERROR(INDEX($AE$2:$AE$10,SMALL(IF($AF$2:$AF$10=1,ROW($AE$2:$AE$10),99999),ROW($AE4))-1,1),"")</f>
        <v/>
      </c>
      <c r="AI5" s="21"/>
      <c r="AJ5" s="21">
        <f t="shared" si="1"/>
        <v>0.0</v>
      </c>
      <c r="AK5" s="21">
        <f t="shared" si="2"/>
        <v>1.0</v>
      </c>
      <c r="AL5" s="6"/>
      <c r="AM5" s="6"/>
      <c r="AN5" s="6"/>
    </row>
    <row r="6" spans="8:8" ht="17.1" customHeight="1">
      <c r="B6" s="44" t="s">
        <v>15</v>
      </c>
      <c r="C6" s="65">
        <v>56.0</v>
      </c>
      <c r="D6" s="66"/>
      <c r="E6" s="46" t="s">
        <v>16</v>
      </c>
      <c r="F6" s="47" t="s">
        <v>1283</v>
      </c>
      <c r="G6" s="48"/>
      <c r="H6" s="27"/>
      <c r="I6" s="61"/>
      <c r="J6" s="53"/>
      <c r="K6" s="67">
        <f>INT(J5/5)</f>
        <v>13.0</v>
      </c>
      <c r="L6" s="55"/>
      <c r="M6" s="50"/>
      <c r="N6" s="62">
        <f>INT(M5/5)</f>
        <v>10.0</v>
      </c>
      <c r="O6" s="52"/>
      <c r="P6" s="53"/>
      <c r="Q6" s="63">
        <f>INT(P5/5)</f>
        <v>18.0</v>
      </c>
      <c r="S6" s="36"/>
      <c r="T6" s="37"/>
      <c r="U6" s="37"/>
      <c r="V6" s="37"/>
      <c r="W6" s="38"/>
      <c r="X6" s="17"/>
      <c r="Y6" s="39" t="str">
        <f>IF(Z6="","",4)</f>
        <v/>
      </c>
      <c r="Z6" s="40" t="str">
        <f>IF(AH5="任意特长","本职技能为：","")</f>
        <v/>
      </c>
      <c r="AA6" s="41"/>
      <c r="AB6" s="42" t="str">
        <f t="shared" si="3"/>
        <v/>
      </c>
      <c r="AC6" s="43" t="str">
        <f t="shared" si="4"/>
        <v/>
      </c>
      <c r="AD6" s="20"/>
      <c r="AE6" s="21" t="str">
        <f>职业!V7</f>
        <v>社交技能</v>
      </c>
      <c r="AF6" s="21">
        <f t="shared" si="0"/>
        <v>0.0</v>
      </c>
      <c r="AG6" s="21"/>
      <c r="AH6" s="22" t="str">
        <f t="array" ref="AH6">_xlfn.IFERROR(INDEX($AE$2:$AE$10,SMALL(IF($AF$2:$AF$10=1,ROW($AE$2:$AE$10),99999),ROW($AE5))-1,1),"")</f>
        <v/>
      </c>
      <c r="AI6" s="21"/>
      <c r="AJ6" s="21">
        <f t="shared" si="1"/>
        <v>0.0</v>
      </c>
      <c r="AK6" s="21">
        <f t="shared" si="2"/>
        <v>1.0</v>
      </c>
      <c r="AL6" s="6"/>
      <c r="AM6" s="6"/>
      <c r="AN6" s="6"/>
    </row>
    <row r="7" spans="8:8" ht="17.1" customHeight="1">
      <c r="B7" s="23" t="s">
        <v>17</v>
      </c>
      <c r="C7" s="57" t="s">
        <v>1284</v>
      </c>
      <c r="D7" s="57"/>
      <c r="E7" s="57"/>
      <c r="F7" s="57"/>
      <c r="G7" s="68"/>
      <c r="H7" s="27"/>
      <c r="I7" s="69" t="s">
        <v>18</v>
      </c>
      <c r="J7" s="50">
        <v>75.0</v>
      </c>
      <c r="K7" s="62">
        <f>INT(J7/2)</f>
        <v>37.0</v>
      </c>
      <c r="L7" s="52" t="s">
        <v>19</v>
      </c>
      <c r="M7" s="53">
        <v>55.0</v>
      </c>
      <c r="N7" s="54">
        <f>INT(M7/2)</f>
        <v>27.0</v>
      </c>
      <c r="O7" s="55" t="s">
        <v>20</v>
      </c>
      <c r="P7" s="55">
        <f>附表!F28</f>
        <v>6.0</v>
      </c>
      <c r="Q7" s="70" t="s">
        <v>21</v>
      </c>
      <c r="S7" s="36"/>
      <c r="T7" s="37"/>
      <c r="U7" s="37"/>
      <c r="V7" s="37"/>
      <c r="W7" s="38"/>
      <c r="X7" s="17"/>
      <c r="Y7" s="39" t="str">
        <f>IF(Z7="","",5)</f>
        <v/>
      </c>
      <c r="Z7" s="40" t="str">
        <f>IF(AH6="任意特长","本职技能为：","")</f>
        <v/>
      </c>
      <c r="AA7" s="41"/>
      <c r="AB7" s="42" t="str">
        <f t="shared" si="3"/>
        <v/>
      </c>
      <c r="AC7" s="43" t="str">
        <f t="shared" si="4"/>
        <v/>
      </c>
      <c r="AD7" s="20"/>
      <c r="AE7" s="21" t="str">
        <f>职业!V8</f>
        <v>心理学</v>
      </c>
      <c r="AF7" s="21">
        <f t="shared" si="0"/>
        <v>0.0</v>
      </c>
      <c r="AG7" s="21"/>
      <c r="AH7" s="21"/>
      <c r="AI7" s="21"/>
      <c r="AJ7" s="21"/>
      <c r="AK7" s="21"/>
      <c r="AL7" s="6"/>
      <c r="AM7" s="6"/>
      <c r="AN7" s="6"/>
    </row>
    <row r="8" spans="8:8" ht="17.1" customHeight="1">
      <c r="B8" s="71" t="s">
        <v>22</v>
      </c>
      <c r="C8" s="72" t="s">
        <v>1284</v>
      </c>
      <c r="D8" s="72"/>
      <c r="E8" s="72"/>
      <c r="F8" s="72"/>
      <c r="G8" s="73"/>
      <c r="H8" s="27"/>
      <c r="I8" s="74"/>
      <c r="J8" s="75"/>
      <c r="K8" s="76">
        <f>INT(J7/5)</f>
        <v>15.0</v>
      </c>
      <c r="L8" s="77"/>
      <c r="M8" s="78"/>
      <c r="N8" s="79">
        <f>INT(M7/5)</f>
        <v>11.0</v>
      </c>
      <c r="O8" s="80"/>
      <c r="P8" s="80"/>
      <c r="Q8" s="81">
        <f>附表!F27-8</f>
        <v>0.0</v>
      </c>
      <c r="S8" s="82"/>
      <c r="T8" s="83"/>
      <c r="U8" s="83"/>
      <c r="V8" s="83"/>
      <c r="W8" s="84"/>
      <c r="X8" s="17"/>
      <c r="Y8" s="40"/>
      <c r="Z8" s="85"/>
      <c r="AA8" s="85"/>
      <c r="AB8" s="86"/>
      <c r="AC8" s="87"/>
      <c r="AD8" s="21"/>
      <c r="AE8" s="21" t="str">
        <f>职业!V9</f>
        <v>任意特长</v>
      </c>
      <c r="AF8" s="21">
        <f t="shared" si="0"/>
        <v>1.0</v>
      </c>
      <c r="AG8" s="21"/>
      <c r="AH8" s="21"/>
      <c r="AI8" s="21"/>
      <c r="AJ8" s="21"/>
      <c r="AK8" s="21"/>
      <c r="AL8" s="6"/>
      <c r="AM8" s="6"/>
      <c r="AN8" s="6"/>
    </row>
    <row r="9" spans="8:8" ht="16.35">
      <c r="B9" s="88" t="str">
        <f>IF(D9=" "," ","任意特长")</f>
        <v>任意特长</v>
      </c>
      <c r="C9" s="88"/>
      <c r="D9" s="89">
        <f>IF(SUMIF(职业!V3:V11,"任意特长",职业!W3:W11)=0," ",SUMIF(职业!V3:V11,"任意特长",职业!W3:W11))</f>
        <v>1.0</v>
      </c>
      <c r="E9" s="90" t="str">
        <f>IF(K9=" ","","社交技能（☯）：4选")</f>
        <v>社交技能（☯）：4选</v>
      </c>
      <c r="F9" s="90"/>
      <c r="G9" s="90"/>
      <c r="H9" s="90"/>
      <c r="I9" s="90"/>
      <c r="J9" s="90"/>
      <c r="K9" s="91">
        <f>IF(SUMIF(职业!V3:V11,"社交技能",职业!W3:W11)=0," ",SUMIF(职业!V3:V11,"社交技能",职业!W3:W11))</f>
        <v>2.0</v>
      </c>
      <c r="L9" s="92"/>
      <c r="M9" s="93" t="str">
        <f>IF(F5="","",IF(职业!$Y$3=0," ","二选一：☆"))</f>
        <v> </v>
      </c>
      <c r="N9" s="93"/>
      <c r="O9" s="92"/>
      <c r="P9" s="93" t="str">
        <f>IF(F5="","",IF(职业!Y5=0,"","二选一②:⊙"))</f>
        <v/>
      </c>
      <c r="Q9" s="93"/>
      <c r="R9" s="92"/>
      <c r="S9" s="93" t="str">
        <f>IF(F5="","",IF(职业!Y7=0,"","二选一②:※"))</f>
        <v/>
      </c>
      <c r="T9" s="93"/>
      <c r="U9" s="94"/>
      <c r="V9" s="93" t="str">
        <f>IF(F5="","",IF(职业!Y9=0," ","三选X:X"))</f>
        <v> </v>
      </c>
      <c r="W9" s="93"/>
      <c r="X9" s="17"/>
      <c r="Y9" s="17"/>
      <c r="Z9" s="86"/>
      <c r="AA9" s="86"/>
      <c r="AB9" s="86"/>
      <c r="AC9" s="87"/>
      <c r="AD9" s="21"/>
      <c r="AE9" s="21" t="str">
        <f>职业!V10</f>
        <v>社交技能</v>
      </c>
      <c r="AF9" s="21">
        <f t="shared" si="0"/>
        <v>0.0</v>
      </c>
      <c r="AG9" s="21"/>
      <c r="AH9" s="21"/>
      <c r="AI9" s="21"/>
      <c r="AJ9" s="21"/>
      <c r="AK9" s="21"/>
      <c r="AL9" s="6"/>
      <c r="AM9" s="6"/>
      <c r="AN9" s="6"/>
    </row>
    <row r="10" spans="8:8" ht="16.5" customHeight="1">
      <c r="B10" s="95" t="s">
        <v>23</v>
      </c>
      <c r="C10" s="96"/>
      <c r="D10" s="97">
        <f>E10</f>
        <v>14.0</v>
      </c>
      <c r="E10" s="98">
        <f>INT((J5+J7)/10)</f>
        <v>14.0</v>
      </c>
      <c r="F10" s="99" t="s">
        <v>24</v>
      </c>
      <c r="G10" s="100"/>
      <c r="H10" s="101">
        <f>POW</f>
        <v>75.0</v>
      </c>
      <c r="I10" s="102">
        <f>IF(ISBLANK(H10),MIN(J26,99-J26),INT(99-J26))</f>
        <v>99.0</v>
      </c>
      <c r="J10" s="103"/>
      <c r="K10" s="104" t="s">
        <v>25</v>
      </c>
      <c r="L10" s="96"/>
      <c r="M10" s="105">
        <v>45.0</v>
      </c>
      <c r="N10" s="106">
        <v>99.0</v>
      </c>
      <c r="O10" s="99" t="s">
        <v>26</v>
      </c>
      <c r="P10" s="100"/>
      <c r="Q10" s="107">
        <f>MP</f>
        <v>15.0</v>
      </c>
      <c r="R10" s="108">
        <f>P3/5</f>
        <v>15.0</v>
      </c>
      <c r="S10" s="109"/>
      <c r="T10" s="110" t="s">
        <v>27</v>
      </c>
      <c r="U10" s="111"/>
      <c r="V10" s="112" t="s">
        <v>28</v>
      </c>
      <c r="W10" s="113"/>
      <c r="X10" s="17"/>
      <c r="Y10" s="17"/>
      <c r="Z10" s="86"/>
      <c r="AA10" s="86"/>
      <c r="AB10" s="86"/>
      <c r="AC10" s="87"/>
      <c r="AD10" s="21"/>
      <c r="AE10" s="21" t="str">
        <f>职业!V11</f>
        <v>无</v>
      </c>
      <c r="AF10" s="21">
        <f t="shared" si="0"/>
        <v>0.0</v>
      </c>
      <c r="AG10" s="21"/>
      <c r="AH10" s="21"/>
      <c r="AI10" s="21"/>
      <c r="AJ10" s="21"/>
      <c r="AK10" s="21"/>
      <c r="AL10" s="6"/>
      <c r="AM10" s="6"/>
      <c r="AN10" s="6"/>
    </row>
    <row r="11" spans="8:8" ht="17.25" customHeight="1">
      <c r="B11" s="114"/>
      <c r="C11" s="115"/>
      <c r="D11" s="116"/>
      <c r="E11" s="117"/>
      <c r="F11" s="118"/>
      <c r="G11" s="119"/>
      <c r="H11" s="120"/>
      <c r="I11" s="121"/>
      <c r="J11" s="122"/>
      <c r="K11" s="123"/>
      <c r="L11" s="115"/>
      <c r="M11" s="124"/>
      <c r="N11" s="125"/>
      <c r="O11" s="118"/>
      <c r="P11" s="119"/>
      <c r="Q11" s="126"/>
      <c r="R11" s="127"/>
      <c r="S11" s="128"/>
      <c r="T11" s="129" t="s">
        <v>29</v>
      </c>
      <c r="U11" s="130"/>
      <c r="V11" s="131" t="s">
        <v>30</v>
      </c>
      <c r="W11" s="132"/>
      <c r="X11" s="92"/>
      <c r="Y11" s="92"/>
      <c r="Z11" s="133"/>
      <c r="AA11" s="133"/>
      <c r="AB11" s="133"/>
      <c r="AC11" s="87"/>
      <c r="AD11" s="21"/>
      <c r="AE11" s="21"/>
      <c r="AF11" s="6"/>
      <c r="AG11" s="6"/>
      <c r="AH11" s="6"/>
      <c r="AI11" s="6"/>
      <c r="AJ11" s="6"/>
      <c r="AK11" s="6"/>
      <c r="AL11" s="6"/>
      <c r="AM11" s="6"/>
      <c r="AN11" s="6"/>
    </row>
    <row r="12" spans="8:8" ht="16.35">
      <c r="B12" s="134" t="str">
        <f>IF(F5=0," ","["&amp;LOOKUP(F5,职业列表!A2:A117,职业列表!B2:B117)&amp;"]的本职技能："&amp;LOOKUP(F5,职业列表!A2:A117,职业列表!G2:G117))</f>
        <v>[军官]的本职技能：会计，射击，导航，急救，两项社交技能（魅惑、话术、恐吓、说服），心理学，任意一项其他个人或时代特长。</v>
      </c>
      <c r="C12" s="134"/>
      <c r="D12" s="134"/>
      <c r="E12" s="134"/>
      <c r="F12" s="134"/>
      <c r="G12" s="134"/>
      <c r="H12" s="134"/>
      <c r="I12" s="134"/>
      <c r="J12" s="134"/>
      <c r="K12" s="134"/>
      <c r="L12" s="134"/>
      <c r="M12" s="134"/>
      <c r="N12" s="134"/>
      <c r="O12" s="134"/>
      <c r="P12" s="134"/>
      <c r="Q12" s="134"/>
      <c r="R12" s="134"/>
      <c r="S12" s="134"/>
      <c r="T12" s="134"/>
      <c r="U12" s="134"/>
      <c r="V12" s="134"/>
      <c r="W12" s="134"/>
      <c r="X12" s="135"/>
      <c r="Y12" s="92"/>
      <c r="Z12" s="133"/>
      <c r="AA12" s="133"/>
      <c r="AB12" s="133"/>
      <c r="AC12" s="87"/>
      <c r="AD12" s="21"/>
      <c r="AE12" s="21"/>
      <c r="AF12" s="6"/>
      <c r="AG12" s="6"/>
      <c r="AH12" s="6"/>
      <c r="AI12" s="6"/>
      <c r="AJ12" s="6"/>
      <c r="AK12" s="6"/>
      <c r="AL12" s="6"/>
      <c r="AM12" s="6"/>
      <c r="AN12" s="6"/>
    </row>
    <row r="13" spans="8:8" ht="15.6">
      <c r="B13" s="11" t="s">
        <v>31</v>
      </c>
      <c r="C13" s="12"/>
      <c r="D13" s="12"/>
      <c r="E13" s="12"/>
      <c r="F13" s="12"/>
      <c r="G13" s="12"/>
      <c r="H13" s="12"/>
      <c r="I13" s="12"/>
      <c r="J13" s="12"/>
      <c r="K13" s="12"/>
      <c r="L13" s="12"/>
      <c r="M13" s="12"/>
      <c r="N13" s="12"/>
      <c r="O13" s="12"/>
      <c r="P13" s="12"/>
      <c r="Q13" s="12"/>
      <c r="R13" s="12"/>
      <c r="S13" s="12"/>
      <c r="T13" s="12"/>
      <c r="U13" s="12"/>
      <c r="V13" s="12"/>
      <c r="W13" s="13"/>
      <c r="X13" s="92"/>
      <c r="Y13" s="92"/>
      <c r="Z13" s="133"/>
      <c r="AA13" s="133"/>
      <c r="AB13" s="92"/>
      <c r="AC13" s="87"/>
      <c r="AD13" s="21"/>
      <c r="AE13" s="21"/>
      <c r="AF13" s="6"/>
      <c r="AG13" s="6"/>
      <c r="AH13" s="6"/>
      <c r="AI13" s="6"/>
      <c r="AJ13" s="6"/>
      <c r="AK13" s="6"/>
      <c r="AL13" s="6"/>
      <c r="AM13" s="6"/>
      <c r="AN13" s="6"/>
    </row>
    <row r="14" spans="8:8" ht="15.6">
      <c r="B14" s="136" t="s">
        <v>32</v>
      </c>
      <c r="C14" s="137" t="s">
        <v>33</v>
      </c>
      <c r="D14" s="138" t="s">
        <v>34</v>
      </c>
      <c r="E14" s="137"/>
      <c r="F14" s="138" t="s">
        <v>35</v>
      </c>
      <c r="G14" s="138" t="s">
        <v>36</v>
      </c>
      <c r="H14" s="138" t="s">
        <v>10</v>
      </c>
      <c r="I14" s="138" t="s">
        <v>37</v>
      </c>
      <c r="J14" s="138" t="s">
        <v>38</v>
      </c>
      <c r="K14" s="139"/>
      <c r="L14" s="140"/>
      <c r="M14" s="137" t="s">
        <v>32</v>
      </c>
      <c r="N14" s="139" t="s">
        <v>33</v>
      </c>
      <c r="O14" s="138" t="s">
        <v>34</v>
      </c>
      <c r="P14" s="137"/>
      <c r="Q14" s="138" t="s">
        <v>35</v>
      </c>
      <c r="R14" s="138" t="s">
        <v>36</v>
      </c>
      <c r="S14" s="138" t="s">
        <v>10</v>
      </c>
      <c r="T14" s="138" t="s">
        <v>37</v>
      </c>
      <c r="U14" s="138" t="s">
        <v>38</v>
      </c>
      <c r="V14" s="139"/>
      <c r="W14" s="141"/>
      <c r="X14" s="92"/>
      <c r="Y14" s="92"/>
      <c r="Z14" s="133"/>
      <c r="AA14" s="133"/>
      <c r="AB14" s="133"/>
      <c r="AC14" s="87"/>
      <c r="AD14" s="87"/>
      <c r="AE14" s="87"/>
      <c r="AF14" s="5"/>
      <c r="AG14" s="5"/>
      <c r="AH14" s="5"/>
      <c r="AI14" s="5"/>
      <c r="AJ14" s="5"/>
      <c r="AK14" s="5"/>
      <c r="AL14" s="5"/>
    </row>
    <row r="15" spans="8:8" ht="15.6">
      <c r="B15" s="142" t="s">
        <v>39</v>
      </c>
      <c r="C15" s="143" t="str">
        <f>_xlfn.IFERROR(IF(OR(COUNTIF(职业!$V$3:$V$11,$D15)=1,COUNTIF($AA$3:$AA$7,$D15)=1),"★",IF(COUNTIF(职业!$Y$3:$Z$3,$D15),"☆",IF(COUNTIF(职业!$Y$5:$Z$5,$D15),"⊙",IF(COUNTIF(职业!$Y$7:$Z$7,$D15),"※",IF(COUNTIF(职业!$Y$9:$AA$9,$D15),"×"," ")))))," ")</f>
        <v>★</v>
      </c>
      <c r="D15" s="144" t="s">
        <v>40</v>
      </c>
      <c r="E15" s="145"/>
      <c r="F15" s="146">
        <v>5.0</v>
      </c>
      <c r="G15" s="147"/>
      <c r="H15" s="147"/>
      <c r="I15" s="147"/>
      <c r="J15" s="146">
        <f t="shared" si="5" ref="J15:J48">SUM(F15:I15)</f>
        <v>5.0</v>
      </c>
      <c r="K15" s="146">
        <f t="shared" si="6" ref="K15:K48">INT(J15/2)</f>
        <v>2.0</v>
      </c>
      <c r="L15" s="148">
        <f t="shared" si="7" ref="L15:L48">INT(J15/5)</f>
        <v>1.0</v>
      </c>
      <c r="M15" s="145" t="s">
        <v>39</v>
      </c>
      <c r="N15" s="143" t="str">
        <f>_xlfn.IFERROR(IF(OR(COUNTIF(职业!$V$3:$V$11,$O15)=1,COUNTIF($AA$3:$AA$7,$O15)=1),"★",IF(COUNTIF(职业!$Y$3:$Z$3,$O15),"☆",IF(COUNTIF(职业!$Y$5:$Z$5,$O15),"⊙",IF(COUNTIF(职业!$Y$7:$Z$7,$O15),"※",IF(COUNTIF(职业!$Y$9:$AA$9,$O15),"×"," ")))))," ")</f>
        <v> </v>
      </c>
      <c r="O15" s="149" t="s">
        <v>41</v>
      </c>
      <c r="P15" s="150"/>
      <c r="Q15" s="146">
        <v>5.0</v>
      </c>
      <c r="R15" s="147"/>
      <c r="S15" s="147"/>
      <c r="T15" s="147"/>
      <c r="U15" s="146">
        <f t="shared" si="8" ref="U15:U37">SUM(Q15:T15)</f>
        <v>5.0</v>
      </c>
      <c r="V15" s="146">
        <f>INT(U15/2)</f>
        <v>2.0</v>
      </c>
      <c r="W15" s="151">
        <f>INT(U15/5)</f>
        <v>1.0</v>
      </c>
      <c r="X15" s="92"/>
      <c r="Y15" s="92"/>
      <c r="Z15" s="133"/>
      <c r="AA15" s="133"/>
      <c r="AB15" s="133"/>
      <c r="AC15" s="87"/>
      <c r="AD15" s="87"/>
      <c r="AE15" s="87"/>
      <c r="AF15" s="5"/>
      <c r="AG15" s="5"/>
      <c r="AH15" s="5"/>
      <c r="AI15" s="5"/>
      <c r="AJ15" s="5"/>
      <c r="AK15" s="5"/>
      <c r="AL15" s="5"/>
    </row>
    <row r="16" spans="8:8" ht="15.6">
      <c r="B16" s="152" t="s">
        <v>39</v>
      </c>
      <c r="C16" s="153" t="str">
        <f>_xlfn.IFERROR(IF(OR(COUNTIF(职业!$V$3:$V$11,$D16)=1,COUNTIF($AA$3:$AA$7,$D16)=1),"★",IF(COUNTIF(职业!$Y$3:$Z$3,$D16),"☆",IF(COUNTIF(职业!$Y$5:$Z$5,$D16),"⊙",IF(COUNTIF(职业!$Y$7:$Z$7,$D16),"※",IF(COUNTIF(职业!$Y$9:$AA$9,$D16),"×"," ")))))," ")</f>
        <v> </v>
      </c>
      <c r="D16" s="154" t="s">
        <v>42</v>
      </c>
      <c r="E16" s="155"/>
      <c r="F16" s="156">
        <v>1.0</v>
      </c>
      <c r="G16" s="157"/>
      <c r="H16" s="157"/>
      <c r="I16" s="157"/>
      <c r="J16" s="156">
        <f t="shared" si="5"/>
        <v>1.0</v>
      </c>
      <c r="K16" s="156">
        <f t="shared" si="6"/>
        <v>0.0</v>
      </c>
      <c r="L16" s="158">
        <f t="shared" si="7"/>
        <v>0.0</v>
      </c>
      <c r="M16" s="155" t="s">
        <v>39</v>
      </c>
      <c r="N16" s="153" t="str">
        <f>_xlfn.IFERROR(IF(OR(COUNTIF(职业!$V$3:$V$11,$O16)=1,COUNTIF($AA$3:$AA$7,$O16)=1),"★",IF(COUNTIF(职业!$Y$3:$Z$3,$O16),"☆",IF(COUNTIF(职业!$Y$5:$Z$5,$O16),"⊙",IF(COUNTIF(职业!$Y$7:$Z$7,$O16),"※",IF(COUNTIF(职业!$Y$9:$AA$9,$O16),"×"," ")))))," ")</f>
        <v> </v>
      </c>
      <c r="O16" s="154" t="s">
        <v>43</v>
      </c>
      <c r="P16" s="155"/>
      <c r="Q16" s="156">
        <v>20.0</v>
      </c>
      <c r="R16" s="157"/>
      <c r="S16" s="157"/>
      <c r="T16" s="157"/>
      <c r="U16" s="156">
        <f t="shared" si="8"/>
        <v>20.0</v>
      </c>
      <c r="V16" s="156">
        <f>INT(U16/2)</f>
        <v>10.0</v>
      </c>
      <c r="W16" s="159">
        <f>INT(U16/5)</f>
        <v>4.0</v>
      </c>
      <c r="X16" s="92"/>
      <c r="Y16" s="92"/>
      <c r="Z16" s="133"/>
      <c r="AA16" s="133"/>
      <c r="AB16" s="133"/>
      <c r="AC16" s="92"/>
      <c r="AD16" s="92"/>
      <c r="AE16" s="92"/>
    </row>
    <row r="17" spans="8:8" ht="15.6">
      <c r="B17" s="142" t="s">
        <v>39</v>
      </c>
      <c r="C17" s="143" t="str">
        <f>_xlfn.IFERROR(IF(OR(COUNTIF(职业!$V$3:$V$11,$D17)=1,COUNTIF($AA$3:$AA$7,$D17)=1),"★",IF(COUNTIF(职业!$Y$3:$Z$3,$D17),"☆",IF(COUNTIF(职业!$Y$5:$Z$5,$D17),"⊙",IF(COUNTIF(职业!$Y$7:$Z$7,$D17),"※",IF(COUNTIF(职业!$Y$9:$AA$9,$D17),"×"," ")))))," ")</f>
        <v> </v>
      </c>
      <c r="D17" s="144" t="s">
        <v>44</v>
      </c>
      <c r="E17" s="145"/>
      <c r="F17" s="146">
        <v>5.0</v>
      </c>
      <c r="G17" s="147"/>
      <c r="H17" s="147"/>
      <c r="I17" s="147"/>
      <c r="J17" s="146">
        <f t="shared" si="5"/>
        <v>5.0</v>
      </c>
      <c r="K17" s="146">
        <f t="shared" si="6"/>
        <v>2.0</v>
      </c>
      <c r="L17" s="148">
        <f t="shared" si="7"/>
        <v>1.0</v>
      </c>
      <c r="M17" s="145" t="s">
        <v>39</v>
      </c>
      <c r="N17" s="143" t="str">
        <f>_xlfn.IFERROR(IF(OR(COUNTIF(职业!$V$3:$V$11,$O17)=1,COUNTIF($AA$3:$AA$7,$O17)=1),"★",IF(COUNTIF(职业!$Y$3:$Z$3,$O17),"☆",IF(COUNTIF(职业!$Y$5:$Z$5,$O17),"⊙",IF(COUNTIF(职业!$Y$7:$Z$7,$O17),"※",IF(COUNTIF(职业!$Y$9:$AA$9,$O17),"×"," ")))))," ")</f>
        <v> </v>
      </c>
      <c r="O17" s="149" t="s">
        <v>45</v>
      </c>
      <c r="P17" s="150"/>
      <c r="Q17" s="146">
        <v>20.0</v>
      </c>
      <c r="R17" s="147"/>
      <c r="S17" s="147"/>
      <c r="T17" s="147"/>
      <c r="U17" s="146">
        <f t="shared" si="8"/>
        <v>20.0</v>
      </c>
      <c r="V17" s="146">
        <f t="shared" si="9" ref="V17:V37">INT(U17/2)</f>
        <v>10.0</v>
      </c>
      <c r="W17" s="151">
        <f t="shared" si="10" ref="W17:W37">INT(U17/5)</f>
        <v>4.0</v>
      </c>
      <c r="X17" s="92"/>
      <c r="Y17" s="92"/>
      <c r="Z17" s="133"/>
      <c r="AA17" s="133"/>
      <c r="AB17" s="133"/>
      <c r="AC17" s="92"/>
      <c r="AD17" s="92"/>
      <c r="AE17" s="92"/>
    </row>
    <row r="18" spans="8:8" ht="15.6">
      <c r="B18" s="152" t="s">
        <v>39</v>
      </c>
      <c r="C18" s="153" t="str">
        <f>_xlfn.IFERROR(IF(OR(COUNTIF(职业!$V$3:$V$11,$D18)=1,COUNTIF($AA$3:$AA$7,$D18)=1),"★",IF(COUNTIF(职业!$Y$3:$Z$3,$D18),"☆",IF(COUNTIF(职业!$Y$5:$Z$5,$D18),"⊙",IF(COUNTIF(职业!$Y$7:$Z$7,$D18),"※",IF(COUNTIF(职业!$Y$9:$AA$9,$D18),"×"," ")))))," ")</f>
        <v> </v>
      </c>
      <c r="D18" s="154" t="s">
        <v>46</v>
      </c>
      <c r="E18" s="155"/>
      <c r="F18" s="156">
        <v>1.0</v>
      </c>
      <c r="G18" s="157"/>
      <c r="H18" s="157"/>
      <c r="I18" s="157"/>
      <c r="J18" s="156">
        <f t="shared" si="5"/>
        <v>1.0</v>
      </c>
      <c r="K18" s="156">
        <f t="shared" si="6"/>
        <v>0.0</v>
      </c>
      <c r="L18" s="158">
        <f t="shared" si="7"/>
        <v>0.0</v>
      </c>
      <c r="M18" s="155" t="s">
        <v>39</v>
      </c>
      <c r="N18" s="153" t="str">
        <f>_xlfn.IFERROR(IF(OR(COUNTIF(职业!$V$3:$V$11,$O18)=1,COUNTIF($AA$3:$AA$7,$O18)=1),"★",IF(COUNTIF(职业!$Y$3:$Z$3,$O18),"☆",IF(COUNTIF(职业!$Y$5:$Z$5,$O18),"⊙",IF(COUNTIF(职业!$Y$7:$Z$7,$O18),"※",IF(COUNTIF(职业!$Y$9:$AA$9,$O18),"×"," ")))))," ")</f>
        <v> </v>
      </c>
      <c r="O18" s="154" t="s">
        <v>47</v>
      </c>
      <c r="P18" s="155"/>
      <c r="Q18" s="156">
        <v>1.0</v>
      </c>
      <c r="R18" s="157"/>
      <c r="S18" s="157"/>
      <c r="T18" s="157"/>
      <c r="U18" s="156">
        <f t="shared" si="8"/>
        <v>1.0</v>
      </c>
      <c r="V18" s="156">
        <f t="shared" si="9"/>
        <v>0.0</v>
      </c>
      <c r="W18" s="159">
        <f t="shared" si="10"/>
        <v>0.0</v>
      </c>
      <c r="X18" s="92"/>
      <c r="Y18" s="92"/>
      <c r="Z18" s="133"/>
      <c r="AA18" s="133"/>
      <c r="AB18" s="92"/>
      <c r="AC18" s="92"/>
      <c r="AD18" s="92"/>
      <c r="AE18" s="92"/>
    </row>
    <row r="19" spans="8:8" ht="16.5" customHeight="1">
      <c r="B19" s="142" t="s">
        <v>39</v>
      </c>
      <c r="C19" s="143" t="str">
        <f>_xlfn.IFERROR(IF(OR(COUNTIF(职业!$V$3:$V$11,$D19)=1,COUNTIF($AA$3:$AA$7,$D19)=1),"★",IF(COUNTIF(职业!$Y$3:$Z$3,$D19),"☆",IF(COUNTIF(职业!$Y$5:$Z$5,$D19),"⊙",IF(COUNTIF(职业!$Y$7:$Z$7,$D19),"※",IF(COUNTIF(职业!$Y$9:$AA$9,$D19),"×"," ")))))," ")</f>
        <v> </v>
      </c>
      <c r="D19" s="160" t="s">
        <v>48</v>
      </c>
      <c r="E19" s="161" t="s">
        <v>49</v>
      </c>
      <c r="F19" s="146">
        <v>5.0</v>
      </c>
      <c r="G19" s="147"/>
      <c r="H19" s="147"/>
      <c r="I19" s="147"/>
      <c r="J19" s="146">
        <f t="shared" si="5"/>
        <v>5.0</v>
      </c>
      <c r="K19" s="146">
        <f t="shared" si="6"/>
        <v>2.0</v>
      </c>
      <c r="L19" s="148">
        <f t="shared" si="7"/>
        <v>1.0</v>
      </c>
      <c r="M19" s="145" t="s">
        <v>39</v>
      </c>
      <c r="N19" s="143" t="str">
        <f>_xlfn.IFERROR(IF(OR(COUNTIF(职业!$V$3:$V$11,$O19)=1,COUNTIF($AA$3:$AA$7,$O19)=1),"★",IF(COUNTIF(职业!$Y$3:$Z$3,$O19),"☆",IF(COUNTIF(职业!$Y$5:$Z$5,$O19),"⊙",IF(COUNTIF(职业!$Y$7:$Z$7,$O19),"※",IF(COUNTIF(职业!$Y$9:$AA$9,$O19),"×"," ")))))," ")</f>
        <v> </v>
      </c>
      <c r="O19" s="149" t="s">
        <v>50</v>
      </c>
      <c r="P19" s="150"/>
      <c r="Q19" s="146">
        <v>10.0</v>
      </c>
      <c r="R19" s="147"/>
      <c r="S19" s="147"/>
      <c r="T19" s="147"/>
      <c r="U19" s="146">
        <f t="shared" si="8"/>
        <v>10.0</v>
      </c>
      <c r="V19" s="146">
        <f t="shared" si="9"/>
        <v>5.0</v>
      </c>
      <c r="W19" s="151">
        <f t="shared" si="10"/>
        <v>2.0</v>
      </c>
      <c r="X19" s="92"/>
      <c r="Y19" s="92"/>
      <c r="Z19" s="133"/>
      <c r="AA19" s="133"/>
      <c r="AB19" s="133"/>
      <c r="AC19" s="92"/>
      <c r="AD19" s="92"/>
      <c r="AE19" s="92"/>
    </row>
    <row r="20" spans="8:8" ht="16.5" customHeight="1">
      <c r="B20" s="152" t="s">
        <v>39</v>
      </c>
      <c r="C20" s="153" t="str">
        <f>_xlfn.IFERROR(IF(OR(COUNTIF(职业!$V$3:$V$11,$D20)=1,COUNTIF($AA$3:$AA$7,$D20)=1),"★",IF(COUNTIF(职业!$Y$3:$Z$3,$D20),"☆",IF(COUNTIF(职业!$Y$5:$Z$5,$D20),"⊙",IF(COUNTIF(职业!$Y$7:$Z$7,$D20),"※",IF(COUNTIF(职业!$Y$9:$AA$9,$D20),"×"," ")))))," ")</f>
        <v> </v>
      </c>
      <c r="D20" s="162" t="s">
        <v>51</v>
      </c>
      <c r="E20" s="163"/>
      <c r="F20" s="156">
        <v>5.0</v>
      </c>
      <c r="G20" s="157"/>
      <c r="H20" s="157"/>
      <c r="I20" s="157"/>
      <c r="J20" s="156">
        <f t="shared" si="5"/>
        <v>5.0</v>
      </c>
      <c r="K20" s="156">
        <f t="shared" si="6"/>
        <v>2.0</v>
      </c>
      <c r="L20" s="158">
        <f t="shared" si="7"/>
        <v>1.0</v>
      </c>
      <c r="M20" s="155" t="s">
        <v>39</v>
      </c>
      <c r="N20" s="153" t="str">
        <f>_xlfn.IFERROR(IF(OR(COUNTIF(职业!$V$3:$V$11,$O20)=1,COUNTIF($AA$3:$AA$7,$O20)=1),"★",IF(COUNTIF(职业!$Y$3:$Z$3,$O20),"☆",IF(COUNTIF(职业!$Y$5:$Z$5,$O20),"⊙",IF(COUNTIF(职业!$Y$7:$Z$7,$O20),"※",IF(COUNTIF(职业!$Y$9:$AA$9,$O20),"×"," ")))))," ")</f>
        <v> </v>
      </c>
      <c r="O20" s="154" t="s">
        <v>52</v>
      </c>
      <c r="P20" s="155"/>
      <c r="Q20" s="156">
        <v>1.0</v>
      </c>
      <c r="R20" s="157"/>
      <c r="S20" s="157"/>
      <c r="T20" s="157"/>
      <c r="U20" s="156">
        <f t="shared" si="8"/>
        <v>1.0</v>
      </c>
      <c r="V20" s="156">
        <f t="shared" si="9"/>
        <v>0.0</v>
      </c>
      <c r="W20" s="159">
        <f t="shared" si="10"/>
        <v>0.0</v>
      </c>
      <c r="X20" s="92"/>
      <c r="Y20" s="92"/>
      <c r="Z20" s="133"/>
      <c r="AA20" s="133"/>
      <c r="AB20" s="133"/>
      <c r="AC20" s="92"/>
      <c r="AD20" s="92"/>
      <c r="AE20" s="92"/>
    </row>
    <row r="21" spans="8:8" ht="16.5" customHeight="1">
      <c r="B21" s="142" t="s">
        <v>39</v>
      </c>
      <c r="C21" s="143" t="str">
        <f>_xlfn.IFERROR(IF(OR(COUNTIF(职业!$V$3:$V$11,$D21)=1,COUNTIF($AA$3:$AA$7,$D21)=1),"★",IF(COUNTIF(职业!$Y$3:$Z$3,$D21),"☆",IF(COUNTIF(职业!$Y$5:$Z$5,$D21),"⊙",IF(COUNTIF(职业!$Y$7:$Z$7,$D21),"※",IF(COUNTIF(职业!$Y$9:$AA$9,$D21),"×"," ")))))," ")</f>
        <v> </v>
      </c>
      <c r="D21" s="160" t="s">
        <v>53</v>
      </c>
      <c r="E21" s="161"/>
      <c r="F21" s="146">
        <v>5.0</v>
      </c>
      <c r="G21" s="147"/>
      <c r="H21" s="147"/>
      <c r="I21" s="147"/>
      <c r="J21" s="146">
        <f t="shared" si="5"/>
        <v>5.0</v>
      </c>
      <c r="K21" s="146">
        <f t="shared" si="6"/>
        <v>2.0</v>
      </c>
      <c r="L21" s="148">
        <f t="shared" si="7"/>
        <v>1.0</v>
      </c>
      <c r="M21" s="145" t="s">
        <v>39</v>
      </c>
      <c r="N21" s="143" t="str">
        <f>_xlfn.IFERROR(IF(OR(COUNTIF(职业!$V$3:$V$11,$O21)=1,COUNTIF($AA$3:$AA$7,$O21)=1),"★",IF(COUNTIF(职业!$Y$3:$Z$3,$O21),"☆",IF(COUNTIF(职业!$Y$5:$Z$5,$O21),"⊙",IF(COUNTIF(职业!$Y$7:$Z$7,$O21),"※",IF(COUNTIF(职业!$Y$9:$AA$9,$O21),"×"," ")))))," ")</f>
        <v> </v>
      </c>
      <c r="O21" s="149" t="s">
        <v>54</v>
      </c>
      <c r="P21" s="150"/>
      <c r="Q21" s="146">
        <v>10.0</v>
      </c>
      <c r="R21" s="147"/>
      <c r="S21" s="147"/>
      <c r="T21" s="147"/>
      <c r="U21" s="146">
        <f t="shared" si="8"/>
        <v>10.0</v>
      </c>
      <c r="V21" s="146">
        <f t="shared" si="9"/>
        <v>5.0</v>
      </c>
      <c r="W21" s="151">
        <f t="shared" si="10"/>
        <v>2.0</v>
      </c>
      <c r="X21" s="92"/>
      <c r="Y21" s="92"/>
      <c r="Z21" s="133"/>
      <c r="AA21" s="133"/>
      <c r="AB21" s="133"/>
      <c r="AC21" s="92"/>
      <c r="AD21" s="92"/>
      <c r="AE21" s="92"/>
    </row>
    <row r="22" spans="8:8" ht="16.0">
      <c r="B22" s="152" t="s">
        <v>39</v>
      </c>
      <c r="C22" s="153" t="str">
        <f>_xlfn.IFERROR(IF(OR(COUNTIF(职业!$V$3:$V$11,$D22)=1,COUNTIF($AA$3:$AA$7,$D22)=1),"★",IF(COUNTIF(职业!$Y$3:$Z$3,$D22),"☆",IF(COUNTIF(职业!$Y$5:$Z$5,$D22),"⊙",IF(COUNTIF(职业!$Y$7:$Z$7,$D22),"※",IF(COUNTIF(职业!$Y$9:$AA$9,$D22),"×"," ")))))," ")&amp;CHAR(10)&amp;IF($K$9=" "," ","☯")</f>
        <v> 
☯</v>
      </c>
      <c r="D22" s="154" t="s">
        <v>55</v>
      </c>
      <c r="E22" s="155"/>
      <c r="F22" s="156">
        <v>15.0</v>
      </c>
      <c r="G22" s="157"/>
      <c r="H22" s="157">
        <v>55.0</v>
      </c>
      <c r="I22" s="157"/>
      <c r="J22" s="156">
        <f t="shared" si="5"/>
        <v>70.0</v>
      </c>
      <c r="K22" s="156">
        <f t="shared" si="6"/>
        <v>35.0</v>
      </c>
      <c r="L22" s="158">
        <f t="shared" si="7"/>
        <v>14.0</v>
      </c>
      <c r="M22" s="155" t="s">
        <v>39</v>
      </c>
      <c r="N22" s="153" t="str">
        <f>_xlfn.IFERROR(IF(OR(COUNTIF(职业!$V$3:$V$11,$O22)=1,COUNTIF($AA$3:$AA$7,$O22)=1),"★",IF(COUNTIF(职业!$Y$3:$Z$3,$O22),"☆",IF(COUNTIF(职业!$Y$5:$Z$5,$O22),"⊙",IF(COUNTIF(职业!$Y$7:$Z$7,$O22),"※",IF(COUNTIF(职业!$Y$9:$AA$9,$O22),"×"," ")))))," ")</f>
        <v>★</v>
      </c>
      <c r="O22" s="154" t="s">
        <v>56</v>
      </c>
      <c r="P22" s="155"/>
      <c r="Q22" s="156">
        <v>10.0</v>
      </c>
      <c r="R22" s="157"/>
      <c r="S22" s="157"/>
      <c r="T22" s="157"/>
      <c r="U22" s="156">
        <f t="shared" si="8"/>
        <v>10.0</v>
      </c>
      <c r="V22" s="156">
        <f t="shared" si="9"/>
        <v>5.0</v>
      </c>
      <c r="W22" s="159">
        <f t="shared" si="10"/>
        <v>2.0</v>
      </c>
      <c r="X22" s="92"/>
      <c r="Y22" s="92"/>
      <c r="Z22" s="133"/>
      <c r="AA22" s="133"/>
      <c r="AB22" s="92"/>
      <c r="AC22" s="92"/>
      <c r="AD22" s="92"/>
      <c r="AE22" s="92"/>
    </row>
    <row r="23" spans="8:8" ht="15.6">
      <c r="B23" s="142" t="s">
        <v>39</v>
      </c>
      <c r="C23" s="143" t="str">
        <f>_xlfn.IFERROR(IF(OR(COUNTIF(职业!$V$3:$V$11,$D23)=1,COUNTIF($AA$3:$AA$7,$D23)=1),"★",IF(COUNTIF(职业!$Y$3:$Z$3,$D23),"☆",IF(COUNTIF(职业!$Y$5:$Z$5,$D23),"⊙",IF(COUNTIF(职业!$Y$7:$Z$7,$D23),"※",IF(COUNTIF(职业!$Y$9:$AA$9,$D23),"×"," ")))))," ")</f>
        <v> </v>
      </c>
      <c r="D23" s="144" t="s">
        <v>57</v>
      </c>
      <c r="E23" s="145"/>
      <c r="F23" s="146">
        <v>20.0</v>
      </c>
      <c r="G23" s="147"/>
      <c r="H23" s="147"/>
      <c r="I23" s="147"/>
      <c r="J23" s="146">
        <f t="shared" si="5"/>
        <v>20.0</v>
      </c>
      <c r="K23" s="146">
        <f t="shared" si="6"/>
        <v>10.0</v>
      </c>
      <c r="L23" s="148">
        <f t="shared" si="7"/>
        <v>4.0</v>
      </c>
      <c r="M23" s="145" t="s">
        <v>39</v>
      </c>
      <c r="N23" s="143" t="str">
        <f>_xlfn.IFERROR(IF(OR(COUNTIF(职业!$V$3:$V$11,$O23)=1,COUNTIF($AA$3:$AA$7,$O23)=1),"★",IF(COUNTIF(职业!$Y$3:$Z$3,$O23),"☆",IF(COUNTIF(职业!$Y$5:$Z$5,$O23),"⊙",IF(COUNTIF(职业!$Y$7:$Z$7,$O23),"※",IF(COUNTIF(职业!$Y$9:$AA$9,$O23),"×"," ")))))," ")</f>
        <v> </v>
      </c>
      <c r="O23" s="149" t="s">
        <v>58</v>
      </c>
      <c r="P23" s="150"/>
      <c r="Q23" s="146">
        <v>5.0</v>
      </c>
      <c r="R23" s="147"/>
      <c r="S23" s="147"/>
      <c r="T23" s="147"/>
      <c r="U23" s="146">
        <f t="shared" si="8"/>
        <v>5.0</v>
      </c>
      <c r="V23" s="146">
        <f t="shared" si="9"/>
        <v>2.0</v>
      </c>
      <c r="W23" s="151">
        <f t="shared" si="10"/>
        <v>1.0</v>
      </c>
      <c r="X23" s="92"/>
      <c r="Y23" s="92"/>
      <c r="Z23" s="133"/>
      <c r="AA23" s="133"/>
      <c r="AB23" s="164"/>
      <c r="AC23" s="92"/>
      <c r="AD23" s="92"/>
      <c r="AE23" s="92"/>
    </row>
    <row r="24" spans="8:8" ht="15.6">
      <c r="B24" s="152" t="s">
        <v>39</v>
      </c>
      <c r="C24" s="153" t="str">
        <f>_xlfn.IFERROR(IF(OR(COUNTIF(职业!$V$3:$V$11,$D24)=1,COUNTIF($AA$3:$AA$7,$D24)=1),"★",IF(COUNTIF(职业!$Y$3:$Z$3,$D24),"☆",IF(COUNTIF(职业!$Y$5:$Z$5,$D24),"⊙",IF(COUNTIF(职业!$Y$7:$Z$7,$D24),"※",IF(COUNTIF(职业!$Y$9:$AA$9,$D24),"×"," ")))))," ")</f>
        <v> </v>
      </c>
      <c r="D24" s="154" t="s">
        <v>59</v>
      </c>
      <c r="E24" s="155"/>
      <c r="F24" s="156">
        <v>5.0</v>
      </c>
      <c r="G24" s="157"/>
      <c r="H24" s="157"/>
      <c r="I24" s="157"/>
      <c r="J24" s="156">
        <f t="shared" si="5"/>
        <v>5.0</v>
      </c>
      <c r="K24" s="156">
        <f t="shared" si="6"/>
        <v>2.0</v>
      </c>
      <c r="L24" s="158">
        <f t="shared" si="7"/>
        <v>1.0</v>
      </c>
      <c r="M24" s="155" t="s">
        <v>39</v>
      </c>
      <c r="N24" s="153" t="str">
        <f>_xlfn.IFERROR(IF(OR(COUNTIF(职业!$V$3:$V$11,$O24)=1,COUNTIF($AA$3:$AA$7,$O24)=1),"★",IF(COUNTIF(职业!$Y$3:$Z$3,$O24),"☆",IF(COUNTIF(职业!$Y$5:$Z$5,$O24),"⊙",IF(COUNTIF(职业!$Y$7:$Z$7,$O24),"※",IF(COUNTIF(职业!$Y$9:$AA$9,$O24),"×"," ")))))," ")</f>
        <v> </v>
      </c>
      <c r="O24" s="154" t="s">
        <v>60</v>
      </c>
      <c r="P24" s="155"/>
      <c r="Q24" s="156">
        <v>1.0</v>
      </c>
      <c r="R24" s="157"/>
      <c r="S24" s="157"/>
      <c r="T24" s="157"/>
      <c r="U24" s="156">
        <f t="shared" si="8"/>
        <v>1.0</v>
      </c>
      <c r="V24" s="156">
        <f t="shared" si="9"/>
        <v>0.0</v>
      </c>
      <c r="W24" s="159">
        <f t="shared" si="10"/>
        <v>0.0</v>
      </c>
      <c r="X24" s="92"/>
      <c r="Y24" s="92"/>
      <c r="Z24" s="133"/>
      <c r="AA24" s="133"/>
      <c r="AB24" s="164"/>
      <c r="AC24" s="92"/>
      <c r="AD24" s="92"/>
      <c r="AE24" s="92"/>
    </row>
    <row r="25" spans="8:8" ht="28.2">
      <c r="B25" s="142"/>
      <c r="C25" s="143" t="s">
        <v>61</v>
      </c>
      <c r="D25" s="144" t="s">
        <v>62</v>
      </c>
      <c r="E25" s="145"/>
      <c r="F25" s="146">
        <v>0.0</v>
      </c>
      <c r="G25" s="147"/>
      <c r="H25" s="147">
        <v>70.0</v>
      </c>
      <c r="I25" s="147"/>
      <c r="J25" s="146">
        <f t="shared" si="5"/>
        <v>70.0</v>
      </c>
      <c r="K25" s="146">
        <f t="shared" si="6"/>
        <v>35.0</v>
      </c>
      <c r="L25" s="148">
        <f t="shared" si="7"/>
        <v>14.0</v>
      </c>
      <c r="M25" s="145" t="s">
        <v>39</v>
      </c>
      <c r="N25" s="143" t="str">
        <f>_xlfn.IFERROR(IF(OR(COUNTIF(职业!$V$3:$V$11,$O25)=1,COUNTIF($AA$3:$AA$7,$O25)=1),"★",IF(COUNTIF(职业!$Y$3:$Z$3,$O25),"☆",IF(COUNTIF(职业!$Y$5:$Z$5,$O25),"⊙",IF(COUNTIF(职业!$Y$7:$Z$7,$O25),"※",IF(COUNTIF(职业!$Y$9:$AA$9,$O25),"×"," ")))))," ")&amp;CHAR(10)&amp;IF($K$9=" "," ","☯")</f>
        <v> 
☯</v>
      </c>
      <c r="O25" s="149" t="s">
        <v>63</v>
      </c>
      <c r="P25" s="150"/>
      <c r="Q25" s="146">
        <v>10.0</v>
      </c>
      <c r="R25" s="147"/>
      <c r="S25" s="147"/>
      <c r="T25" s="147"/>
      <c r="U25" s="146">
        <f t="shared" si="8"/>
        <v>10.0</v>
      </c>
      <c r="V25" s="146">
        <f t="shared" si="9"/>
        <v>5.0</v>
      </c>
      <c r="W25" s="151">
        <f t="shared" si="10"/>
        <v>2.0</v>
      </c>
      <c r="X25" s="92"/>
      <c r="Y25" s="92"/>
      <c r="Z25" s="133"/>
      <c r="AA25" s="133"/>
      <c r="AB25" s="133"/>
      <c r="AC25" s="92"/>
      <c r="AD25" s="92"/>
      <c r="AE25" s="92"/>
    </row>
    <row r="26" spans="8:8" ht="15.6">
      <c r="B26" s="152"/>
      <c r="C26" s="153" t="str">
        <f>_xlfn.IFERROR(IF(OR(COUNTIF(职业!$V$3:$V$11,$D26)=1,COUNTIF($AA$3:$AA$7,$D26)=1),"★",IF(COUNTIF(职业!$Y$3:$Z$3,$D26),"☆",IF(COUNTIF(职业!$Y$5:$Z$5,$D26),"⊙",IF(COUNTIF(职业!$Y$7:$Z$7,$D26),"※",IF(COUNTIF(职业!$Y$9:$AA$9,$D26),"×"," ")))))," ")</f>
        <v> </v>
      </c>
      <c r="D26" s="154" t="s">
        <v>64</v>
      </c>
      <c r="E26" s="155"/>
      <c r="F26" s="156">
        <v>0.0</v>
      </c>
      <c r="G26" s="157"/>
      <c r="H26" s="156" t="s">
        <v>65</v>
      </c>
      <c r="I26" s="156" t="s">
        <v>65</v>
      </c>
      <c r="J26" s="156">
        <f t="shared" si="5"/>
        <v>0.0</v>
      </c>
      <c r="K26" s="156">
        <f t="shared" si="6"/>
        <v>0.0</v>
      </c>
      <c r="L26" s="158">
        <f t="shared" si="7"/>
        <v>0.0</v>
      </c>
      <c r="M26" s="155" t="s">
        <v>39</v>
      </c>
      <c r="N26" s="153" t="str">
        <f>_xlfn.IFERROR(IF(OR(COUNTIF(职业!$V$3:$V$11,$O26)=1,COUNTIF($AA$3:$AA$7,$O26)=1),"★",IF(COUNTIF(职业!$Y$3:$Z$3,$O26),"☆",IF(COUNTIF(职业!$Y$5:$Z$5,$O26),"⊙",IF(COUNTIF(职业!$Y$7:$Z$7,$O26),"※",IF(COUNTIF(职业!$Y$9:$AA$9,$O26),"×"," ")))))," ")</f>
        <v> </v>
      </c>
      <c r="O26" s="165" t="s">
        <v>66</v>
      </c>
      <c r="P26" s="166"/>
      <c r="Q26" s="156">
        <v>1.0</v>
      </c>
      <c r="R26" s="157"/>
      <c r="S26" s="157"/>
      <c r="T26" s="157"/>
      <c r="U26" s="156">
        <f t="shared" si="8"/>
        <v>1.0</v>
      </c>
      <c r="V26" s="156">
        <f t="shared" si="9"/>
        <v>0.0</v>
      </c>
      <c r="W26" s="159">
        <f t="shared" si="10"/>
        <v>0.0</v>
      </c>
      <c r="X26" s="92"/>
      <c r="Y26" s="92"/>
      <c r="Z26" s="133"/>
      <c r="AA26" s="133"/>
      <c r="AB26" s="133"/>
      <c r="AC26" s="92"/>
      <c r="AD26" s="92"/>
      <c r="AE26" s="92"/>
    </row>
    <row r="27" spans="8:8" ht="15.6">
      <c r="B27" s="142" t="s">
        <v>39</v>
      </c>
      <c r="C27" s="143" t="str">
        <f>_xlfn.IFERROR(IF(OR(COUNTIF(职业!$V$3:$V$11,$D27)=1,COUNTIF($AA$3:$AA$7,$D27)=1),"★",IF(COUNTIF(职业!$Y$3:$Z$3,$D27),"☆",IF(COUNTIF(职业!$Y$5:$Z$5,$D27),"⊙",IF(COUNTIF(职业!$Y$7:$Z$7,$D27),"※",IF(COUNTIF(职业!$Y$9:$AA$9,$D27),"×"," ")))))," ")</f>
        <v> </v>
      </c>
      <c r="D27" s="144" t="s">
        <v>67</v>
      </c>
      <c r="E27" s="145"/>
      <c r="F27" s="146">
        <v>5.0</v>
      </c>
      <c r="G27" s="147"/>
      <c r="H27" s="147"/>
      <c r="I27" s="147"/>
      <c r="J27" s="146">
        <f t="shared" si="5"/>
        <v>5.0</v>
      </c>
      <c r="K27" s="146">
        <f t="shared" si="6"/>
        <v>2.0</v>
      </c>
      <c r="L27" s="148">
        <f t="shared" si="7"/>
        <v>1.0</v>
      </c>
      <c r="M27" s="145" t="s">
        <v>39</v>
      </c>
      <c r="N27" s="143" t="str">
        <f>_xlfn.IFERROR(IF(OR(COUNTIF(职业!$V$3:$V$11,$O27)=1,COUNTIF($AA$3:$AA$7,$O27)=1),"★",IF(COUNTIF(职业!$Y$3:$Z$3,$O27),"☆",IF(COUNTIF(职业!$Y$5:$Z$5,$O27),"⊙",IF(COUNTIF(职业!$Y$7:$Z$7,$O27),"※",IF(COUNTIF(职业!$Y$9:$AA$9,$O27),"×"," ")))))," ")</f>
        <v> </v>
      </c>
      <c r="O27" s="149" t="s">
        <v>68</v>
      </c>
      <c r="P27" s="150"/>
      <c r="Q27" s="146">
        <v>1.0</v>
      </c>
      <c r="R27" s="147"/>
      <c r="S27" s="147"/>
      <c r="T27" s="147"/>
      <c r="U27" s="146">
        <f t="shared" si="8"/>
        <v>1.0</v>
      </c>
      <c r="V27" s="146">
        <f t="shared" si="9"/>
        <v>0.0</v>
      </c>
      <c r="W27" s="151">
        <f t="shared" si="10"/>
        <v>0.0</v>
      </c>
      <c r="X27" s="92"/>
      <c r="Y27" s="92"/>
      <c r="Z27" s="133"/>
      <c r="AA27" s="133"/>
      <c r="AB27" s="133"/>
      <c r="AC27" s="92"/>
      <c r="AD27" s="92"/>
      <c r="AE27" s="92"/>
    </row>
    <row r="28" spans="8:8" ht="16.0">
      <c r="B28" s="152" t="s">
        <v>39</v>
      </c>
      <c r="C28" s="153" t="str">
        <f>_xlfn.IFERROR(IF(OR(COUNTIF(职业!$V$3:$V$11,$D28)=1,COUNTIF($AA$3:$AA$7,$D28)=1),"★",IF(COUNTIF(职业!$Y$3:$Z$3,$D28),"☆",IF(COUNTIF(职业!$Y$5:$Z$5,$D28),"⊙",IF(COUNTIF(职业!$Y$7:$Z$7,$D28),"※",IF(COUNTIF(职业!$Y$9:$AA$9,$D28),"×"," ")))))," ")</f>
        <v> </v>
      </c>
      <c r="D28" s="154" t="s">
        <v>69</v>
      </c>
      <c r="E28" s="155"/>
      <c r="F28" s="156">
        <f>INT(M3/2)</f>
        <v>25.0</v>
      </c>
      <c r="G28" s="157"/>
      <c r="H28" s="157"/>
      <c r="I28" s="157"/>
      <c r="J28" s="156">
        <f t="shared" si="5"/>
        <v>25.0</v>
      </c>
      <c r="K28" s="156">
        <f t="shared" si="6"/>
        <v>12.0</v>
      </c>
      <c r="L28" s="158">
        <f t="shared" si="7"/>
        <v>5.0</v>
      </c>
      <c r="M28" s="155" t="s">
        <v>39</v>
      </c>
      <c r="N28" s="153" t="str">
        <f>_xlfn.IFERROR(IF(OR(COUNTIF(职业!$V$3:$V$11,$O28)=1,COUNTIF($AA$3:$AA$7,$O28)=1),"★",IF(COUNTIF(职业!$Y$3:$Z$3,$O28),"☆",IF(COUNTIF(职业!$Y$5:$Z$5,$O28),"⊙",IF(COUNTIF(职业!$Y$7:$Z$7,$O28),"※",IF(COUNTIF(职业!$Y$9:$AA$9,$O28),"×"," ")))))," ")</f>
        <v>★</v>
      </c>
      <c r="O28" s="154" t="s">
        <v>70</v>
      </c>
      <c r="P28" s="155"/>
      <c r="Q28" s="156">
        <v>10.0</v>
      </c>
      <c r="R28" s="157"/>
      <c r="S28" s="157"/>
      <c r="T28" s="157"/>
      <c r="U28" s="156">
        <f t="shared" si="8"/>
        <v>10.0</v>
      </c>
      <c r="V28" s="156">
        <f t="shared" si="9"/>
        <v>5.0</v>
      </c>
      <c r="W28" s="159">
        <f t="shared" si="10"/>
        <v>2.0</v>
      </c>
      <c r="Z28" s="167"/>
      <c r="AA28" s="167"/>
      <c r="AB28" s="167"/>
    </row>
    <row r="29" spans="8:8" ht="15.6">
      <c r="B29" s="142" t="s">
        <v>39</v>
      </c>
      <c r="C29" s="143" t="str">
        <f>_xlfn.IFERROR(IF(OR(COUNTIF(职业!$V$3:$V$11,$D29)=1,COUNTIF($AA$3:$AA$7,$D29)=1),"★",IF(COUNTIF(职业!$Y$3:$Z$3,$D29),"☆",IF(COUNTIF(职业!$Y$5:$Z$5,$D29),"⊙",IF(COUNTIF(职业!$Y$7:$Z$7,$D29),"※",IF(COUNTIF(职业!$Y$9:$AA$9,$D29),"×"," ")))))," ")</f>
        <v> </v>
      </c>
      <c r="D29" s="144" t="s">
        <v>71</v>
      </c>
      <c r="E29" s="145"/>
      <c r="F29" s="146">
        <v>20.0</v>
      </c>
      <c r="G29" s="147"/>
      <c r="H29" s="147"/>
      <c r="I29" s="147"/>
      <c r="J29" s="146">
        <f t="shared" si="5"/>
        <v>20.0</v>
      </c>
      <c r="K29" s="146">
        <f t="shared" si="6"/>
        <v>10.0</v>
      </c>
      <c r="L29" s="148">
        <f t="shared" si="7"/>
        <v>4.0</v>
      </c>
      <c r="M29" s="145" t="s">
        <v>39</v>
      </c>
      <c r="N29" s="143" t="str">
        <f>_xlfn.IFERROR(IF(OR(COUNTIF(职业!$V$3:$V$11,$O29)=1,COUNTIF($AA$3:$AA$7,$O29)=1),"★",IF(COUNTIF(职业!$Y$3:$Z$3,$O29),"☆",IF(COUNTIF(职业!$Y$5:$Z$5,$O29),"⊙",IF(COUNTIF(职业!$Y$7:$Z$7,$O29),"※",IF(COUNTIF(职业!$Y$9:$AA$9,$O29),"×"," ")))))," ")</f>
        <v> </v>
      </c>
      <c r="O29" s="149" t="s">
        <v>72</v>
      </c>
      <c r="P29" s="150"/>
      <c r="Q29" s="146">
        <v>5.0</v>
      </c>
      <c r="R29" s="147"/>
      <c r="S29" s="147"/>
      <c r="T29" s="147"/>
      <c r="U29" s="146">
        <f t="shared" si="8"/>
        <v>5.0</v>
      </c>
      <c r="V29" s="146">
        <f t="shared" si="9"/>
        <v>2.0</v>
      </c>
      <c r="W29" s="151">
        <f t="shared" si="10"/>
        <v>1.0</v>
      </c>
      <c r="Z29" s="167"/>
    </row>
    <row r="30" spans="8:8" ht="15.6">
      <c r="B30" s="152" t="s">
        <v>39</v>
      </c>
      <c r="C30" s="153" t="str">
        <f>_xlfn.IFERROR(IF(OR(COUNTIF(职业!$V$3:$V$11,$D30)=1,COUNTIF($AA$3:$AA$7,$D30)=1),"★",IF(COUNTIF(职业!$Y$3:$Z$3,$D30),"☆",IF(COUNTIF(职业!$Y$5:$Z$5,$D30),"⊙",IF(COUNTIF(职业!$Y$7:$Z$7,$D30),"※",IF(COUNTIF(职业!$Y$9:$AA$9,$D30),"×"," ")))))," ")</f>
        <v> </v>
      </c>
      <c r="D30" s="154" t="s">
        <v>73</v>
      </c>
      <c r="E30" s="155"/>
      <c r="F30" s="156">
        <v>10.0</v>
      </c>
      <c r="G30" s="157"/>
      <c r="H30" s="157"/>
      <c r="I30" s="168"/>
      <c r="J30" s="156">
        <f t="shared" si="5"/>
        <v>10.0</v>
      </c>
      <c r="K30" s="156">
        <f t="shared" si="6"/>
        <v>5.0</v>
      </c>
      <c r="L30" s="158">
        <f t="shared" si="7"/>
        <v>2.0</v>
      </c>
      <c r="M30" s="155" t="s">
        <v>39</v>
      </c>
      <c r="N30" s="153" t="str">
        <f>_xlfn.IFERROR(IF(OR(COUNTIF(职业!$V$3:$V$11,$O30)=1,COUNTIF($AA$3:$AA$7,$O30)=1),"★",IF(COUNTIF(职业!$Y$3:$Z$3,$O30),"☆",IF(COUNTIF(职业!$Y$5:$Z$5,$O30),"⊙",IF(COUNTIF(职业!$Y$7:$Z$7,$O30),"※",IF(COUNTIF(职业!$Y$9:$AA$9,$O30),"×"," ")))))," ")</f>
        <v> </v>
      </c>
      <c r="O30" s="162" t="s">
        <v>74</v>
      </c>
      <c r="P30" s="169" t="s">
        <v>75</v>
      </c>
      <c r="Q30" s="156">
        <v>1.0</v>
      </c>
      <c r="R30" s="157"/>
      <c r="S30" s="157"/>
      <c r="T30" s="157"/>
      <c r="U30" s="156">
        <f t="shared" si="8"/>
        <v>1.0</v>
      </c>
      <c r="V30" s="156">
        <f t="shared" si="9"/>
        <v>0.0</v>
      </c>
      <c r="W30" s="159">
        <f t="shared" si="10"/>
        <v>0.0</v>
      </c>
      <c r="Z30" s="167"/>
    </row>
    <row r="31" spans="8:8" ht="15.6">
      <c r="B31" s="142" t="s">
        <v>39</v>
      </c>
      <c r="C31" s="143" t="str">
        <f>_xlfn.IFERROR(IF(OR(COUNTIF(职业!$V$3:$V$11,$D31)=1,COUNTIF($AA$3:$AA$7,$D31)=1),"★",IF(COUNTIF(职业!$Y$3:$Z$3,$D31),"☆",IF(COUNTIF(职业!$Y$5:$Z$5,$D31),"⊙",IF(COUNTIF(职业!$Y$7:$Z$7,$D31),"※",IF(COUNTIF(职业!$Y$9:$AA$9,$D31),"×"," ")))))," ")</f>
        <v> </v>
      </c>
      <c r="D31" s="144" t="s">
        <v>76</v>
      </c>
      <c r="E31" s="145"/>
      <c r="F31" s="146">
        <v>1.0</v>
      </c>
      <c r="G31" s="147"/>
      <c r="H31" s="147"/>
      <c r="I31" s="147"/>
      <c r="J31" s="146">
        <f t="shared" si="5"/>
        <v>1.0</v>
      </c>
      <c r="K31" s="146">
        <f t="shared" si="6"/>
        <v>0.0</v>
      </c>
      <c r="L31" s="148">
        <f t="shared" si="7"/>
        <v>0.0</v>
      </c>
      <c r="M31" s="145" t="s">
        <v>39</v>
      </c>
      <c r="N31" s="143" t="str">
        <f>_xlfn.IFERROR(IF(OR(COUNTIF(职业!$V$3:$V$11,$O31)=1,COUNTIF($AA$3:$AA$7,$O31)=1),"★",IF(COUNTIF(职业!$Y$3:$Z$3,$O31),"☆",IF(COUNTIF(职业!$Y$5:$Z$5,$O31),"⊙",IF(COUNTIF(职业!$Y$7:$Z$7,$O31),"※",IF(COUNTIF(职业!$Y$9:$AA$9,$O31),"×"," ")))))," ")</f>
        <v> </v>
      </c>
      <c r="O31" s="170" t="s">
        <v>77</v>
      </c>
      <c r="P31" s="171"/>
      <c r="Q31" s="146">
        <v>1.0</v>
      </c>
      <c r="R31" s="147"/>
      <c r="S31" s="147"/>
      <c r="T31" s="147"/>
      <c r="U31" s="146">
        <f t="shared" si="8"/>
        <v>1.0</v>
      </c>
      <c r="V31" s="146">
        <f t="shared" si="9"/>
        <v>0.0</v>
      </c>
      <c r="W31" s="151">
        <f t="shared" si="10"/>
        <v>0.0</v>
      </c>
      <c r="Z31" s="167"/>
    </row>
    <row r="32" spans="8:8" ht="16.0">
      <c r="B32" s="152" t="s">
        <v>39</v>
      </c>
      <c r="C32" s="172" t="str">
        <f>_xlfn.IFERROR(IF(OR(COUNTIF(职业!$V$3:$V$11,$D32)=1,COUNTIF($AA$3:$AA$7,$D32)=1),"★",IF(COUNTIF(职业!$Y$3:$Z$3,$D32),"☆",IF(COUNTIF(职业!$Y$5:$Z$5,$D32),"⊙",IF(COUNTIF(职业!$Y$7:$Z$7,$D32),"※",IF(COUNTIF(职业!$Y$9:$AA$9,$D32),"×"," ")))))," ")&amp;CHAR(10)&amp;IF($K$9=" "," ","☯")</f>
        <v> 
☯</v>
      </c>
      <c r="D32" s="154" t="s">
        <v>78</v>
      </c>
      <c r="E32" s="155"/>
      <c r="F32" s="156">
        <v>5.0</v>
      </c>
      <c r="G32" s="157"/>
      <c r="H32" s="157">
        <v>70.0</v>
      </c>
      <c r="I32" s="157"/>
      <c r="J32" s="156">
        <f t="shared" si="5"/>
        <v>75.0</v>
      </c>
      <c r="K32" s="156">
        <f t="shared" si="6"/>
        <v>37.0</v>
      </c>
      <c r="L32" s="158">
        <f t="shared" si="7"/>
        <v>15.0</v>
      </c>
      <c r="M32" s="155" t="s">
        <v>39</v>
      </c>
      <c r="N32" s="153" t="str">
        <f>_xlfn.IFERROR(IF(OR(COUNTIF(职业!$V$3:$V$11,$O32)=1,COUNTIF($AA$3:$AA$7,$O32)=1),"★",IF(COUNTIF(职业!$Y$3:$Z$3,$O32),"☆",IF(COUNTIF(职业!$Y$5:$Z$5,$O32),"⊙",IF(COUNTIF(职业!$Y$7:$Z$7,$O32),"※",IF(COUNTIF(职业!$Y$9:$AA$9,$O32),"×"," ")))))," ")</f>
        <v> </v>
      </c>
      <c r="O32" s="165" t="s">
        <v>79</v>
      </c>
      <c r="P32" s="169"/>
      <c r="Q32" s="156">
        <v>1.0</v>
      </c>
      <c r="R32" s="157"/>
      <c r="S32" s="157"/>
      <c r="T32" s="157"/>
      <c r="U32" s="156">
        <f t="shared" si="8"/>
        <v>1.0</v>
      </c>
      <c r="V32" s="156">
        <f t="shared" si="9"/>
        <v>0.0</v>
      </c>
      <c r="W32" s="159">
        <f t="shared" si="10"/>
        <v>0.0</v>
      </c>
    </row>
    <row r="33" spans="8:8" ht="28.2">
      <c r="A33" s="173"/>
      <c r="B33" s="142" t="s">
        <v>39</v>
      </c>
      <c r="C33" s="143" t="str">
        <f>_xlfn.IFERROR(IF(OR(COUNTIF(职业!$V$3:$V$11,$E33)=1,COUNTIF($AA$3:$AA$7,$E33)=1),"★",IF(COUNTIF(职业!$Y$3:$Z$3,$E33),"☆",IF(COUNTIF(职业!$Y$5:$Z$5,$E33),"⊙",IF(COUNTIF(职业!$Y$7:$Z$7,$E33),"※",IF(COUNTIF(职业!$Y$9:$AA$9,$E33),"×"," ")))))," ")</f>
        <v> </v>
      </c>
      <c r="D33" s="174" t="s">
        <v>80</v>
      </c>
      <c r="E33" s="175" t="s">
        <v>81</v>
      </c>
      <c r="F33" s="176">
        <v>25.0</v>
      </c>
      <c r="G33" s="147"/>
      <c r="H33" s="147"/>
      <c r="I33" s="147">
        <v>50.0</v>
      </c>
      <c r="J33" s="146">
        <f t="shared" si="5"/>
        <v>75.0</v>
      </c>
      <c r="K33" s="146">
        <f t="shared" si="6"/>
        <v>37.0</v>
      </c>
      <c r="L33" s="148">
        <f t="shared" si="7"/>
        <v>15.0</v>
      </c>
      <c r="M33" s="145" t="s">
        <v>39</v>
      </c>
      <c r="N33" s="143" t="str">
        <f>_xlfn.IFERROR(IF(OR(COUNTIF(职业!$V$3:$V$11,$O33)=1,COUNTIF($AA$3:$AA$7,$O33)=1),"★",IF(COUNTIF(职业!$Y$3:$Z$3,$O33),"☆",IF(COUNTIF(职业!$Y$5:$Z$5,$O33),"⊙",IF(COUNTIF(职业!$Y$7:$Z$7,$O33),"※",IF(COUNTIF(职业!$Y$9:$AA$9,$O33),"×"," ")))))," ")</f>
        <v> </v>
      </c>
      <c r="O33" s="149" t="s">
        <v>82</v>
      </c>
      <c r="P33" s="150"/>
      <c r="Q33" s="146">
        <v>10.0</v>
      </c>
      <c r="R33" s="147"/>
      <c r="S33" s="147"/>
      <c r="T33" s="147"/>
      <c r="U33" s="146">
        <f t="shared" si="8"/>
        <v>10.0</v>
      </c>
      <c r="V33" s="146">
        <f t="shared" si="9"/>
        <v>5.0</v>
      </c>
      <c r="W33" s="151">
        <f t="shared" si="10"/>
        <v>2.0</v>
      </c>
    </row>
    <row r="34" spans="8:8" ht="16.0">
      <c r="A34" s="173"/>
      <c r="B34" s="152" t="s">
        <v>39</v>
      </c>
      <c r="C34" s="153" t="str">
        <f>_xlfn.IFERROR(IF(OR(COUNTIF(职业!$V$3:$V$11,$D34)=1,COUNTIF($AA$3:$AA$7,$D34)=1),"★",IF(COUNTIF(职业!$Y$3:$Z$3,$D34),"☆",IF(COUNTIF(职业!$Y$5:$Z$5,$D34),"⊙",IF(COUNTIF(职业!$Y$7:$Z$7,$D34),"※",IF(COUNTIF(职业!$Y$9:$AA$9,$D34),"×"," ")))))," ")</f>
        <v>★</v>
      </c>
      <c r="D34" s="162" t="s">
        <v>83</v>
      </c>
      <c r="E34" s="166" t="s">
        <v>204</v>
      </c>
      <c r="F34" s="156">
        <f>IF(ISNA(LOOKUP(E34,分支技能!$H$4:$H$11,分支技能!$I$4:$I$11)),"0",LOOKUP(E34,分支技能!$H$4:$H$11,分支技能!$I$4:$I$11))</f>
        <v>20.0</v>
      </c>
      <c r="G34" s="157"/>
      <c r="H34" s="157">
        <v>35.0</v>
      </c>
      <c r="I34" s="157">
        <v>20.0</v>
      </c>
      <c r="J34" s="156">
        <f t="shared" si="5"/>
        <v>75.0</v>
      </c>
      <c r="K34" s="156">
        <f t="shared" si="6"/>
        <v>37.0</v>
      </c>
      <c r="L34" s="158">
        <f t="shared" si="7"/>
        <v>15.0</v>
      </c>
      <c r="M34" s="155" t="s">
        <v>39</v>
      </c>
      <c r="N34" s="153" t="str">
        <f>_xlfn.IFERROR(IF(OR(COUNTIF(职业!$V$3:$V$11,$O34)=1,COUNTIF($AA$3:$AA$7,$O34)=1),"★",IF(COUNTIF(职业!$Y$3:$Z$3,$O34),"☆",IF(COUNTIF(职业!$Y$5:$Z$5,$O34),"⊙",IF(COUNTIF(职业!$Y$7:$Z$7,$O34),"※",IF(COUNTIF(职业!$Y$9:$AA$9,$O34),"×"," ")))))," ")</f>
        <v> </v>
      </c>
      <c r="O34" s="154" t="s">
        <v>84</v>
      </c>
      <c r="P34" s="155"/>
      <c r="Q34" s="156">
        <v>25.0</v>
      </c>
      <c r="R34" s="157"/>
      <c r="S34" s="157"/>
      <c r="T34" s="157"/>
      <c r="U34" s="156">
        <f t="shared" si="8"/>
        <v>25.0</v>
      </c>
      <c r="V34" s="156">
        <f t="shared" si="9"/>
        <v>12.0</v>
      </c>
      <c r="W34" s="159">
        <f t="shared" si="10"/>
        <v>5.0</v>
      </c>
    </row>
    <row r="35" spans="8:8" ht="28.2">
      <c r="A35" s="173"/>
      <c r="B35" s="142" t="s">
        <v>39</v>
      </c>
      <c r="C35" s="143" t="str">
        <f>_xlfn.IFERROR(IF(OR(COUNTIF(职业!$V$3:$V$11,$D35)=1,COUNTIF($AA$3:$AA$7,$D35)=1),"★",IF(COUNTIF(职业!$Y$3:$Z$3,$D35),"☆",IF(COUNTIF(职业!$Y$5:$Z$5,$D35),"⊙",IF(COUNTIF(职业!$Y$7:$Z$7,$D35),"※",IF(COUNTIF(职业!$Y$9:$AA$9,$D35),"×"," ")))))," ")</f>
        <v> </v>
      </c>
      <c r="D35" s="174" t="s">
        <v>85</v>
      </c>
      <c r="E35" s="177"/>
      <c r="F35" s="176" t="str">
        <f>IF(ISNA(LOOKUP(E35,分支技能!$H$4:$H$11,分支技能!$I$4:$I$11)),"0",LOOKUP(E35,分支技能!$H$4:$H$11,分支技能!$I$4:$I$11))</f>
        <v>0</v>
      </c>
      <c r="G35" s="147"/>
      <c r="H35" s="147"/>
      <c r="I35" s="147"/>
      <c r="J35" s="146">
        <f t="shared" si="5"/>
        <v>0.0</v>
      </c>
      <c r="K35" s="146">
        <f t="shared" si="6"/>
        <v>0.0</v>
      </c>
      <c r="L35" s="148">
        <f t="shared" si="7"/>
        <v>0.0</v>
      </c>
      <c r="M35" s="145" t="s">
        <v>39</v>
      </c>
      <c r="N35" s="143" t="str">
        <f>_xlfn.IFERROR(IF(OR(COUNTIF(职业!$V$3:$V$11,$O35)=1,COUNTIF($AA$3:$AA$7,$O35)=1),"★",IF(COUNTIF(职业!$Y$3:$Z$3,$O35),"☆",IF(COUNTIF(职业!$Y$5:$Z$5,$O35),"⊙",IF(COUNTIF(职业!$Y$7:$Z$7,$O35),"※",IF(COUNTIF(职业!$Y$9:$AA$9,$O35),"×"," ")))))," ")</f>
        <v> </v>
      </c>
      <c r="O35" s="149" t="s">
        <v>86</v>
      </c>
      <c r="P35" s="150"/>
      <c r="Q35" s="146">
        <v>20.0</v>
      </c>
      <c r="R35" s="147"/>
      <c r="S35" s="147"/>
      <c r="T35" s="147"/>
      <c r="U35" s="146">
        <f t="shared" si="8"/>
        <v>20.0</v>
      </c>
      <c r="V35" s="146">
        <f t="shared" si="9"/>
        <v>10.0</v>
      </c>
      <c r="W35" s="151">
        <f t="shared" si="10"/>
        <v>4.0</v>
      </c>
    </row>
    <row r="36" spans="8:8" ht="16.5" customHeight="1">
      <c r="A36" s="173"/>
      <c r="B36" s="152" t="s">
        <v>39</v>
      </c>
      <c r="C36" s="153" t="str">
        <f>_xlfn.IFERROR(IF(OR(COUNTIF(职业!$V$3:$V$11,$E36)=1,COUNTIF($AA$3:$AA$7,$E36)=1),"★",IF(COUNTIF(职业!$Y$3:$Z$3,$E36),"☆",IF(COUNTIF(职业!$Y$5:$Z$5,$E36),"⊙",IF(COUNTIF(职业!$Y$7:$Z$7,$E36),"※",IF(COUNTIF(职业!$Y$9:$AA$9,$E36),"×"," ")))))," ")</f>
        <v> </v>
      </c>
      <c r="D36" s="178" t="s">
        <v>87</v>
      </c>
      <c r="E36" s="179" t="s">
        <v>88</v>
      </c>
      <c r="F36" s="156">
        <v>20.0</v>
      </c>
      <c r="G36" s="157"/>
      <c r="H36" s="157">
        <v>55.0</v>
      </c>
      <c r="I36" s="157"/>
      <c r="J36" s="156">
        <f t="shared" si="5"/>
        <v>75.0</v>
      </c>
      <c r="K36" s="156">
        <f t="shared" si="6"/>
        <v>37.0</v>
      </c>
      <c r="L36" s="158">
        <f t="shared" si="7"/>
        <v>15.0</v>
      </c>
      <c r="M36" s="155" t="s">
        <v>39</v>
      </c>
      <c r="N36" s="153" t="str">
        <f>_xlfn.IFERROR(IF(OR(COUNTIF(职业!$V$3:$V$11,$O36)=1,COUNTIF($AA$3:$AA$7,$O36)=1),"★",IF(COUNTIF(职业!$Y$3:$Z$3,$O36),"☆",IF(COUNTIF(职业!$Y$5:$Z$5,$O36),"⊙",IF(COUNTIF(职业!$Y$7:$Z$7,$O36),"※",IF(COUNTIF(职业!$Y$9:$AA$9,$O36),"×"," ")))))," ")</f>
        <v> </v>
      </c>
      <c r="O36" s="165" t="s">
        <v>89</v>
      </c>
      <c r="P36" s="166"/>
      <c r="Q36" s="156">
        <v>10.0</v>
      </c>
      <c r="R36" s="157"/>
      <c r="S36" s="157"/>
      <c r="T36" s="157"/>
      <c r="U36" s="156">
        <f t="shared" si="8"/>
        <v>10.0</v>
      </c>
      <c r="V36" s="156">
        <f t="shared" si="9"/>
        <v>5.0</v>
      </c>
      <c r="W36" s="159">
        <f t="shared" si="10"/>
        <v>2.0</v>
      </c>
    </row>
    <row r="37" spans="8:8" ht="15.6">
      <c r="A37" s="173"/>
      <c r="B37" s="142" t="s">
        <v>39</v>
      </c>
      <c r="C37" s="143" t="str">
        <f>_xlfn.IFERROR(IF(OR(COUNTIF(职业!$V$3:$V$11,$D37)=1,COUNTIF($AA$3:$AA$7,$D37)=1),"★",IF(COUNTIF(职业!$Y$3:$Z$3,$D37),"☆",IF(COUNTIF(职业!$Y$5:$Z$5,$D37),"⊙",IF(COUNTIF(职业!$Y$7:$Z$7,$D37),"※",IF(COUNTIF(职业!$Y$9:$AA$9,$D37),"×"," ")))))," ")</f>
        <v>★</v>
      </c>
      <c r="D37" s="170" t="s">
        <v>90</v>
      </c>
      <c r="E37" s="180"/>
      <c r="F37" s="146" t="str">
        <f>IF(ISNA(LOOKUP(E37,分支技能!K4:K10,分支技能!L4:L10)),"0",LOOKUP(E37,分支技能!K4:K10,分支技能!L4:L10))</f>
        <v>0</v>
      </c>
      <c r="G37" s="147"/>
      <c r="H37" s="147"/>
      <c r="I37" s="147"/>
      <c r="J37" s="146">
        <f t="shared" si="5"/>
        <v>0.0</v>
      </c>
      <c r="K37" s="146">
        <f t="shared" si="6"/>
        <v>0.0</v>
      </c>
      <c r="L37" s="148">
        <f t="shared" si="7"/>
        <v>0.0</v>
      </c>
      <c r="M37" s="145" t="s">
        <v>39</v>
      </c>
      <c r="N37" s="143" t="str">
        <f>_xlfn.IFERROR(IF(OR(COUNTIF(职业!$V$3:$V$11,$O37)=1,COUNTIF($AA$3:$AA$7,$O37)=1),"★",IF(COUNTIF(职业!$Y$3:$Z$3,$O37),"☆",IF(COUNTIF(职业!$Y$5:$Z$5,$O37),"⊙",IF(COUNTIF(职业!$Y$7:$Z$7,$O37),"※",IF(COUNTIF(职业!$Y$9:$AA$9,$O37),"×"," ")))))," ")</f>
        <v> </v>
      </c>
      <c r="O37" s="149" t="s">
        <v>91</v>
      </c>
      <c r="P37" s="150"/>
      <c r="Q37" s="146">
        <v>20.0</v>
      </c>
      <c r="R37" s="147"/>
      <c r="S37" s="147"/>
      <c r="T37" s="147"/>
      <c r="U37" s="146">
        <f t="shared" si="8"/>
        <v>20.0</v>
      </c>
      <c r="V37" s="146">
        <f t="shared" si="9"/>
        <v>10.0</v>
      </c>
      <c r="W37" s="151">
        <f t="shared" si="10"/>
        <v>4.0</v>
      </c>
    </row>
    <row r="38" spans="8:8" ht="16.5" customHeight="1">
      <c r="A38" s="173"/>
      <c r="B38" s="152" t="s">
        <v>39</v>
      </c>
      <c r="C38" s="153" t="str">
        <f>_xlfn.IFERROR(IF(OR(COUNTIF(职业!$V$3:$V$11,$D38)=1,COUNTIF($AA$3:$AA$7,$D38)=1),"★",IF(COUNTIF(职业!$Y$3:$Z$3,$D38),"☆",IF(COUNTIF(职业!$Y$5:$Z$5,$D38),"⊙",IF(COUNTIF(职业!$Y$7:$Z$7,$D38),"※",IF(COUNTIF(职业!$Y$9:$AA$9,$D38),"×"," ")))))," ")</f>
        <v> </v>
      </c>
      <c r="D38" s="178" t="s">
        <v>92</v>
      </c>
      <c r="E38" s="163"/>
      <c r="F38" s="156" t="str">
        <f>IF(ISNA(LOOKUP(E38,分支技能!K4:K10,分支技能!L4:L10)),"0",LOOKUP(E38,分支技能!K4:K10,分支技能!L4:L10))</f>
        <v>0</v>
      </c>
      <c r="G38" s="157"/>
      <c r="H38" s="157"/>
      <c r="I38" s="157"/>
      <c r="J38" s="156">
        <f t="shared" si="5"/>
        <v>0.0</v>
      </c>
      <c r="K38" s="156">
        <f t="shared" si="6"/>
        <v>0.0</v>
      </c>
      <c r="L38" s="158">
        <f t="shared" si="7"/>
        <v>0.0</v>
      </c>
      <c r="M38" s="155" t="s">
        <v>39</v>
      </c>
      <c r="N38" s="153" t="str">
        <f>_xlfn.IFERROR(IF(OR(COUNTIF(职业!$V$3:$V$11,$O38)=1,COUNTIF($AA$3:$AA$7,$O38)=1),"★",IF(COUNTIF(职业!$Y$3:$Z$3,$O38),"☆",IF(COUNTIF(职业!$Y$5:$Z$5,$O38),"⊙",IF(COUNTIF(职业!$Y$7:$Z$7,$O38),"※",IF(COUNTIF(职业!$Y$9:$AA$9,$O38),"×"," ")))))," ")</f>
        <v> </v>
      </c>
      <c r="O38" s="181" t="s">
        <v>93</v>
      </c>
      <c r="P38" s="182"/>
      <c r="Q38" s="156">
        <v>5.0</v>
      </c>
      <c r="R38" s="157"/>
      <c r="S38" s="157"/>
      <c r="T38" s="157"/>
      <c r="U38" s="156">
        <f t="shared" si="11" ref="U38:U43">SUM(Q38:T38)</f>
        <v>5.0</v>
      </c>
      <c r="V38" s="156">
        <f t="shared" si="12" ref="V38:V43">INT(U38/2)</f>
        <v>2.0</v>
      </c>
      <c r="W38" s="159">
        <f t="shared" si="13" ref="W38:W43">INT(U38/5)</f>
        <v>1.0</v>
      </c>
    </row>
    <row r="39" spans="8:8" ht="16.0">
      <c r="B39" s="142" t="s">
        <v>39</v>
      </c>
      <c r="C39" s="143" t="str">
        <f>_xlfn.IFERROR(IF(OR(COUNTIF(职业!$V$3:$V$11,$D39)=1,COUNTIF($AA$3:$AA$7,$D39)=1),"★",IF(COUNTIF(职业!$Y$3:$Z$3,$D39),"☆",IF(COUNTIF(职业!$Y$5:$Z$5,$D39),"⊙",IF(COUNTIF(职业!$Y$7:$Z$7,$D39),"※",IF(COUNTIF(职业!$Y$9:$AA$9,$D39),"×"," ")))))," ")</f>
        <v>★</v>
      </c>
      <c r="D39" s="144" t="s">
        <v>94</v>
      </c>
      <c r="E39" s="145"/>
      <c r="F39" s="146">
        <v>30.0</v>
      </c>
      <c r="G39" s="147"/>
      <c r="H39" s="147">
        <v>45.0</v>
      </c>
      <c r="I39" s="147"/>
      <c r="J39" s="146">
        <f t="shared" si="5"/>
        <v>75.0</v>
      </c>
      <c r="K39" s="146">
        <f t="shared" si="6"/>
        <v>37.0</v>
      </c>
      <c r="L39" s="148">
        <f t="shared" si="7"/>
        <v>15.0</v>
      </c>
      <c r="M39" s="145" t="s">
        <v>39</v>
      </c>
      <c r="N39" s="143" t="str">
        <f>_xlfn.IFERROR(IF(OR(COUNTIF(职业!$V$3:$V$11,$O39)=1,COUNTIF($AA$3:$AA$7,$O39)=1),"★",IF(COUNTIF(职业!$Y$3:$Z$3,$O39),"☆",IF(COUNTIF(职业!$Y$5:$Z$5,$O39),"⊙",IF(COUNTIF(职业!$Y$7:$Z$7,$O39),"※",IF(COUNTIF(职业!$Y$9:$AA$9,$O39),"×"," ")))))," ")</f>
        <v> </v>
      </c>
      <c r="O39" s="183" t="s">
        <v>95</v>
      </c>
      <c r="P39" s="184"/>
      <c r="Q39" s="146">
        <v>1.0</v>
      </c>
      <c r="R39" s="147"/>
      <c r="S39" s="147"/>
      <c r="T39" s="147"/>
      <c r="U39" s="146">
        <f t="shared" si="11"/>
        <v>1.0</v>
      </c>
      <c r="V39" s="146">
        <f t="shared" si="12"/>
        <v>0.0</v>
      </c>
      <c r="W39" s="151">
        <f t="shared" si="13"/>
        <v>0.0</v>
      </c>
      <c r="Z39" s="167"/>
      <c r="AA39" s="167"/>
      <c r="AB39" s="167"/>
    </row>
    <row r="40" spans="8:8" ht="15.6">
      <c r="B40" s="152" t="s">
        <v>39</v>
      </c>
      <c r="C40" s="153" t="str">
        <f>_xlfn.IFERROR(IF(OR(COUNTIF(职业!$V$3:$V$11,$D40)=1,COUNTIF($AA$3:$AA$7,$D40)=1),"★",IF(COUNTIF(职业!$Y$3:$Z$3,$D40),"☆",IF(COUNTIF(职业!$Y$5:$Z$5,$D40),"⊙",IF(COUNTIF(职业!$Y$7:$Z$7,$D40),"※",IF(COUNTIF(职业!$Y$9:$AA$9,$D40),"×"," ")))))," ")</f>
        <v> </v>
      </c>
      <c r="D40" s="154" t="s">
        <v>96</v>
      </c>
      <c r="E40" s="155"/>
      <c r="F40" s="156">
        <v>5.0</v>
      </c>
      <c r="G40" s="157"/>
      <c r="H40" s="157"/>
      <c r="I40" s="157"/>
      <c r="J40" s="156">
        <f t="shared" si="5"/>
        <v>5.0</v>
      </c>
      <c r="K40" s="156">
        <f t="shared" si="6"/>
        <v>2.0</v>
      </c>
      <c r="L40" s="158">
        <f t="shared" si="7"/>
        <v>1.0</v>
      </c>
      <c r="M40" s="155" t="s">
        <v>39</v>
      </c>
      <c r="N40" s="153" t="str">
        <f>_xlfn.IFERROR(IF(OR(COUNTIF(职业!$V$3:$V$11,$O40)=1,COUNTIF($AA$3:$AA$7,$O40)=1),"★",IF(COUNTIF(职业!$Y$3:$Z$3,$O40),"☆",IF(COUNTIF(职业!$Y$5:$Z$5,$O40),"⊙",IF(COUNTIF(职业!$Y$7:$Z$7,$O40),"※",IF(COUNTIF(职业!$Y$9:$AA$9,$O40),"×"," ")))))," ")</f>
        <v> </v>
      </c>
      <c r="O40" s="181" t="s">
        <v>97</v>
      </c>
      <c r="P40" s="182"/>
      <c r="Q40" s="156">
        <v>1.0</v>
      </c>
      <c r="R40" s="157"/>
      <c r="S40" s="157"/>
      <c r="T40" s="157"/>
      <c r="U40" s="156">
        <f t="shared" si="11"/>
        <v>1.0</v>
      </c>
      <c r="V40" s="156">
        <f t="shared" si="12"/>
        <v>0.0</v>
      </c>
      <c r="W40" s="159">
        <f t="shared" si="13"/>
        <v>0.0</v>
      </c>
      <c r="Z40" s="167"/>
      <c r="AA40" s="167"/>
      <c r="AB40" s="167"/>
    </row>
    <row r="41" spans="8:8" ht="15.6">
      <c r="B41" s="142" t="s">
        <v>39</v>
      </c>
      <c r="C41" s="143" t="str">
        <f>_xlfn.IFERROR(IF(OR(COUNTIF(职业!$V$3:$V$11,$D41)=1,COUNTIF($AA$3:$AA$7,$D41)=1),"★",IF(COUNTIF(职业!$Y$3:$Z$3,$D41),"☆",IF(COUNTIF(职业!$Y$5:$Z$5,$D41),"⊙",IF(COUNTIF(职业!$Y$7:$Z$7,$D41),"※",IF(COUNTIF(职业!$Y$9:$AA$9,$D41),"×"," ")))))," ")&amp;CHAR(10)&amp;IF($K$9=" "," ","☯")</f>
        <v> 
☯</v>
      </c>
      <c r="D41" s="144" t="s">
        <v>98</v>
      </c>
      <c r="E41" s="145"/>
      <c r="F41" s="146">
        <v>15.0</v>
      </c>
      <c r="G41" s="147"/>
      <c r="H41" s="147"/>
      <c r="I41" s="147"/>
      <c r="J41" s="146">
        <f t="shared" si="5"/>
        <v>15.0</v>
      </c>
      <c r="K41" s="146">
        <f t="shared" si="6"/>
        <v>7.0</v>
      </c>
      <c r="L41" s="148">
        <f t="shared" si="7"/>
        <v>3.0</v>
      </c>
      <c r="M41" s="145" t="s">
        <v>39</v>
      </c>
      <c r="N41" s="143" t="str">
        <f>_xlfn.IFERROR(IF(OR(COUNTIF(职业!$V$3:$V$11,$O41)=1,COUNTIF($AA$3:$AA$7,$O41)=1),"★",IF(COUNTIF(职业!$Y$3:$Z$3,$O41),"☆",IF(COUNTIF(职业!$Y$5:$Z$5,$O41),"⊙",IF(COUNTIF(职业!$Y$7:$Z$7,$O41),"※",IF(COUNTIF(职业!$Y$9:$AA$9,$O41),"×"," ")))))," ")</f>
        <v> </v>
      </c>
      <c r="O41" s="183" t="s">
        <v>99</v>
      </c>
      <c r="P41" s="184"/>
      <c r="Q41" s="146">
        <v>1.0</v>
      </c>
      <c r="R41" s="147"/>
      <c r="S41" s="147"/>
      <c r="T41" s="147"/>
      <c r="U41" s="146">
        <f t="shared" si="11"/>
        <v>1.0</v>
      </c>
      <c r="V41" s="146">
        <f t="shared" si="12"/>
        <v>0.0</v>
      </c>
      <c r="W41" s="151">
        <f t="shared" si="13"/>
        <v>0.0</v>
      </c>
      <c r="Z41" s="167"/>
      <c r="AA41" s="167"/>
      <c r="AB41" s="167"/>
    </row>
    <row r="42" spans="8:8" ht="15.6">
      <c r="B42" s="152" t="s">
        <v>39</v>
      </c>
      <c r="C42" s="153" t="str">
        <f>_xlfn.IFERROR(IF(OR(COUNTIF(职业!$V$3:$V$11,$D42)=1,COUNTIF($AA$3:$AA$7,$D42)=1),"★",IF(COUNTIF(职业!$Y$3:$Z$3,$D42),"☆",IF(COUNTIF(职业!$Y$5:$Z$5,$D42),"⊙",IF(COUNTIF(职业!$Y$7:$Z$7,$D42),"※",IF(COUNTIF(职业!$Y$9:$AA$9,$D42),"×"," ")))))," ")</f>
        <v> </v>
      </c>
      <c r="D42" s="154" t="s">
        <v>100</v>
      </c>
      <c r="E42" s="155"/>
      <c r="F42" s="156">
        <v>20.0</v>
      </c>
      <c r="G42" s="157"/>
      <c r="H42" s="157"/>
      <c r="I42" s="157"/>
      <c r="J42" s="156">
        <f t="shared" si="5"/>
        <v>20.0</v>
      </c>
      <c r="K42" s="156">
        <f t="shared" si="6"/>
        <v>10.0</v>
      </c>
      <c r="L42" s="158">
        <f t="shared" si="7"/>
        <v>4.0</v>
      </c>
      <c r="M42" s="155" t="s">
        <v>39</v>
      </c>
      <c r="N42" s="153" t="str">
        <f>_xlfn.IFERROR(IF(OR(COUNTIF(职业!$V$3:$V$11,$O42)=1,COUNTIF($AA$3:$AA$7,$O42)=1),"★",IF(COUNTIF(职业!$Y$3:$Z$3,$O42),"☆",IF(COUNTIF(职业!$Y$5:$Z$5,$O42),"⊙",IF(COUNTIF(职业!$Y$7:$Z$7,$O42),"※",IF(COUNTIF(职业!$Y$9:$AA$9,$O42),"×"," ")))))," ")</f>
        <v> </v>
      </c>
      <c r="O42" s="181" t="s">
        <v>101</v>
      </c>
      <c r="P42" s="182"/>
      <c r="Q42" s="156">
        <v>1.0</v>
      </c>
      <c r="R42" s="157"/>
      <c r="S42" s="157"/>
      <c r="T42" s="157"/>
      <c r="U42" s="156">
        <f t="shared" si="11"/>
        <v>1.0</v>
      </c>
      <c r="V42" s="156">
        <f t="shared" si="12"/>
        <v>0.0</v>
      </c>
      <c r="W42" s="159">
        <f t="shared" si="13"/>
        <v>0.0</v>
      </c>
      <c r="Z42" s="167"/>
      <c r="AA42" s="167"/>
      <c r="AB42" s="167"/>
    </row>
    <row r="43" spans="8:8" ht="16.5" customHeight="1">
      <c r="B43" s="142" t="s">
        <v>39</v>
      </c>
      <c r="C43" s="143" t="str">
        <f>_xlfn.IFERROR(IF(OR(COUNTIF(职业!$V$3:$V$11,$D43)=1,COUNTIF($AA$3:$AA$7,$D43)=1),"★",IF(COUNTIF(职业!$Y$3:$Z$3,$D43),"☆",IF(COUNTIF(职业!$Y$5:$Z$5,$D43),"⊙",IF(COUNTIF(职业!$Y$7:$Z$7,$D43),"※",IF(COUNTIF(职业!$Y$9:$AA$9,$D43),"×"," ")))))," ")</f>
        <v> </v>
      </c>
      <c r="D43" s="185" t="s">
        <v>102</v>
      </c>
      <c r="E43" s="177"/>
      <c r="F43" s="146">
        <v>1.0</v>
      </c>
      <c r="G43" s="147"/>
      <c r="H43" s="147"/>
      <c r="I43" s="147"/>
      <c r="J43" s="146">
        <f t="shared" si="5"/>
        <v>1.0</v>
      </c>
      <c r="K43" s="146">
        <f t="shared" si="6"/>
        <v>0.0</v>
      </c>
      <c r="L43" s="148">
        <f t="shared" si="7"/>
        <v>0.0</v>
      </c>
      <c r="M43" s="145" t="s">
        <v>39</v>
      </c>
      <c r="N43" s="143" t="str">
        <f>_xlfn.IFERROR(IF(OR(COUNTIF(职业!$V$3:$V$11,$O43)=1,COUNTIF($AA$3:$AA$7,$O43)=1),"★",IF(COUNTIF(职业!$Y$3:$Z$3,$O43),"☆",IF(COUNTIF(职业!$Y$5:$Z$5,$O43),"⊙",IF(COUNTIF(职业!$Y$7:$Z$7,$O43),"※",IF(COUNTIF(职业!$Y$9:$AA$9,$O43),"×"," ")))))," ")</f>
        <v> </v>
      </c>
      <c r="O43" s="183" t="s">
        <v>103</v>
      </c>
      <c r="P43" s="184"/>
      <c r="Q43" s="146">
        <v>1.0</v>
      </c>
      <c r="R43" s="147"/>
      <c r="S43" s="147"/>
      <c r="T43" s="147"/>
      <c r="U43" s="146">
        <f t="shared" si="11"/>
        <v>1.0</v>
      </c>
      <c r="V43" s="146">
        <f t="shared" si="12"/>
        <v>0.0</v>
      </c>
      <c r="W43" s="151">
        <f t="shared" si="13"/>
        <v>0.0</v>
      </c>
      <c r="Z43" s="167"/>
      <c r="AA43" s="167"/>
      <c r="AB43" s="167"/>
    </row>
    <row r="44" spans="8:8" ht="15.6">
      <c r="B44" s="152" t="s">
        <v>39</v>
      </c>
      <c r="C44" s="153" t="str">
        <f>_xlfn.IFERROR(IF(OR(COUNTIF(职业!$V$3:$V$11,$D44)=1,COUNTIF($AA$3:$AA$7,$D44)=1),"★",IF(COUNTIF(职业!$Y$3:$Z$3,$D44),"☆",IF(COUNTIF(职业!$Y$5:$Z$5,$D44),"⊙",IF(COUNTIF(职业!$Y$7:$Z$7,$D44),"※",IF(COUNTIF(职业!$Y$9:$AA$9,$D44),"×"," ")))))," ")</f>
        <v> </v>
      </c>
      <c r="D44" s="165" t="s">
        <v>104</v>
      </c>
      <c r="E44" s="169"/>
      <c r="F44" s="156">
        <v>1.0</v>
      </c>
      <c r="G44" s="157"/>
      <c r="H44" s="157"/>
      <c r="I44" s="157"/>
      <c r="J44" s="156">
        <f t="shared" si="5"/>
        <v>1.0</v>
      </c>
      <c r="K44" s="156">
        <f t="shared" si="6"/>
        <v>0.0</v>
      </c>
      <c r="L44" s="158">
        <f t="shared" si="7"/>
        <v>0.0</v>
      </c>
      <c r="M44" s="155" t="s">
        <v>39</v>
      </c>
      <c r="N44" s="153" t="str">
        <f>_xlfn.IFERROR(IF(OR(COUNTIF(职业!$V$3:$V$11,$O44)=1,COUNTIF($AA$3:$AA$7,$O44)=1),"★",IF(COUNTIF(职业!$Y$3:$Z$3,$O44),"☆",IF(COUNTIF(职业!$Y$5:$Z$5,$O44),"⊙",IF(COUNTIF(职业!$Y$7:$Z$7,$O44),"※",IF(COUNTIF(职业!$Y$9:$AA$9,$O44),"×"," ")))))," ")</f>
        <v> </v>
      </c>
      <c r="O44" s="186" t="s">
        <v>105</v>
      </c>
      <c r="P44" s="187"/>
      <c r="Q44" s="157">
        <v>1.0</v>
      </c>
      <c r="R44" s="157"/>
      <c r="S44" s="157"/>
      <c r="T44" s="157"/>
      <c r="U44" s="156">
        <f>IF(SUM(Q44:T44)&lt;&gt;0,SUM(Q44:T44),"")</f>
        <v>1.0</v>
      </c>
      <c r="V44" s="156">
        <f>IF(U44="","",INT(U44/2))</f>
        <v>0.0</v>
      </c>
      <c r="W44" s="159">
        <f>IF(U44="","",INT(U44/5))</f>
        <v>0.0</v>
      </c>
      <c r="Z44" s="167"/>
      <c r="AA44" s="167"/>
      <c r="AB44" s="167"/>
    </row>
    <row r="45" spans="8:8" ht="16.5" customHeight="1">
      <c r="B45" s="142" t="s">
        <v>39</v>
      </c>
      <c r="C45" s="143" t="str">
        <f>_xlfn.IFERROR(IF(OR(COUNTIF(职业!$V$3:$V$11,$D45)=1,COUNTIF($AA$3:$AA$7,$D45)=1),"★",IF(COUNTIF(职业!$Y$3:$Z$3,$D45),"☆",IF(COUNTIF(职业!$Y$5:$Z$5,$D45),"⊙",IF(COUNTIF(职业!$Y$7:$Z$7,$D45),"※",IF(COUNTIF(职业!$Y$9:$AA$9,$D45),"×"," ")))))," ")</f>
        <v> </v>
      </c>
      <c r="D45" s="188" t="s">
        <v>106</v>
      </c>
      <c r="E45" s="189"/>
      <c r="F45" s="146">
        <v>1.0</v>
      </c>
      <c r="G45" s="147"/>
      <c r="H45" s="147"/>
      <c r="I45" s="147"/>
      <c r="J45" s="146">
        <f t="shared" si="5"/>
        <v>1.0</v>
      </c>
      <c r="K45" s="146">
        <f t="shared" si="6"/>
        <v>0.0</v>
      </c>
      <c r="L45" s="148">
        <f t="shared" si="7"/>
        <v>0.0</v>
      </c>
      <c r="M45" s="145" t="s">
        <v>39</v>
      </c>
      <c r="N45" s="190" t="str">
        <f>(IF(N44="","",IF(OR(O45="",O45="可自设"),"","自设")))</f>
        <v/>
      </c>
      <c r="O45" s="191" t="str">
        <f>IF(OR(O44="",O44="可自设"),"","可自设")</f>
        <v>可自设</v>
      </c>
      <c r="P45" s="192"/>
      <c r="Q45" s="147"/>
      <c r="R45" s="147"/>
      <c r="S45" s="147"/>
      <c r="T45" s="147"/>
      <c r="U45" s="146" t="str">
        <f>IF(SUM(Q45:T45)&lt;&gt;0,SUM(Q45:T45),"")</f>
        <v/>
      </c>
      <c r="V45" s="146" t="str">
        <f>IF(U45="","",INT(U45/2))</f>
        <v/>
      </c>
      <c r="W45" s="151" t="str">
        <f>IF(U45="","",INT(U45/5))</f>
        <v/>
      </c>
      <c r="Z45" s="167"/>
      <c r="AA45" s="167"/>
      <c r="AB45" s="167"/>
    </row>
    <row r="46" spans="8:8" ht="28.2">
      <c r="B46" s="152" t="s">
        <v>39</v>
      </c>
      <c r="C46" s="153" t="str">
        <f>_xlfn.IFERROR(IF(OR(COUNTIF(职业!$V$3:$V$11,$D46)=1,COUNTIF($AA$3:$AA$7,$D46)=1),"★",IF(COUNTIF(职业!$Y$3:$Z$3,$D46),"☆",IF(COUNTIF(职业!$Y$5:$Z$5,$D46),"⊙",IF(COUNTIF(职业!$Y$7:$Z$7,$D46),"※",IF(COUNTIF(职业!$Y$9:$AA$9,$D46),"×"," ")))))," ")</f>
        <v> </v>
      </c>
      <c r="D46" s="165" t="s">
        <v>107</v>
      </c>
      <c r="E46" s="169" t="s">
        <v>1285</v>
      </c>
      <c r="F46" s="156">
        <f>P5</f>
        <v>90.0</v>
      </c>
      <c r="G46" s="157"/>
      <c r="H46" s="157"/>
      <c r="I46" s="157"/>
      <c r="J46" s="156">
        <f t="shared" si="5"/>
        <v>90.0</v>
      </c>
      <c r="K46" s="156">
        <f t="shared" si="6"/>
        <v>45.0</v>
      </c>
      <c r="L46" s="158">
        <f t="shared" si="7"/>
        <v>18.0</v>
      </c>
      <c r="M46" s="155" t="s">
        <v>39</v>
      </c>
      <c r="N46" s="153" t="str">
        <f>(IF(N45="","",IF(OR(O46="",O46="可自设"),"","自设")))</f>
        <v/>
      </c>
      <c r="O46" s="193" t="str">
        <f>IF(OR(O45="",O45="可自设"),"","可自设")</f>
        <v/>
      </c>
      <c r="P46" s="194"/>
      <c r="Q46" s="157"/>
      <c r="R46" s="157"/>
      <c r="S46" s="157"/>
      <c r="T46" s="157"/>
      <c r="U46" s="156" t="str">
        <f>IF(SUM(Q46:T46)&lt;&gt;0,SUM(Q46:T46),"")</f>
        <v/>
      </c>
      <c r="V46" s="156" t="str">
        <f>IF(U46="","",INT(U46/2))</f>
        <v/>
      </c>
      <c r="W46" s="159" t="str">
        <f>IF(U46="","",INT(U46/5))</f>
        <v/>
      </c>
      <c r="Z46" s="167"/>
      <c r="AA46" s="167"/>
      <c r="AB46" s="167"/>
    </row>
    <row r="47" spans="8:8" ht="16.0">
      <c r="B47" s="142" t="s">
        <v>39</v>
      </c>
      <c r="C47" s="143" t="str">
        <f>_xlfn.IFERROR(IF(OR(COUNTIF(职业!$V$3:$V$11,$D47)=1,COUNTIF($AA$3:$AA$7,$D47)=1),"★",IF(COUNTIF(职业!$Y$3:$Z$3,$D47),"☆",IF(COUNTIF(职业!$Y$5:$Z$5,$D47),"⊙",IF(COUNTIF(职业!$Y$7:$Z$7,$D47),"※",IF(COUNTIF(职业!$Y$9:$AA$9,$D47),"×"," ")))))," ")</f>
        <v> </v>
      </c>
      <c r="D47" s="144" t="s">
        <v>108</v>
      </c>
      <c r="E47" s="145"/>
      <c r="F47" s="146">
        <v>20.0</v>
      </c>
      <c r="G47" s="147"/>
      <c r="H47" s="147"/>
      <c r="I47" s="147">
        <v>40.0</v>
      </c>
      <c r="J47" s="146">
        <f t="shared" si="5"/>
        <v>60.0</v>
      </c>
      <c r="K47" s="146">
        <f t="shared" si="6"/>
        <v>30.0</v>
      </c>
      <c r="L47" s="148">
        <f t="shared" si="7"/>
        <v>12.0</v>
      </c>
      <c r="M47" s="145" t="s">
        <v>39</v>
      </c>
      <c r="N47" s="190" t="str">
        <f>(IF(N46="","",IF(OR(O47="",O47="可自设"),"","自设")))</f>
        <v/>
      </c>
      <c r="O47" s="191" t="str">
        <f>IF(OR(O46="",O46="可自设"),"","可自设")</f>
        <v/>
      </c>
      <c r="P47" s="192"/>
      <c r="Q47" s="147"/>
      <c r="R47" s="147"/>
      <c r="S47" s="147"/>
      <c r="T47" s="147"/>
      <c r="U47" s="146" t="str">
        <f>IF(SUM(Q47:T47)&lt;&gt;0,SUM(Q47:T47),"")</f>
        <v/>
      </c>
      <c r="V47" s="146" t="str">
        <f>IF(U47="","",INT(U47/2))</f>
        <v/>
      </c>
      <c r="W47" s="151" t="str">
        <f>IF(U47="","",INT(U47/5))</f>
        <v/>
      </c>
      <c r="Z47" s="167"/>
      <c r="AA47" s="167"/>
      <c r="AB47" s="167"/>
    </row>
    <row r="48" spans="8:8" ht="16.35">
      <c r="B48" s="195" t="s">
        <v>39</v>
      </c>
      <c r="C48" s="196" t="str">
        <f>_xlfn.IFERROR(IF(OR(COUNTIF(职业!$V$3:$V$11,$D48)=1,COUNTIF($AA$3:$AA$7,$D48)=1),"★",IF(COUNTIF(职业!$Y$3:$Z$3,$D48),"☆",IF(COUNTIF(职业!$Y$5:$Z$5,$D48),"⊙",IF(COUNTIF(职业!$Y$7:$Z$7,$D48),"※",IF(COUNTIF(职业!$Y$9:$AA$9,$D48),"×"," ")))))," ")</f>
        <v> </v>
      </c>
      <c r="D48" s="197" t="s">
        <v>109</v>
      </c>
      <c r="E48" s="198"/>
      <c r="F48" s="199">
        <v>10.0</v>
      </c>
      <c r="G48" s="200"/>
      <c r="H48" s="200"/>
      <c r="I48" s="200"/>
      <c r="J48" s="199">
        <f t="shared" si="5"/>
        <v>10.0</v>
      </c>
      <c r="K48" s="199">
        <f t="shared" si="6"/>
        <v>5.0</v>
      </c>
      <c r="L48" s="201">
        <f t="shared" si="7"/>
        <v>2.0</v>
      </c>
      <c r="M48" s="198" t="s">
        <v>39</v>
      </c>
      <c r="N48" s="196" t="str">
        <f>(IF(N47="","",IF(OR(O48="",O48="可自设"),"","自设")))</f>
        <v/>
      </c>
      <c r="O48" s="202" t="str">
        <f>IF(OR(O47="",O47="可自设"),"","可自设")</f>
        <v/>
      </c>
      <c r="P48" s="203"/>
      <c r="Q48" s="200"/>
      <c r="R48" s="200"/>
      <c r="S48" s="200"/>
      <c r="T48" s="200"/>
      <c r="U48" s="199" t="str">
        <f>IF(SUM(Q48:T48)&lt;&gt;0,SUM(Q48:T48),"")</f>
        <v/>
      </c>
      <c r="V48" s="199" t="str">
        <f>IF(U48="","",INT(U48/2))</f>
        <v/>
      </c>
      <c r="W48" s="204" t="str">
        <f>IF(U48="","",INT(U48/5))</f>
        <v/>
      </c>
      <c r="Z48" s="167"/>
      <c r="AA48" s="167"/>
      <c r="AB48" s="167"/>
    </row>
    <row r="49" spans="8:8" ht="16.35">
      <c r="B49" s="205" t="str">
        <f>IF(F5=0," ","职业信用范围："&amp;LOOKUP(F5,职业列表!A2:A117,职业列表!D2:D117))</f>
        <v>职业信用范围：20-70</v>
      </c>
      <c r="C49" s="205"/>
      <c r="D49" s="205"/>
      <c r="E49" s="205"/>
      <c r="F49" s="205"/>
      <c r="G49" s="205" t="str">
        <f>IF(F5=0," ","剩余职业点="&amp;LOOKUP(F5,职业列表!A2:A117,职业列表!F2:F117)-SUM(人物卡!H15:H48,人物卡!S15:S48)&amp;"   剩余兴趣点="&amp;M7*2-SUM(I15:I48,T15:T48))</f>
        <v>剩余职业点=0   剩余兴趣点=0</v>
      </c>
      <c r="H49" s="205"/>
      <c r="I49" s="205"/>
      <c r="J49" s="205"/>
      <c r="K49" s="205"/>
      <c r="L49" s="206"/>
      <c r="M49" s="92"/>
      <c r="N49" s="92"/>
      <c r="O49" s="92"/>
      <c r="P49" s="92"/>
      <c r="Q49" s="92"/>
      <c r="R49" s="207"/>
      <c r="S49" s="207"/>
      <c r="T49" s="207"/>
      <c r="U49" s="207"/>
      <c r="V49" s="207"/>
      <c r="W49" s="92"/>
      <c r="Z49" s="167"/>
      <c r="AA49" s="167"/>
      <c r="AB49" s="167"/>
    </row>
    <row r="50" spans="8:8" ht="15.6">
      <c r="B50" s="208" t="s">
        <v>110</v>
      </c>
      <c r="C50" s="209"/>
      <c r="D50" s="209"/>
      <c r="E50" s="209"/>
      <c r="F50" s="209"/>
      <c r="G50" s="209"/>
      <c r="H50" s="209"/>
      <c r="I50" s="209"/>
      <c r="J50" s="209"/>
      <c r="K50" s="209"/>
      <c r="L50" s="209"/>
      <c r="M50" s="209"/>
      <c r="N50" s="209"/>
      <c r="O50" s="209"/>
      <c r="P50" s="209"/>
      <c r="Q50" s="209"/>
      <c r="R50" s="210"/>
      <c r="T50" s="211" t="s">
        <v>111</v>
      </c>
      <c r="U50" s="212"/>
      <c r="V50" s="212"/>
      <c r="W50" s="213"/>
      <c r="Z50" s="167"/>
      <c r="AA50" s="167"/>
      <c r="AB50" s="167"/>
    </row>
    <row r="51" spans="8:8" ht="16.5" customHeight="1">
      <c r="B51" s="214" t="s">
        <v>112</v>
      </c>
      <c r="C51" s="215"/>
      <c r="D51" s="216" t="s">
        <v>113</v>
      </c>
      <c r="E51" s="216" t="s">
        <v>114</v>
      </c>
      <c r="F51" s="217" t="s">
        <v>38</v>
      </c>
      <c r="G51" s="218"/>
      <c r="H51" s="215"/>
      <c r="I51" s="217" t="s">
        <v>115</v>
      </c>
      <c r="J51" s="215"/>
      <c r="K51" s="219" t="s">
        <v>116</v>
      </c>
      <c r="L51" s="220"/>
      <c r="M51" s="221" t="s">
        <v>117</v>
      </c>
      <c r="N51" s="219" t="s">
        <v>118</v>
      </c>
      <c r="O51" s="220"/>
      <c r="P51" s="219" t="s">
        <v>119</v>
      </c>
      <c r="Q51" s="220"/>
      <c r="R51" s="222" t="s">
        <v>120</v>
      </c>
      <c r="S51" s="223"/>
      <c r="T51" s="224" t="s">
        <v>121</v>
      </c>
      <c r="U51" s="225"/>
      <c r="V51" s="226" t="str">
        <f>LOOKUP(J3+J7,附表!A2:A32,附表!B2:B32)</f>
        <v>+1D4</v>
      </c>
      <c r="W51" s="227"/>
      <c r="Z51" s="167"/>
      <c r="AA51" s="167"/>
      <c r="AB51" s="167"/>
    </row>
    <row r="52" spans="8:8" ht="15.6">
      <c r="B52" s="228" t="s">
        <v>122</v>
      </c>
      <c r="C52" s="229"/>
      <c r="D52" s="230" t="s">
        <v>123</v>
      </c>
      <c r="E52" s="230" t="s">
        <v>81</v>
      </c>
      <c r="F52" s="231">
        <f>J33</f>
        <v>75.0</v>
      </c>
      <c r="G52" s="230">
        <f>INT(F52/2)</f>
        <v>37.0</v>
      </c>
      <c r="H52" s="230">
        <f>INT(F52/5)</f>
        <v>15.0</v>
      </c>
      <c r="I52" s="232" t="s">
        <v>124</v>
      </c>
      <c r="J52" s="229"/>
      <c r="K52" s="232" t="s">
        <v>65</v>
      </c>
      <c r="L52" s="229"/>
      <c r="M52" s="230" t="s">
        <v>125</v>
      </c>
      <c r="N52" s="232">
        <v>1.0</v>
      </c>
      <c r="O52" s="229"/>
      <c r="P52" s="232" t="s">
        <v>65</v>
      </c>
      <c r="Q52" s="229"/>
      <c r="R52" s="233" t="s">
        <v>65</v>
      </c>
      <c r="S52" s="234"/>
      <c r="T52" s="235"/>
      <c r="U52" s="236"/>
      <c r="V52" s="237"/>
      <c r="W52" s="238"/>
      <c r="Z52" s="167"/>
      <c r="AA52" s="167"/>
      <c r="AB52" s="167"/>
    </row>
    <row r="53" spans="8:8" ht="16.5" customHeight="1">
      <c r="B53" s="239" t="str">
        <f>IF(D53="","",D53)</f>
        <v>中型剑(佩剑等)</v>
      </c>
      <c r="C53" s="240"/>
      <c r="D53" s="241" t="s">
        <v>638</v>
      </c>
      <c r="E53" s="242" t="str">
        <f>IF($D53=0,"请选择类型",VLOOKUP($D53,武器列表!$B$3:$I$106,2,FALSE))</f>
        <v>剑</v>
      </c>
      <c r="F53" s="243">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75.0</v>
      </c>
      <c r="G53" s="243">
        <f>IF(F53="","",INT(F53/2))</f>
        <v>37.0</v>
      </c>
      <c r="H53" s="243">
        <f>IF(F53="","",INT(F53/5))</f>
        <v>15.0</v>
      </c>
      <c r="I53" s="244" t="str">
        <f>IF($D53=0,"",VLOOKUP($D53,武器列表!$B$3:$I$106,3,FALSE))</f>
        <v>1D6+1+DB</v>
      </c>
      <c r="J53" s="245"/>
      <c r="K53" s="246" t="str">
        <f>IF($D53=0,"",VLOOKUP($D53,武器列表!$B$3:$I$106,4,FALSE))</f>
        <v>接触</v>
      </c>
      <c r="L53" s="247"/>
      <c r="M53" s="246" t="str">
        <f>IF($D53=0,"",VLOOKUP($D53,武器列表!$B$3:$I$106,5,FALSE))</f>
        <v>√</v>
      </c>
      <c r="N53" s="246" t="str">
        <f>IF($D53=0,"",VLOOKUP($D53,武器列表!$B$3:$I$106,6,FALSE))</f>
        <v>1</v>
      </c>
      <c r="O53" s="247"/>
      <c r="P53" s="246" t="str">
        <f>IF($D53=0,"",VLOOKUP($D53,武器列表!$B$3:$I$106,7,FALSE))</f>
        <v>——</v>
      </c>
      <c r="Q53" s="247"/>
      <c r="R53" s="248" t="str">
        <f>IF($D53=0,"",VLOOKUP($D53,武器列表!$B$3:$I$106,8,FALSE))</f>
        <v>——</v>
      </c>
      <c r="S53" s="234"/>
      <c r="T53" s="249" t="s">
        <v>126</v>
      </c>
      <c r="U53" s="250"/>
      <c r="V53" s="251">
        <f>LOOKUP(J3+J7,附表!A2:A32,附表!C2:C32)</f>
        <v>1.0</v>
      </c>
      <c r="W53" s="252"/>
      <c r="Z53" s="167"/>
      <c r="AA53" s="167"/>
      <c r="AB53" s="167"/>
    </row>
    <row r="54" spans="8:8" ht="15.6">
      <c r="B54" s="253" t="str">
        <f>IF(D54="","",D54)</f>
        <v/>
      </c>
      <c r="C54" s="254"/>
      <c r="D54" s="255"/>
      <c r="E54" s="230" t="str">
        <f>IF(E53="请选择类型","",IF($D54=0,"请选择类型",VLOOKUP($D54,武器列表!$B$3:$I$106,2,FALSE)))</f>
        <v>请选择类型</v>
      </c>
      <c r="F54" s="230"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256" t="str">
        <f>IF(F54="","",INT(F54/2))</f>
        <v/>
      </c>
      <c r="H54" s="256" t="str">
        <f>IF(F54="","",INT(F54/5))</f>
        <v/>
      </c>
      <c r="I54" s="257" t="str">
        <f>IF($D54=0,"",VLOOKUP($D54,武器列表!$B$3:$I$106,3,FALSE))</f>
        <v/>
      </c>
      <c r="J54" s="258"/>
      <c r="K54" s="232" t="str">
        <f>IF($D54=0,"",VLOOKUP($D54,武器列表!$B$3:$I$106,4,FALSE))</f>
        <v/>
      </c>
      <c r="L54" s="229"/>
      <c r="M54" s="230" t="str">
        <f>IF($D54=0,"",VLOOKUP($D54,武器列表!$B$3:$I$106,5,FALSE))</f>
        <v/>
      </c>
      <c r="N54" s="232" t="str">
        <f>IF($D54=0,"",VLOOKUP($D54,武器列表!$B$3:$I$106,6,FALSE))</f>
        <v/>
      </c>
      <c r="O54" s="229"/>
      <c r="P54" s="232" t="str">
        <f>IF($D54=0,"",VLOOKUP($D54,武器列表!$B$3:$I$106,7,FALSE))</f>
        <v/>
      </c>
      <c r="Q54" s="229"/>
      <c r="R54" s="233" t="str">
        <f>IF($D54=0,"",VLOOKUP($D54,武器列表!$B$3:$I$106,8,FALSE))</f>
        <v/>
      </c>
      <c r="S54" s="234"/>
      <c r="T54" s="249"/>
      <c r="U54" s="250"/>
      <c r="V54" s="259"/>
      <c r="W54" s="260"/>
      <c r="Z54" s="167"/>
      <c r="AA54" s="167"/>
      <c r="AB54" s="167"/>
    </row>
    <row r="55" spans="8:8" ht="16.5" customHeight="1">
      <c r="B55" s="239" t="str">
        <f>IF(D55="","",D55)</f>
        <v/>
      </c>
      <c r="C55" s="240"/>
      <c r="D55" s="241"/>
      <c r="E55" s="243" t="str">
        <f>IF(OR(E54="请选择类型",E54=""),"",IF($D55=0,"请选择类型",VLOOKUP($D55,武器列表!$B$3:$I$106,2,FALSE)))</f>
        <v/>
      </c>
      <c r="F55" s="243"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242" t="str">
        <f>IF(F55="","",INT(F55/2))</f>
        <v/>
      </c>
      <c r="H55" s="242" t="str">
        <f>IF(F55="","",INT(F55/5))</f>
        <v/>
      </c>
      <c r="I55" s="244" t="str">
        <f>IF($D55=0,"",VLOOKUP($D55,武器列表!$B$3:$I$106,3,FALSE))</f>
        <v/>
      </c>
      <c r="J55" s="245"/>
      <c r="K55" s="246" t="str">
        <f>IF($D55=0,"",VLOOKUP($D55,武器列表!$B$3:$I$106,4,FALSE))</f>
        <v/>
      </c>
      <c r="L55" s="247"/>
      <c r="M55" s="246" t="str">
        <f>IF($D55=0,"",VLOOKUP($D55,武器列表!$B$3:$I$106,5,FALSE))</f>
        <v/>
      </c>
      <c r="N55" s="246" t="str">
        <f>IF($D55=0,"",VLOOKUP($D55,武器列表!$B$3:$I$106,6,FALSE))</f>
        <v/>
      </c>
      <c r="O55" s="247"/>
      <c r="P55" s="246" t="str">
        <f>IF($D55=0,"",VLOOKUP($D55,武器列表!$B$3:$I$106,7,FALSE))</f>
        <v/>
      </c>
      <c r="Q55" s="247"/>
      <c r="R55" s="248" t="str">
        <f>IF($D55=0,"",VLOOKUP($D55,武器列表!$B$3:$I$106,8,FALSE))</f>
        <v/>
      </c>
      <c r="S55" s="234"/>
      <c r="T55" s="261" t="s">
        <v>127</v>
      </c>
      <c r="U55" s="262"/>
      <c r="V55" s="263">
        <f>J28</f>
        <v>25.0</v>
      </c>
      <c r="W55" s="264">
        <f>K28</f>
        <v>12.0</v>
      </c>
      <c r="Z55" s="167"/>
      <c r="AA55" s="167"/>
      <c r="AB55" s="167"/>
    </row>
    <row r="56" spans="8:8" ht="15.6">
      <c r="B56" s="265"/>
      <c r="C56" s="266"/>
      <c r="D56" s="255"/>
      <c r="E56" s="255"/>
      <c r="F56" s="255"/>
      <c r="G56" s="267" t="str">
        <f>IF(F56="","",INT(F56/2))</f>
        <v/>
      </c>
      <c r="H56" s="268" t="str">
        <f>IF(F56="","",INT(F56/5))</f>
        <v/>
      </c>
      <c r="I56" s="269"/>
      <c r="J56" s="266"/>
      <c r="K56" s="269"/>
      <c r="L56" s="266"/>
      <c r="M56" s="255"/>
      <c r="N56" s="269"/>
      <c r="O56" s="266"/>
      <c r="P56" s="269"/>
      <c r="Q56" s="266"/>
      <c r="R56" s="270"/>
      <c r="S56" s="234"/>
      <c r="T56" s="235"/>
      <c r="U56" s="236"/>
      <c r="V56" s="271"/>
      <c r="W56" s="264">
        <f>L28</f>
        <v>5.0</v>
      </c>
      <c r="Z56" s="167"/>
      <c r="AA56" s="167"/>
      <c r="AB56" s="167"/>
    </row>
    <row r="57" spans="8:8" ht="16.5" customHeight="1">
      <c r="B57" s="272"/>
      <c r="C57" s="273"/>
      <c r="D57" s="274"/>
      <c r="E57" s="274"/>
      <c r="F57" s="274"/>
      <c r="G57" s="275" t="str">
        <f>IF(F57="","",INT(F57/2))</f>
        <v/>
      </c>
      <c r="H57" s="275" t="str">
        <f>IF(F57="","",INT(F57/5))</f>
        <v/>
      </c>
      <c r="I57" s="276"/>
      <c r="J57" s="273"/>
      <c r="K57" s="276"/>
      <c r="L57" s="273"/>
      <c r="M57" s="274"/>
      <c r="N57" s="276"/>
      <c r="O57" s="273"/>
      <c r="P57" s="276"/>
      <c r="Q57" s="273"/>
      <c r="R57" s="277"/>
      <c r="S57" s="234"/>
      <c r="T57" s="278" t="s">
        <v>128</v>
      </c>
      <c r="U57" s="279"/>
      <c r="V57" s="280">
        <v>0.0</v>
      </c>
      <c r="W57" s="281"/>
      <c r="Z57" s="167"/>
      <c r="AA57" s="167"/>
      <c r="AB57" s="167"/>
    </row>
    <row r="58" spans="8:8" ht="16.35">
      <c r="B58" s="282" t="s">
        <v>129</v>
      </c>
      <c r="C58" s="282"/>
      <c r="D58" s="282"/>
      <c r="E58" s="282"/>
      <c r="F58" s="282"/>
      <c r="G58" s="282"/>
      <c r="H58" s="282"/>
      <c r="I58" s="282"/>
      <c r="J58" s="282"/>
      <c r="K58" s="282"/>
      <c r="L58" s="282"/>
      <c r="M58" s="282"/>
      <c r="N58" s="282"/>
      <c r="O58" s="282"/>
      <c r="P58" s="282"/>
      <c r="Q58" s="282"/>
      <c r="R58" s="282"/>
      <c r="S58" s="282"/>
      <c r="T58" s="282"/>
      <c r="U58" s="282"/>
      <c r="V58" s="282"/>
      <c r="W58" s="282"/>
      <c r="Z58" s="167"/>
      <c r="AA58" s="167"/>
      <c r="AB58" s="167"/>
    </row>
    <row r="59" spans="8:8" ht="15.6">
      <c r="B59" s="11" t="s">
        <v>130</v>
      </c>
      <c r="C59" s="12"/>
      <c r="D59" s="12"/>
      <c r="E59" s="12"/>
      <c r="F59" s="12"/>
      <c r="G59" s="12"/>
      <c r="H59" s="12"/>
      <c r="I59" s="12"/>
      <c r="J59" s="13"/>
      <c r="L59" s="283" t="s">
        <v>131</v>
      </c>
      <c r="M59" s="284"/>
      <c r="N59" s="284"/>
      <c r="O59" s="284"/>
      <c r="P59" s="284"/>
      <c r="Q59" s="284"/>
      <c r="R59" s="284"/>
      <c r="S59" s="284"/>
      <c r="T59" s="284"/>
      <c r="U59" s="284"/>
      <c r="V59" s="284"/>
      <c r="W59" s="285"/>
      <c r="Z59" s="167"/>
      <c r="AA59" s="167"/>
      <c r="AB59" s="167"/>
    </row>
    <row r="60" spans="8:8" ht="16.0">
      <c r="B60" s="286" t="s">
        <v>62</v>
      </c>
      <c r="C60" s="287"/>
      <c r="D60" s="221" t="s">
        <v>132</v>
      </c>
      <c r="E60" s="288" t="s">
        <v>133</v>
      </c>
      <c r="F60" s="289"/>
      <c r="G60" s="290" t="s">
        <v>134</v>
      </c>
      <c r="H60" s="287"/>
      <c r="I60" s="291" t="s">
        <v>135</v>
      </c>
      <c r="J60" s="292"/>
      <c r="L60" s="293" t="s">
        <v>136</v>
      </c>
      <c r="M60" s="294"/>
      <c r="N60" s="295" t="s">
        <v>1294</v>
      </c>
      <c r="O60" s="296"/>
      <c r="P60" s="296"/>
      <c r="Q60" s="296"/>
      <c r="R60" s="296"/>
      <c r="S60" s="296"/>
      <c r="T60" s="296"/>
      <c r="U60" s="296"/>
      <c r="V60" s="296"/>
      <c r="W60" s="297"/>
      <c r="Z60" s="167"/>
      <c r="AA60" s="167"/>
      <c r="AB60" s="167"/>
    </row>
    <row r="61" spans="8:8" ht="15.6">
      <c r="B61" s="228" t="str">
        <f>J25&amp;"%/"&amp;K25&amp;"%/"&amp;L25&amp;"%"</f>
        <v>70%/35%/14%</v>
      </c>
      <c r="C61" s="229"/>
      <c r="D61" s="230" t="str">
        <f>LOOKUP(J25,{0,1,10,50,90,99},{"身无分文","贫穷","标准","小康","富裕","富豪"})</f>
        <v>小康</v>
      </c>
      <c r="E61" s="298"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$35000</v>
      </c>
      <c r="F61" s="299"/>
      <c r="G61" s="300"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$50</v>
      </c>
      <c r="H61" s="301"/>
      <c r="I61" s="300"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$350</v>
      </c>
      <c r="J61" s="302"/>
      <c r="L61" s="303"/>
      <c r="M61" s="304"/>
      <c r="N61" s="305"/>
      <c r="O61" s="306"/>
      <c r="P61" s="306"/>
      <c r="Q61" s="306"/>
      <c r="R61" s="306"/>
      <c r="S61" s="306"/>
      <c r="T61" s="306"/>
      <c r="U61" s="306"/>
      <c r="V61" s="306"/>
      <c r="W61" s="307"/>
      <c r="Z61" s="167"/>
      <c r="AA61" s="167"/>
      <c r="AB61" s="167"/>
    </row>
    <row r="62" spans="8:8" ht="16.5" customHeight="1">
      <c r="B62" s="308" t="str">
        <f>IF(J25&lt;=0,"连贫穷都够不上的人才能够叫做身无分文。住所：大概只有睡大街。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旅行：头等舱。会买高档车或同等的交通工具。",IF(J25&lt;=98,"富裕级别就是享受超级奢侈品的时候了。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旅行：头等舱。会买高档车或同等的交通工具。</v>
      </c>
      <c r="C62" s="309"/>
      <c r="D62" s="309"/>
      <c r="E62" s="310"/>
      <c r="F62" s="311" t="s">
        <v>137</v>
      </c>
      <c r="G62" s="312"/>
      <c r="H62" s="312"/>
      <c r="I62" s="312"/>
      <c r="J62" s="313"/>
      <c r="L62" s="314" t="s">
        <v>138</v>
      </c>
      <c r="M62" s="315"/>
      <c r="N62" s="316" t="s">
        <v>1297</v>
      </c>
      <c r="O62" s="317"/>
      <c r="P62" s="317"/>
      <c r="Q62" s="317"/>
      <c r="R62" s="317"/>
      <c r="S62" s="317"/>
      <c r="T62" s="317"/>
      <c r="U62" s="317"/>
      <c r="V62" s="317"/>
      <c r="W62" s="318"/>
      <c r="Z62" s="167"/>
      <c r="AA62" s="167"/>
      <c r="AB62" s="167"/>
    </row>
    <row r="63" spans="8:8" ht="17.25" customHeight="1">
      <c r="B63" s="319"/>
      <c r="C63" s="320"/>
      <c r="D63" s="320"/>
      <c r="E63" s="321"/>
      <c r="F63" s="322"/>
      <c r="G63" s="323"/>
      <c r="H63" s="323"/>
      <c r="I63" s="323"/>
      <c r="J63" s="324"/>
      <c r="L63" s="325"/>
      <c r="M63" s="326"/>
      <c r="N63" s="327"/>
      <c r="O63" s="328"/>
      <c r="P63" s="328"/>
      <c r="Q63" s="328"/>
      <c r="R63" s="328"/>
      <c r="S63" s="328"/>
      <c r="T63" s="328"/>
      <c r="U63" s="328"/>
      <c r="V63" s="328"/>
      <c r="W63" s="329"/>
      <c r="Z63" s="167"/>
      <c r="AA63" s="167"/>
      <c r="AB63" s="167"/>
    </row>
    <row r="64" spans="8:8" ht="17.25" customHeight="1">
      <c r="B64" s="319"/>
      <c r="C64" s="320"/>
      <c r="D64" s="320"/>
      <c r="E64" s="321"/>
      <c r="F64" s="322"/>
      <c r="G64" s="323"/>
      <c r="H64" s="323"/>
      <c r="I64" s="323"/>
      <c r="J64" s="324"/>
      <c r="L64" s="293" t="s">
        <v>139</v>
      </c>
      <c r="M64" s="294"/>
      <c r="N64" s="295" t="s">
        <v>1298</v>
      </c>
      <c r="O64" s="296"/>
      <c r="P64" s="296"/>
      <c r="Q64" s="296"/>
      <c r="R64" s="296"/>
      <c r="S64" s="296"/>
      <c r="T64" s="296"/>
      <c r="U64" s="296"/>
      <c r="V64" s="296"/>
      <c r="W64" s="297"/>
      <c r="Z64" s="167"/>
      <c r="AA64" s="167"/>
      <c r="AB64" s="167"/>
    </row>
    <row r="65" spans="8:8" ht="17.25" customHeight="1">
      <c r="B65" s="330"/>
      <c r="C65" s="331"/>
      <c r="D65" s="331"/>
      <c r="E65" s="332"/>
      <c r="F65" s="333"/>
      <c r="G65" s="334"/>
      <c r="H65" s="334"/>
      <c r="I65" s="334"/>
      <c r="J65" s="335"/>
      <c r="L65" s="303"/>
      <c r="M65" s="304"/>
      <c r="N65" s="305"/>
      <c r="O65" s="306"/>
      <c r="P65" s="306"/>
      <c r="Q65" s="306"/>
      <c r="R65" s="306"/>
      <c r="S65" s="306"/>
      <c r="T65" s="306"/>
      <c r="U65" s="306"/>
      <c r="V65" s="306"/>
      <c r="W65" s="307"/>
      <c r="Z65" s="167"/>
      <c r="AA65" s="167"/>
      <c r="AB65" s="167"/>
    </row>
    <row r="66" spans="8:8" ht="16.0">
      <c r="B66" s="336"/>
      <c r="C66" s="336"/>
      <c r="D66" s="336"/>
      <c r="E66" s="336"/>
      <c r="F66" s="336"/>
      <c r="G66" s="336"/>
      <c r="H66" s="336"/>
      <c r="I66" s="336"/>
      <c r="J66" s="336"/>
      <c r="L66" s="314" t="s">
        <v>140</v>
      </c>
      <c r="M66" s="315"/>
      <c r="N66" s="316" t="s">
        <v>1299</v>
      </c>
      <c r="O66" s="317"/>
      <c r="P66" s="317"/>
      <c r="Q66" s="317"/>
      <c r="R66" s="317"/>
      <c r="S66" s="317"/>
      <c r="T66" s="317"/>
      <c r="U66" s="317"/>
      <c r="V66" s="317"/>
      <c r="W66" s="318"/>
      <c r="Z66" s="167"/>
      <c r="AA66" s="167"/>
      <c r="AB66" s="167"/>
    </row>
    <row r="67" spans="8:8" ht="15.6">
      <c r="B67" s="211" t="s">
        <v>141</v>
      </c>
      <c r="C67" s="212"/>
      <c r="D67" s="212"/>
      <c r="E67" s="212"/>
      <c r="F67" s="212"/>
      <c r="G67" s="212"/>
      <c r="H67" s="212"/>
      <c r="I67" s="212"/>
      <c r="J67" s="213"/>
      <c r="L67" s="325"/>
      <c r="M67" s="326"/>
      <c r="N67" s="327"/>
      <c r="O67" s="328"/>
      <c r="P67" s="328"/>
      <c r="Q67" s="328"/>
      <c r="R67" s="328"/>
      <c r="S67" s="328"/>
      <c r="T67" s="328"/>
      <c r="U67" s="328"/>
      <c r="V67" s="328"/>
      <c r="W67" s="329"/>
      <c r="Z67" s="167"/>
      <c r="AA67" s="167"/>
      <c r="AB67" s="167"/>
    </row>
    <row r="68" spans="8:8" ht="16.0">
      <c r="B68" s="337" t="s">
        <v>1288</v>
      </c>
      <c r="C68" s="338"/>
      <c r="D68" s="338"/>
      <c r="E68" s="338"/>
      <c r="F68" s="338"/>
      <c r="G68" s="338"/>
      <c r="H68" s="338"/>
      <c r="I68" s="338"/>
      <c r="J68" s="339"/>
      <c r="L68" s="293" t="s">
        <v>142</v>
      </c>
      <c r="M68" s="294"/>
      <c r="N68" s="295" t="s">
        <v>1300</v>
      </c>
      <c r="O68" s="296"/>
      <c r="P68" s="296"/>
      <c r="Q68" s="296"/>
      <c r="R68" s="296"/>
      <c r="S68" s="296"/>
      <c r="T68" s="296"/>
      <c r="U68" s="296"/>
      <c r="V68" s="296"/>
      <c r="W68" s="297"/>
      <c r="Z68" s="167"/>
      <c r="AA68" s="167"/>
      <c r="AB68" s="167"/>
    </row>
    <row r="69" spans="8:8" ht="28.2">
      <c r="B69" s="340" t="s">
        <v>1289</v>
      </c>
      <c r="C69" s="341"/>
      <c r="D69" s="341"/>
      <c r="E69" s="341"/>
      <c r="F69" s="341"/>
      <c r="G69" s="341"/>
      <c r="H69" s="341"/>
      <c r="I69" s="341"/>
      <c r="J69" s="342"/>
      <c r="L69" s="303"/>
      <c r="M69" s="304"/>
      <c r="N69" s="305"/>
      <c r="O69" s="306"/>
      <c r="P69" s="306"/>
      <c r="Q69" s="306"/>
      <c r="R69" s="306"/>
      <c r="S69" s="306"/>
      <c r="T69" s="306"/>
      <c r="U69" s="306"/>
      <c r="V69" s="306"/>
      <c r="W69" s="307"/>
      <c r="Z69" s="167"/>
      <c r="AA69" s="167"/>
      <c r="AB69" s="167"/>
    </row>
    <row r="70" spans="8:8" ht="16.0">
      <c r="B70" s="337" t="s">
        <v>1292</v>
      </c>
      <c r="C70" s="338"/>
      <c r="D70" s="338"/>
      <c r="E70" s="338"/>
      <c r="F70" s="338"/>
      <c r="G70" s="338"/>
      <c r="H70" s="338"/>
      <c r="I70" s="338"/>
      <c r="J70" s="339"/>
      <c r="L70" s="314" t="s">
        <v>143</v>
      </c>
      <c r="M70" s="315"/>
      <c r="N70" s="316" t="s">
        <v>1301</v>
      </c>
      <c r="O70" s="317"/>
      <c r="P70" s="317"/>
      <c r="Q70" s="317"/>
      <c r="R70" s="317"/>
      <c r="S70" s="317"/>
      <c r="T70" s="317"/>
      <c r="U70" s="317"/>
      <c r="V70" s="317"/>
      <c r="W70" s="318"/>
      <c r="Z70" s="167"/>
      <c r="AA70" s="167"/>
      <c r="AB70" s="167"/>
    </row>
    <row r="71" spans="8:8" ht="18.05">
      <c r="B71" s="340" t="s">
        <v>1293</v>
      </c>
      <c r="C71" s="341"/>
      <c r="D71" s="341"/>
      <c r="E71" s="341"/>
      <c r="F71" s="341"/>
      <c r="G71" s="341"/>
      <c r="H71" s="341"/>
      <c r="I71" s="341"/>
      <c r="J71" s="342"/>
      <c r="L71" s="325"/>
      <c r="M71" s="326"/>
      <c r="N71" s="327"/>
      <c r="O71" s="328"/>
      <c r="P71" s="328"/>
      <c r="Q71" s="328"/>
      <c r="R71" s="328"/>
      <c r="S71" s="328"/>
      <c r="T71" s="328"/>
      <c r="U71" s="328"/>
      <c r="V71" s="328"/>
      <c r="W71" s="329"/>
      <c r="Z71" s="167"/>
      <c r="AA71" s="167"/>
      <c r="AB71" s="167"/>
    </row>
    <row r="72" spans="8:8" ht="16.0">
      <c r="B72" s="337" t="s">
        <v>1296</v>
      </c>
      <c r="C72" s="338"/>
      <c r="D72" s="338"/>
      <c r="E72" s="338"/>
      <c r="F72" s="338"/>
      <c r="G72" s="338"/>
      <c r="H72" s="338"/>
      <c r="I72" s="338"/>
      <c r="J72" s="339"/>
      <c r="L72" s="293" t="s">
        <v>144</v>
      </c>
      <c r="M72" s="294"/>
      <c r="N72" s="343" t="s">
        <v>145</v>
      </c>
      <c r="O72" s="344"/>
      <c r="P72" s="344"/>
      <c r="Q72" s="344"/>
      <c r="R72" s="344"/>
      <c r="S72" s="344"/>
      <c r="T72" s="344"/>
      <c r="U72" s="344"/>
      <c r="V72" s="344"/>
      <c r="W72" s="345"/>
      <c r="Z72" s="167"/>
      <c r="AA72" s="167"/>
      <c r="AB72" s="167"/>
    </row>
    <row r="73" spans="8:8" ht="16.0">
      <c r="B73" s="340" t="s">
        <v>1302</v>
      </c>
      <c r="C73" s="341"/>
      <c r="D73" s="341"/>
      <c r="E73" s="341"/>
      <c r="F73" s="341"/>
      <c r="G73" s="341"/>
      <c r="H73" s="341"/>
      <c r="I73" s="341"/>
      <c r="J73" s="342"/>
      <c r="L73" s="303"/>
      <c r="M73" s="304"/>
      <c r="N73" s="346"/>
      <c r="O73" s="347"/>
      <c r="P73" s="347"/>
      <c r="Q73" s="347"/>
      <c r="R73" s="347"/>
      <c r="S73" s="347"/>
      <c r="T73" s="347"/>
      <c r="U73" s="347"/>
      <c r="V73" s="347"/>
      <c r="W73" s="348"/>
      <c r="Z73" s="167"/>
      <c r="AA73" s="167"/>
      <c r="AB73" s="167"/>
    </row>
    <row r="74" spans="8:8" ht="16.0">
      <c r="B74" s="337" t="s">
        <v>1308</v>
      </c>
      <c r="C74" s="338"/>
      <c r="D74" s="338"/>
      <c r="E74" s="338"/>
      <c r="F74" s="338"/>
      <c r="G74" s="338"/>
      <c r="H74" s="338"/>
      <c r="I74" s="338"/>
      <c r="J74" s="339"/>
      <c r="L74" s="314" t="s">
        <v>146</v>
      </c>
      <c r="M74" s="315"/>
      <c r="N74" s="349" t="s">
        <v>145</v>
      </c>
      <c r="O74" s="350"/>
      <c r="P74" s="350"/>
      <c r="Q74" s="350"/>
      <c r="R74" s="350"/>
      <c r="S74" s="350"/>
      <c r="T74" s="350"/>
      <c r="U74" s="350"/>
      <c r="V74" s="350"/>
      <c r="W74" s="351"/>
      <c r="Z74" s="167"/>
      <c r="AA74" s="167"/>
      <c r="AB74" s="167"/>
    </row>
    <row r="75" spans="8:8" ht="15.6">
      <c r="B75" s="340"/>
      <c r="C75" s="341"/>
      <c r="D75" s="341"/>
      <c r="E75" s="341"/>
      <c r="F75" s="341"/>
      <c r="G75" s="341"/>
      <c r="H75" s="341"/>
      <c r="I75" s="341"/>
      <c r="J75" s="342"/>
      <c r="L75" s="325"/>
      <c r="M75" s="326"/>
      <c r="N75" s="352"/>
      <c r="O75" s="353"/>
      <c r="P75" s="353"/>
      <c r="Q75" s="353"/>
      <c r="R75" s="353"/>
      <c r="S75" s="353"/>
      <c r="T75" s="353"/>
      <c r="U75" s="353"/>
      <c r="V75" s="353"/>
      <c r="W75" s="354"/>
      <c r="Z75" s="167"/>
      <c r="AA75" s="167"/>
      <c r="AB75" s="167"/>
    </row>
    <row r="76" spans="8:8" ht="17.25" customHeight="1">
      <c r="B76" s="355"/>
      <c r="C76" s="356"/>
      <c r="D76" s="356"/>
      <c r="E76" s="356"/>
      <c r="F76" s="356"/>
      <c r="G76" s="356"/>
      <c r="H76" s="356"/>
      <c r="I76" s="356"/>
      <c r="J76" s="357"/>
      <c r="L76" s="358" t="s">
        <v>1310</v>
      </c>
      <c r="M76" s="312"/>
      <c r="N76" s="312"/>
      <c r="O76" s="312"/>
      <c r="P76" s="312"/>
      <c r="Q76" s="312"/>
      <c r="R76" s="312"/>
      <c r="S76" s="312"/>
      <c r="T76" s="312"/>
      <c r="U76" s="312"/>
      <c r="V76" s="312"/>
      <c r="W76" s="313"/>
      <c r="Z76" s="167"/>
      <c r="AA76" s="167"/>
      <c r="AB76" s="167"/>
    </row>
    <row r="77" spans="8:8" ht="16.35">
      <c r="B77" s="336"/>
      <c r="C77" s="336"/>
      <c r="D77" s="336"/>
      <c r="E77" s="336"/>
      <c r="F77" s="336"/>
      <c r="G77" s="336"/>
      <c r="H77" s="336"/>
      <c r="I77" s="336"/>
      <c r="J77" s="336"/>
      <c r="L77" s="359"/>
      <c r="M77" s="323"/>
      <c r="N77" s="323"/>
      <c r="O77" s="323"/>
      <c r="P77" s="323"/>
      <c r="Q77" s="323"/>
      <c r="R77" s="323"/>
      <c r="S77" s="323"/>
      <c r="T77" s="323"/>
      <c r="U77" s="323"/>
      <c r="V77" s="323"/>
      <c r="W77" s="324"/>
      <c r="Z77" s="167"/>
      <c r="AA77" s="167"/>
      <c r="AB77" s="167"/>
    </row>
    <row r="78" spans="8:8" ht="16.5" customHeight="1">
      <c r="B78" s="211" t="s">
        <v>148</v>
      </c>
      <c r="C78" s="212"/>
      <c r="D78" s="212"/>
      <c r="E78" s="212"/>
      <c r="F78" s="212"/>
      <c r="G78" s="212"/>
      <c r="H78" s="212"/>
      <c r="I78" s="212"/>
      <c r="J78" s="213"/>
      <c r="L78" s="359"/>
      <c r="M78" s="323"/>
      <c r="N78" s="323"/>
      <c r="O78" s="323"/>
      <c r="P78" s="323"/>
      <c r="Q78" s="323"/>
      <c r="R78" s="323"/>
      <c r="S78" s="323"/>
      <c r="T78" s="323"/>
      <c r="U78" s="323"/>
      <c r="V78" s="323"/>
      <c r="W78" s="324"/>
      <c r="Z78" s="167"/>
      <c r="AA78" s="167"/>
      <c r="AB78" s="167"/>
    </row>
    <row r="79" spans="8:8" ht="16.5" customHeight="1">
      <c r="B79" s="360" t="s">
        <v>149</v>
      </c>
      <c r="C79" s="361"/>
      <c r="D79" s="361"/>
      <c r="E79" s="361"/>
      <c r="F79" s="361"/>
      <c r="G79" s="361"/>
      <c r="H79" s="361"/>
      <c r="I79" s="361"/>
      <c r="J79" s="362"/>
      <c r="L79" s="359"/>
      <c r="M79" s="323"/>
      <c r="N79" s="323"/>
      <c r="O79" s="323"/>
      <c r="P79" s="323"/>
      <c r="Q79" s="323"/>
      <c r="R79" s="323"/>
      <c r="S79" s="323"/>
      <c r="T79" s="323"/>
      <c r="U79" s="323"/>
      <c r="V79" s="323"/>
      <c r="W79" s="324"/>
      <c r="Z79" s="167"/>
      <c r="AA79" s="167"/>
      <c r="AB79" s="167"/>
    </row>
    <row r="80" spans="8:8" ht="16.5" customHeight="1">
      <c r="B80" s="340"/>
      <c r="C80" s="341"/>
      <c r="D80" s="341"/>
      <c r="E80" s="341"/>
      <c r="F80" s="341"/>
      <c r="G80" s="341"/>
      <c r="H80" s="341"/>
      <c r="I80" s="341"/>
      <c r="J80" s="342"/>
      <c r="L80" s="359"/>
      <c r="M80" s="323"/>
      <c r="N80" s="323"/>
      <c r="O80" s="323"/>
      <c r="P80" s="323"/>
      <c r="Q80" s="323"/>
      <c r="R80" s="323"/>
      <c r="S80" s="323"/>
      <c r="T80" s="323"/>
      <c r="U80" s="323"/>
      <c r="V80" s="323"/>
      <c r="W80" s="324"/>
      <c r="Z80" s="167"/>
      <c r="AA80" s="167"/>
      <c r="AB80" s="167"/>
    </row>
    <row r="81" spans="8:8" ht="15.6">
      <c r="B81" s="337"/>
      <c r="C81" s="338"/>
      <c r="D81" s="338"/>
      <c r="E81" s="338"/>
      <c r="F81" s="338"/>
      <c r="G81" s="338"/>
      <c r="H81" s="338"/>
      <c r="I81" s="338"/>
      <c r="J81" s="339"/>
      <c r="L81" s="359"/>
      <c r="M81" s="323"/>
      <c r="N81" s="323"/>
      <c r="O81" s="323"/>
      <c r="P81" s="323"/>
      <c r="Q81" s="323"/>
      <c r="R81" s="323"/>
      <c r="S81" s="323"/>
      <c r="T81" s="323"/>
      <c r="U81" s="323"/>
      <c r="V81" s="323"/>
      <c r="W81" s="324"/>
      <c r="Z81" s="167"/>
      <c r="AA81" s="167"/>
      <c r="AB81" s="167"/>
    </row>
    <row r="82" spans="8:8" ht="16.5" customHeight="1">
      <c r="B82" s="340"/>
      <c r="C82" s="341"/>
      <c r="D82" s="341"/>
      <c r="E82" s="341"/>
      <c r="F82" s="341"/>
      <c r="G82" s="341"/>
      <c r="H82" s="341"/>
      <c r="I82" s="341"/>
      <c r="J82" s="342"/>
      <c r="L82" s="359"/>
      <c r="M82" s="323"/>
      <c r="N82" s="323"/>
      <c r="O82" s="323"/>
      <c r="P82" s="323"/>
      <c r="Q82" s="323"/>
      <c r="R82" s="323"/>
      <c r="S82" s="323"/>
      <c r="T82" s="323"/>
      <c r="U82" s="323"/>
      <c r="V82" s="323"/>
      <c r="W82" s="324"/>
      <c r="Z82" s="167"/>
      <c r="AA82" s="167"/>
      <c r="AB82" s="167"/>
    </row>
    <row r="83" spans="8:8" ht="15.6">
      <c r="B83" s="337"/>
      <c r="C83" s="338"/>
      <c r="D83" s="338"/>
      <c r="E83" s="338"/>
      <c r="F83" s="338"/>
      <c r="G83" s="338"/>
      <c r="H83" s="338"/>
      <c r="I83" s="338"/>
      <c r="J83" s="339"/>
      <c r="L83" s="359"/>
      <c r="M83" s="323"/>
      <c r="N83" s="323"/>
      <c r="O83" s="323"/>
      <c r="P83" s="323"/>
      <c r="Q83" s="323"/>
      <c r="R83" s="323"/>
      <c r="S83" s="323"/>
      <c r="T83" s="323"/>
      <c r="U83" s="323"/>
      <c r="V83" s="323"/>
      <c r="W83" s="324"/>
      <c r="Z83" s="167"/>
      <c r="AA83" s="167"/>
      <c r="AB83" s="167"/>
    </row>
    <row r="84" spans="8:8" ht="16.5" customHeight="1">
      <c r="B84" s="340"/>
      <c r="C84" s="341"/>
      <c r="D84" s="341"/>
      <c r="E84" s="341"/>
      <c r="F84" s="341"/>
      <c r="G84" s="341"/>
      <c r="H84" s="341"/>
      <c r="I84" s="341"/>
      <c r="J84" s="342"/>
      <c r="L84" s="359"/>
      <c r="M84" s="323"/>
      <c r="N84" s="323"/>
      <c r="O84" s="323"/>
      <c r="P84" s="323"/>
      <c r="Q84" s="323"/>
      <c r="R84" s="323"/>
      <c r="S84" s="323"/>
      <c r="T84" s="323"/>
      <c r="U84" s="323"/>
      <c r="V84" s="323"/>
      <c r="W84" s="324"/>
      <c r="Z84" s="167"/>
      <c r="AA84" s="167"/>
      <c r="AB84" s="167"/>
    </row>
    <row r="85" spans="8:8" ht="16.35">
      <c r="B85" s="337"/>
      <c r="C85" s="338"/>
      <c r="D85" s="338"/>
      <c r="E85" s="338"/>
      <c r="F85" s="338"/>
      <c r="G85" s="338"/>
      <c r="H85" s="338"/>
      <c r="I85" s="338"/>
      <c r="J85" s="339"/>
      <c r="L85" s="363"/>
      <c r="M85" s="334"/>
      <c r="N85" s="334"/>
      <c r="O85" s="334"/>
      <c r="P85" s="334"/>
      <c r="Q85" s="334"/>
      <c r="R85" s="334"/>
      <c r="S85" s="334"/>
      <c r="T85" s="334"/>
      <c r="U85" s="334"/>
      <c r="V85" s="334"/>
      <c r="W85" s="335"/>
      <c r="Z85" s="167"/>
      <c r="AA85" s="167"/>
      <c r="AB85" s="167"/>
    </row>
    <row r="86" spans="8:8" ht="16.5" customHeight="1">
      <c r="B86" s="340"/>
      <c r="C86" s="341"/>
      <c r="D86" s="341"/>
      <c r="E86" s="341"/>
      <c r="F86" s="341"/>
      <c r="G86" s="341"/>
      <c r="H86" s="341"/>
      <c r="I86" s="341"/>
      <c r="J86" s="342"/>
      <c r="Z86" s="167"/>
      <c r="AA86" s="167"/>
      <c r="AB86" s="167"/>
    </row>
    <row r="87" spans="8:8" ht="15.6">
      <c r="B87" s="337"/>
      <c r="C87" s="338"/>
      <c r="D87" s="338"/>
      <c r="E87" s="338"/>
      <c r="F87" s="338"/>
      <c r="G87" s="338"/>
      <c r="H87" s="338"/>
      <c r="I87" s="338"/>
      <c r="J87" s="339"/>
      <c r="L87" s="364" t="s">
        <v>150</v>
      </c>
      <c r="M87" s="365"/>
      <c r="N87" s="365"/>
      <c r="O87" s="365"/>
      <c r="P87" s="366"/>
      <c r="Q87" s="367"/>
      <c r="R87" s="368" t="s">
        <v>64</v>
      </c>
      <c r="S87" s="369"/>
      <c r="T87" s="369"/>
      <c r="U87" s="369"/>
      <c r="V87" s="369"/>
      <c r="W87" s="370"/>
      <c r="X87" s="167"/>
      <c r="Y87" s="167"/>
      <c r="Z87" s="167"/>
      <c r="AA87" s="167"/>
      <c r="AB87" s="167"/>
      <c r="AC87" s="167"/>
      <c r="AD87" s="167"/>
    </row>
    <row r="88" spans="8:8" ht="17.25" customHeight="1">
      <c r="B88" s="371"/>
      <c r="C88" s="372"/>
      <c r="D88" s="372"/>
      <c r="E88" s="372"/>
      <c r="F88" s="372"/>
      <c r="G88" s="372"/>
      <c r="H88" s="372"/>
      <c r="I88" s="372"/>
      <c r="J88" s="373"/>
      <c r="L88" s="374"/>
      <c r="M88" s="375"/>
      <c r="N88" s="375"/>
      <c r="O88" s="375"/>
      <c r="P88" s="376"/>
      <c r="Q88" s="377"/>
      <c r="R88" s="378" t="s">
        <v>152</v>
      </c>
      <c r="S88" s="379"/>
      <c r="T88" s="380"/>
      <c r="U88" s="381" t="s">
        <v>153</v>
      </c>
      <c r="V88" s="382"/>
      <c r="W88" s="383"/>
      <c r="X88" s="167"/>
      <c r="Y88" s="167"/>
      <c r="Z88" s="167"/>
      <c r="AA88" s="167"/>
      <c r="AB88" s="167"/>
      <c r="AC88" s="167"/>
      <c r="AD88" s="167"/>
    </row>
    <row r="89" spans="8:8" ht="17.25" customHeight="1">
      <c r="B89" s="384"/>
      <c r="C89" s="385"/>
      <c r="D89" s="385"/>
      <c r="E89" s="385"/>
      <c r="F89" s="385"/>
      <c r="G89" s="385"/>
      <c r="H89" s="385"/>
      <c r="I89" s="385"/>
      <c r="J89" s="386"/>
      <c r="L89" s="387"/>
      <c r="M89" s="388"/>
      <c r="N89" s="388"/>
      <c r="O89" s="388"/>
      <c r="P89" s="389"/>
      <c r="Q89" s="377"/>
      <c r="R89" s="390"/>
      <c r="S89" s="391"/>
      <c r="T89" s="392"/>
      <c r="U89" s="338"/>
      <c r="V89" s="338"/>
      <c r="W89" s="393"/>
      <c r="X89" s="167"/>
      <c r="Y89" s="167"/>
      <c r="Z89" s="167"/>
      <c r="AA89" s="167"/>
      <c r="AB89" s="167"/>
      <c r="AC89" s="167"/>
      <c r="AD89" s="167"/>
    </row>
    <row r="90" spans="8:8" ht="16.5" customHeight="1">
      <c r="B90" s="394"/>
      <c r="C90" s="394"/>
      <c r="D90" s="394"/>
      <c r="E90" s="394"/>
      <c r="F90" s="394"/>
      <c r="G90" s="394"/>
      <c r="H90" s="394"/>
      <c r="I90" s="394"/>
      <c r="J90" s="394"/>
      <c r="L90" s="395"/>
      <c r="M90" s="396"/>
      <c r="N90" s="396"/>
      <c r="O90" s="396"/>
      <c r="P90" s="397"/>
      <c r="Q90" s="377"/>
      <c r="R90" s="398"/>
      <c r="S90" s="341"/>
      <c r="T90" s="399"/>
      <c r="U90" s="341"/>
      <c r="V90" s="341"/>
      <c r="W90" s="400"/>
      <c r="X90" s="167"/>
      <c r="Y90" s="167"/>
      <c r="Z90" s="167"/>
      <c r="AA90" s="167"/>
      <c r="AB90" s="167"/>
      <c r="AC90" s="167"/>
      <c r="AD90" s="167"/>
    </row>
    <row r="91" spans="8:8" ht="15.6">
      <c r="B91" s="364" t="s">
        <v>154</v>
      </c>
      <c r="C91" s="365"/>
      <c r="D91" s="365"/>
      <c r="E91" s="365"/>
      <c r="F91" s="365"/>
      <c r="G91" s="365"/>
      <c r="H91" s="365"/>
      <c r="I91" s="365"/>
      <c r="J91" s="366"/>
      <c r="L91" s="401"/>
      <c r="M91" s="402"/>
      <c r="N91" s="402"/>
      <c r="O91" s="402"/>
      <c r="P91" s="403"/>
      <c r="Q91" s="377"/>
      <c r="R91" s="404"/>
      <c r="S91" s="338"/>
      <c r="T91" s="405"/>
      <c r="U91" s="338"/>
      <c r="V91" s="338"/>
      <c r="W91" s="393"/>
      <c r="X91" s="167"/>
      <c r="Y91" s="167"/>
      <c r="Z91" s="167"/>
      <c r="AA91" s="167"/>
      <c r="AB91" s="167"/>
      <c r="AC91" s="167"/>
      <c r="AD91" s="167"/>
    </row>
    <row r="92" spans="8:8" ht="16.5" customHeight="1">
      <c r="B92" s="406" t="s">
        <v>155</v>
      </c>
      <c r="C92" s="407"/>
      <c r="D92" s="407"/>
      <c r="E92" s="408" t="s">
        <v>156</v>
      </c>
      <c r="F92" s="408" t="s">
        <v>157</v>
      </c>
      <c r="G92" s="408" t="s">
        <v>158</v>
      </c>
      <c r="H92" s="408" t="s">
        <v>159</v>
      </c>
      <c r="I92" s="408" t="s">
        <v>160</v>
      </c>
      <c r="J92" s="409" t="s">
        <v>161</v>
      </c>
      <c r="L92" s="410"/>
      <c r="M92" s="411"/>
      <c r="N92" s="411"/>
      <c r="O92" s="411"/>
      <c r="P92" s="412"/>
      <c r="Q92" s="377"/>
      <c r="R92" s="398"/>
      <c r="S92" s="341"/>
      <c r="T92" s="399"/>
      <c r="U92" s="341"/>
      <c r="V92" s="341"/>
      <c r="W92" s="400"/>
      <c r="X92" s="167"/>
      <c r="Y92" s="167"/>
      <c r="Z92" s="167"/>
      <c r="AA92" s="167"/>
      <c r="AB92" s="167"/>
      <c r="AC92" s="167"/>
      <c r="AD92" s="167"/>
    </row>
    <row r="93" spans="8:8" ht="15.6">
      <c r="B93" s="406"/>
      <c r="C93" s="407"/>
      <c r="D93" s="407"/>
      <c r="E93" s="413" t="s">
        <v>162</v>
      </c>
      <c r="F93" s="413" t="s">
        <v>163</v>
      </c>
      <c r="G93" s="413" t="s">
        <v>164</v>
      </c>
      <c r="H93" s="413" t="s">
        <v>165</v>
      </c>
      <c r="I93" s="413" t="s">
        <v>166</v>
      </c>
      <c r="J93" s="414">
        <v>1.0</v>
      </c>
      <c r="L93" s="415"/>
      <c r="M93" s="416"/>
      <c r="N93" s="416"/>
      <c r="O93" s="416"/>
      <c r="P93" s="417"/>
      <c r="Q93" s="377"/>
      <c r="R93" s="404"/>
      <c r="S93" s="338"/>
      <c r="T93" s="405"/>
      <c r="U93" s="338"/>
      <c r="V93" s="338"/>
      <c r="W93" s="393"/>
      <c r="X93" s="167"/>
      <c r="Y93" s="167"/>
      <c r="Z93" s="167"/>
      <c r="AA93" s="167"/>
      <c r="AB93" s="167"/>
      <c r="AC93" s="167"/>
      <c r="AD93" s="167"/>
    </row>
    <row r="94" spans="8:8" ht="16.5" customHeight="1">
      <c r="B94" s="418" t="s">
        <v>167</v>
      </c>
      <c r="C94" s="419"/>
      <c r="D94" s="419"/>
      <c r="E94" s="419"/>
      <c r="F94" s="419"/>
      <c r="G94" s="419"/>
      <c r="H94" s="419"/>
      <c r="I94" s="419"/>
      <c r="J94" s="420"/>
      <c r="L94" s="395"/>
      <c r="M94" s="396"/>
      <c r="N94" s="396"/>
      <c r="O94" s="396"/>
      <c r="P94" s="397"/>
      <c r="Q94" s="377"/>
      <c r="R94" s="398"/>
      <c r="S94" s="341"/>
      <c r="T94" s="399"/>
      <c r="U94" s="341"/>
      <c r="V94" s="341"/>
      <c r="W94" s="400"/>
      <c r="X94" s="167"/>
      <c r="Y94" s="167"/>
      <c r="Z94" s="167"/>
      <c r="AA94" s="167"/>
      <c r="AB94" s="167"/>
      <c r="AC94" s="167"/>
      <c r="AD94" s="167"/>
    </row>
    <row r="95" spans="8:8" ht="15.6">
      <c r="B95" s="421"/>
      <c r="C95" s="422"/>
      <c r="D95" s="422"/>
      <c r="E95" s="422"/>
      <c r="F95" s="422"/>
      <c r="G95" s="422"/>
      <c r="H95" s="422"/>
      <c r="I95" s="422"/>
      <c r="J95" s="423"/>
      <c r="L95" s="401"/>
      <c r="M95" s="402"/>
      <c r="N95" s="402"/>
      <c r="O95" s="402"/>
      <c r="P95" s="403"/>
      <c r="Q95" s="377"/>
      <c r="R95" s="404"/>
      <c r="S95" s="338"/>
      <c r="T95" s="405"/>
      <c r="U95" s="338"/>
      <c r="V95" s="338"/>
      <c r="W95" s="393"/>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row>
    <row r="96" spans="8:8" ht="15.6">
      <c r="B96" s="424" t="s">
        <v>168</v>
      </c>
      <c r="C96" s="408"/>
      <c r="D96" s="408"/>
      <c r="E96" s="408"/>
      <c r="F96" s="408" t="s">
        <v>169</v>
      </c>
      <c r="G96" s="408"/>
      <c r="H96" s="408"/>
      <c r="I96" s="408"/>
      <c r="J96" s="409"/>
      <c r="L96" s="410"/>
      <c r="M96" s="411"/>
      <c r="N96" s="411"/>
      <c r="O96" s="411"/>
      <c r="P96" s="412"/>
      <c r="Q96" s="377"/>
      <c r="R96" s="398"/>
      <c r="S96" s="341"/>
      <c r="T96" s="399"/>
      <c r="U96" s="341"/>
      <c r="V96" s="341"/>
      <c r="W96" s="400"/>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row>
    <row r="97" spans="8:8" ht="15.6">
      <c r="B97" s="424" t="s">
        <v>170</v>
      </c>
      <c r="C97" s="408"/>
      <c r="D97" s="425" t="s">
        <v>171</v>
      </c>
      <c r="E97" s="426"/>
      <c r="F97" s="426"/>
      <c r="G97" s="426"/>
      <c r="H97" s="426"/>
      <c r="I97" s="426"/>
      <c r="J97" s="427"/>
      <c r="L97" s="415"/>
      <c r="M97" s="416"/>
      <c r="N97" s="416"/>
      <c r="O97" s="416"/>
      <c r="P97" s="417"/>
      <c r="Q97" s="377"/>
      <c r="R97" s="404"/>
      <c r="S97" s="338"/>
      <c r="T97" s="405"/>
      <c r="U97" s="338"/>
      <c r="V97" s="338"/>
      <c r="W97" s="393"/>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row>
    <row r="98" spans="8:8" ht="15.6">
      <c r="B98" s="424" t="s">
        <v>172</v>
      </c>
      <c r="C98" s="408"/>
      <c r="D98" s="425" t="s">
        <v>173</v>
      </c>
      <c r="E98" s="426"/>
      <c r="F98" s="426"/>
      <c r="G98" s="426"/>
      <c r="H98" s="426"/>
      <c r="I98" s="426"/>
      <c r="J98" s="427"/>
      <c r="L98" s="395"/>
      <c r="M98" s="396"/>
      <c r="N98" s="396"/>
      <c r="O98" s="396"/>
      <c r="P98" s="397"/>
      <c r="Q98" s="377"/>
      <c r="R98" s="398"/>
      <c r="S98" s="341"/>
      <c r="T98" s="399"/>
      <c r="U98" s="341"/>
      <c r="V98" s="341"/>
      <c r="W98" s="400"/>
      <c r="X98" s="167"/>
      <c r="Y98" s="167"/>
      <c r="Z98" s="167"/>
      <c r="AA98" s="167"/>
      <c r="AB98" s="167"/>
      <c r="AC98" s="167"/>
      <c r="AD98" s="167"/>
    </row>
    <row r="99" spans="8:8" ht="16.5" customHeight="1">
      <c r="B99" s="424" t="s">
        <v>174</v>
      </c>
      <c r="C99" s="408"/>
      <c r="D99" s="428" t="s">
        <v>175</v>
      </c>
      <c r="E99" s="419"/>
      <c r="F99" s="419"/>
      <c r="G99" s="419"/>
      <c r="H99" s="419"/>
      <c r="I99" s="419"/>
      <c r="J99" s="420"/>
      <c r="L99" s="401"/>
      <c r="M99" s="402"/>
      <c r="N99" s="402"/>
      <c r="O99" s="402"/>
      <c r="P99" s="403"/>
      <c r="Q99" s="377"/>
      <c r="R99" s="404"/>
      <c r="S99" s="338"/>
      <c r="T99" s="405"/>
      <c r="U99" s="338"/>
      <c r="V99" s="338"/>
      <c r="W99" s="393"/>
      <c r="X99" s="167"/>
      <c r="Y99" s="167"/>
      <c r="Z99" s="167"/>
      <c r="AA99" s="167"/>
      <c r="AB99" s="167"/>
      <c r="AC99" s="167"/>
      <c r="AD99" s="167"/>
    </row>
    <row r="100" spans="8:8" ht="15.6">
      <c r="B100" s="424"/>
      <c r="C100" s="408"/>
      <c r="D100" s="429"/>
      <c r="E100" s="422"/>
      <c r="F100" s="422"/>
      <c r="G100" s="422"/>
      <c r="H100" s="422"/>
      <c r="I100" s="422"/>
      <c r="J100" s="423"/>
      <c r="L100" s="410"/>
      <c r="M100" s="411"/>
      <c r="N100" s="411"/>
      <c r="O100" s="411"/>
      <c r="P100" s="412"/>
      <c r="Q100" s="377"/>
      <c r="R100" s="398"/>
      <c r="S100" s="341"/>
      <c r="T100" s="399"/>
      <c r="U100" s="341"/>
      <c r="V100" s="341"/>
      <c r="W100" s="400"/>
      <c r="X100" s="167"/>
      <c r="Y100" s="167"/>
      <c r="Z100" s="167"/>
      <c r="AA100" s="167"/>
      <c r="AB100" s="167"/>
      <c r="AC100" s="167"/>
      <c r="AD100" s="167"/>
    </row>
    <row r="101" spans="8:8" ht="16.35">
      <c r="B101" s="430" t="s">
        <v>176</v>
      </c>
      <c r="C101" s="431"/>
      <c r="D101" s="431"/>
      <c r="E101" s="431"/>
      <c r="F101" s="431" t="s">
        <v>177</v>
      </c>
      <c r="G101" s="431"/>
      <c r="H101" s="431"/>
      <c r="I101" s="431"/>
      <c r="J101" s="432"/>
      <c r="L101" s="433"/>
      <c r="M101" s="434"/>
      <c r="N101" s="434"/>
      <c r="O101" s="434"/>
      <c r="P101" s="435"/>
      <c r="Q101" s="377"/>
      <c r="R101" s="436"/>
      <c r="S101" s="437"/>
      <c r="T101" s="438"/>
      <c r="U101" s="437"/>
      <c r="V101" s="437"/>
      <c r="W101" s="439"/>
      <c r="X101" s="167"/>
      <c r="Y101" s="167"/>
      <c r="Z101" s="167"/>
      <c r="AA101" s="167"/>
      <c r="AB101" s="167"/>
      <c r="AC101" s="167"/>
      <c r="AD101" s="167"/>
    </row>
    <row r="102" spans="8:8" ht="16.35">
      <c r="B102" s="440" t="s">
        <v>178</v>
      </c>
      <c r="C102" s="440"/>
      <c r="D102" s="440"/>
      <c r="E102" s="441">
        <v>43343.0</v>
      </c>
      <c r="F102" s="441"/>
      <c r="G102" s="442" t="s">
        <v>179</v>
      </c>
      <c r="H102" s="443"/>
      <c r="I102" s="443"/>
      <c r="J102" s="443"/>
      <c r="L102" s="21" t="str">
        <f>输出!F14</f>
        <v>.st力量75 敏捷50 意志75 体质65 外貌50 教育90 体型75 智力55 理智75 幸运45 魅惑70 信用评级70 话术75 斗殴75 剑75 手枪75 急救75 投掷60                        </v>
      </c>
      <c r="X102" s="167"/>
      <c r="Y102" s="167"/>
      <c r="Z102" s="167"/>
      <c r="AA102" s="167"/>
      <c r="AB102" s="167"/>
      <c r="AC102" s="167"/>
      <c r="AD102" s="167"/>
    </row>
    <row r="103" spans="8:8" ht="15.6">
      <c r="B103" s="444" t="s">
        <v>180</v>
      </c>
      <c r="C103" s="445"/>
      <c r="D103" s="445"/>
      <c r="E103" s="445"/>
      <c r="F103" s="445"/>
      <c r="G103" s="445"/>
      <c r="H103" s="445"/>
      <c r="I103" s="445"/>
      <c r="J103" s="445"/>
      <c r="K103" s="445"/>
      <c r="L103" s="445"/>
      <c r="M103" s="445"/>
      <c r="N103" s="445"/>
      <c r="O103" s="445"/>
      <c r="P103" s="445"/>
      <c r="Q103" s="445"/>
      <c r="R103" s="445"/>
      <c r="S103" s="445"/>
      <c r="T103" s="445"/>
      <c r="U103" s="445"/>
      <c r="V103" s="445"/>
      <c r="W103" s="446"/>
      <c r="X103" s="167"/>
      <c r="Y103" s="167"/>
      <c r="Z103" s="167"/>
      <c r="AA103" s="167"/>
      <c r="AB103" s="167"/>
      <c r="AC103" s="167"/>
      <c r="AD103" s="167"/>
    </row>
    <row r="104" spans="8:8" ht="16.5" customHeight="1">
      <c r="B104" s="447" t="str">
        <f>输出!F14</f>
        <v>.st力量75 敏捷50 意志75 体质65 外貌50 教育90 体型75 智力55 理智75 幸运45 魅惑70 信用评级70 话术75 斗殴75 剑75 手枪75 急救75 投掷60                        </v>
      </c>
      <c r="C104" s="448"/>
      <c r="D104" s="448"/>
      <c r="E104" s="448"/>
      <c r="F104" s="448"/>
      <c r="G104" s="448"/>
      <c r="H104" s="448"/>
      <c r="I104" s="448"/>
      <c r="J104" s="448"/>
      <c r="K104" s="448"/>
      <c r="L104" s="448"/>
      <c r="M104" s="448"/>
      <c r="N104" s="448"/>
      <c r="O104" s="448"/>
      <c r="P104" s="448"/>
      <c r="Q104" s="448"/>
      <c r="R104" s="448"/>
      <c r="S104" s="448"/>
      <c r="T104" s="448"/>
      <c r="U104" s="448"/>
      <c r="V104" s="448"/>
      <c r="W104" s="449"/>
      <c r="X104" s="167"/>
      <c r="Y104" s="167"/>
      <c r="Z104" s="167"/>
      <c r="AA104" s="167"/>
      <c r="AB104" s="167"/>
      <c r="AC104" s="167"/>
      <c r="AD104" s="167"/>
    </row>
    <row r="105" spans="8:8">
      <c r="B105" s="450"/>
      <c r="C105" s="451"/>
      <c r="D105" s="451"/>
      <c r="E105" s="451"/>
      <c r="F105" s="451"/>
      <c r="G105" s="451"/>
      <c r="H105" s="451"/>
      <c r="I105" s="451"/>
      <c r="J105" s="451"/>
      <c r="K105" s="451"/>
      <c r="L105" s="451"/>
      <c r="M105" s="451"/>
      <c r="N105" s="451"/>
      <c r="O105" s="451"/>
      <c r="P105" s="451"/>
      <c r="Q105" s="451"/>
      <c r="R105" s="451"/>
      <c r="S105" s="451"/>
      <c r="T105" s="451"/>
      <c r="U105" s="451"/>
      <c r="V105" s="451"/>
      <c r="W105" s="452"/>
    </row>
  </sheetData>
  <sheetProtection sheet="0" scenarios="1" formatCells="0" selectLockedCells="1"/>
  <protectedRanges>
    <protectedRange sqref="O36 O33:P35 O30:O32 O27:P29 O26 O15:P25 H26:I26 F15:F46 D43:D46 D39:E42 D33:D38 E33 E36 D22:E32 D19:D21 D15:E18 B12:W14 R10:U11 N10:O10 K10 I10:J11 E10:F10 B10 B9:W9 Q3:Q8 N3:O8 K3:L8 E4:E6 I2:I8 B1:B8 J15:L48 D47:F48 O37:P43 Q15:Q43 U15:W48" password="dcd7" name="技能表以上"/>
    <protectedRange sqref="B49:W49 B50:R52 T50:W56 T57 E53:R55 L59 L60:M75 B67 B78 L87 B91:J102 C59:C60 B58:B61 I60 G60:G61 D59:J59 J61 D60:D61" password="dcd7" name="技能表往下"/>
    <protectedRange sqref="R89:AC101" name="区域1"/>
  </protectedRanges>
  <mergeCells count="268">
    <mergeCell ref="E10:E11"/>
    <mergeCell ref="N56:O56"/>
    <mergeCell ref="B60:C60"/>
    <mergeCell ref="O35:P35"/>
    <mergeCell ref="B91:J91"/>
    <mergeCell ref="B89:J89"/>
    <mergeCell ref="B87:J87"/>
    <mergeCell ref="B99:C100"/>
    <mergeCell ref="N60:W61"/>
    <mergeCell ref="S10:S11"/>
    <mergeCell ref="D41:E41"/>
    <mergeCell ref="U95:W95"/>
    <mergeCell ref="C4:D4"/>
    <mergeCell ref="B74:J74"/>
    <mergeCell ref="P54:Q54"/>
    <mergeCell ref="J7:J8"/>
    <mergeCell ref="T55:U56"/>
    <mergeCell ref="D32:E32"/>
    <mergeCell ref="R97:T97"/>
    <mergeCell ref="V51:W52"/>
    <mergeCell ref="M5:M6"/>
    <mergeCell ref="D39:E39"/>
    <mergeCell ref="K54:L54"/>
    <mergeCell ref="L72:M73"/>
    <mergeCell ref="C7:G7"/>
    <mergeCell ref="O25:P25"/>
    <mergeCell ref="F5:G5"/>
    <mergeCell ref="F10:G11"/>
    <mergeCell ref="D15:E15"/>
    <mergeCell ref="B62:E65"/>
    <mergeCell ref="B68:J68"/>
    <mergeCell ref="T50:W50"/>
    <mergeCell ref="P9:Q9"/>
    <mergeCell ref="I52:J52"/>
    <mergeCell ref="D27:E27"/>
    <mergeCell ref="O20:P20"/>
    <mergeCell ref="O38:P38"/>
    <mergeCell ref="B50:R50"/>
    <mergeCell ref="O10:P11"/>
    <mergeCell ref="U100:W100"/>
    <mergeCell ref="D30:E30"/>
    <mergeCell ref="R101:T101"/>
    <mergeCell ref="O42:P42"/>
    <mergeCell ref="D23:E23"/>
    <mergeCell ref="I54:J54"/>
    <mergeCell ref="O39:P39"/>
    <mergeCell ref="D98:J98"/>
    <mergeCell ref="U91:W91"/>
    <mergeCell ref="T51:U52"/>
    <mergeCell ref="F51:H51"/>
    <mergeCell ref="I53:J53"/>
    <mergeCell ref="V9:W9"/>
    <mergeCell ref="U96:W96"/>
    <mergeCell ref="O5:O6"/>
    <mergeCell ref="B76:J76"/>
    <mergeCell ref="L87:P87"/>
    <mergeCell ref="B72:J72"/>
    <mergeCell ref="B71:J71"/>
    <mergeCell ref="K51:L51"/>
    <mergeCell ref="B85:J85"/>
    <mergeCell ref="B101:E101"/>
    <mergeCell ref="B103:W103"/>
    <mergeCell ref="O15:P15"/>
    <mergeCell ref="B104:W105"/>
    <mergeCell ref="B10:C11"/>
    <mergeCell ref="D99:J100"/>
    <mergeCell ref="E102:F102"/>
    <mergeCell ref="B102:D102"/>
    <mergeCell ref="G61:H61"/>
    <mergeCell ref="D14:E14"/>
    <mergeCell ref="T57:U57"/>
    <mergeCell ref="L5:L6"/>
    <mergeCell ref="L68:M69"/>
    <mergeCell ref="O17:P17"/>
    <mergeCell ref="I10:I11"/>
    <mergeCell ref="U94:W94"/>
    <mergeCell ref="L100:P101"/>
    <mergeCell ref="G102:J102"/>
    <mergeCell ref="C5:D5"/>
    <mergeCell ref="B80:J80"/>
    <mergeCell ref="K56:L56"/>
    <mergeCell ref="V11:W11"/>
    <mergeCell ref="D42:E42"/>
    <mergeCell ref="H5:H6"/>
    <mergeCell ref="J14:L14"/>
    <mergeCell ref="H7:H8"/>
    <mergeCell ref="B1:W1"/>
    <mergeCell ref="S2:W8"/>
    <mergeCell ref="B86:J86"/>
    <mergeCell ref="O33:P33"/>
    <mergeCell ref="I7:I8"/>
    <mergeCell ref="L92:P93"/>
    <mergeCell ref="B84:J84"/>
    <mergeCell ref="F96:J96"/>
    <mergeCell ref="U92:W92"/>
    <mergeCell ref="B58:W58"/>
    <mergeCell ref="O21:P21"/>
    <mergeCell ref="R94:T94"/>
    <mergeCell ref="D22:E22"/>
    <mergeCell ref="U88:W88"/>
    <mergeCell ref="R92:T92"/>
    <mergeCell ref="R93:T93"/>
    <mergeCell ref="R88:T88"/>
    <mergeCell ref="R90:T90"/>
    <mergeCell ref="B90:J90"/>
    <mergeCell ref="C6:D6"/>
    <mergeCell ref="O41:P41"/>
    <mergeCell ref="B97:C97"/>
    <mergeCell ref="B12:W12"/>
    <mergeCell ref="P51:Q51"/>
    <mergeCell ref="J5:J6"/>
    <mergeCell ref="B55:C55"/>
    <mergeCell ref="I56:J56"/>
    <mergeCell ref="S9:T9"/>
    <mergeCell ref="D16:E16"/>
    <mergeCell ref="M7:M8"/>
    <mergeCell ref="R95:T95"/>
    <mergeCell ref="R100:T100"/>
    <mergeCell ref="P5:P6"/>
    <mergeCell ref="B83:J83"/>
    <mergeCell ref="B81:J81"/>
    <mergeCell ref="C8:G8"/>
    <mergeCell ref="K53:L53"/>
    <mergeCell ref="B51:C51"/>
    <mergeCell ref="F62:J65"/>
    <mergeCell ref="U14:W14"/>
    <mergeCell ref="B54:C54"/>
    <mergeCell ref="D28:E28"/>
    <mergeCell ref="E60:F60"/>
    <mergeCell ref="B61:C61"/>
    <mergeCell ref="B56:C56"/>
    <mergeCell ref="L7:L8"/>
    <mergeCell ref="P56:Q56"/>
    <mergeCell ref="N52:O52"/>
    <mergeCell ref="N51:O51"/>
    <mergeCell ref="B13:W13"/>
    <mergeCell ref="B67:J67"/>
    <mergeCell ref="U98:W98"/>
    <mergeCell ref="K55:L55"/>
    <mergeCell ref="R99:T99"/>
    <mergeCell ref="B94:J95"/>
    <mergeCell ref="O37:P37"/>
    <mergeCell ref="F6:G6"/>
    <mergeCell ref="O47:P47"/>
    <mergeCell ref="B70:J70"/>
    <mergeCell ref="N70:W71"/>
    <mergeCell ref="U101:W101"/>
    <mergeCell ref="B73:J73"/>
    <mergeCell ref="I60:J60"/>
    <mergeCell ref="P53:Q53"/>
    <mergeCell ref="U99:W99"/>
    <mergeCell ref="L60:M61"/>
    <mergeCell ref="D97:J97"/>
    <mergeCell ref="L98:P99"/>
    <mergeCell ref="R98:T98"/>
    <mergeCell ref="B98:C98"/>
    <mergeCell ref="K10:L11"/>
    <mergeCell ref="F101:J101"/>
    <mergeCell ref="U90:W90"/>
    <mergeCell ref="N10:N11"/>
    <mergeCell ref="N62:W63"/>
    <mergeCell ref="O18:P18"/>
    <mergeCell ref="T53:U54"/>
    <mergeCell ref="N64:W65"/>
    <mergeCell ref="L90:P91"/>
    <mergeCell ref="M3:M4"/>
    <mergeCell ref="E61:F61"/>
    <mergeCell ref="D40:E40"/>
    <mergeCell ref="L70:M71"/>
    <mergeCell ref="I55:J55"/>
    <mergeCell ref="G60:H60"/>
    <mergeCell ref="P3:P4"/>
    <mergeCell ref="K52:L52"/>
    <mergeCell ref="N55:O55"/>
    <mergeCell ref="I2:Q2"/>
    <mergeCell ref="B2:G2"/>
    <mergeCell ref="B88:J88"/>
    <mergeCell ref="O16:P16"/>
    <mergeCell ref="J3:J4"/>
    <mergeCell ref="J10:J11"/>
    <mergeCell ref="N72:W73"/>
    <mergeCell ref="P7:P8"/>
    <mergeCell ref="L96:P97"/>
    <mergeCell ref="U97:W97"/>
    <mergeCell ref="B59:J59"/>
    <mergeCell ref="O45:P45"/>
    <mergeCell ref="N66:W67"/>
    <mergeCell ref="B78:J78"/>
    <mergeCell ref="B92:D93"/>
    <mergeCell ref="N74:W75"/>
    <mergeCell ref="R89:T89"/>
    <mergeCell ref="L76:W85"/>
    <mergeCell ref="I61:J61"/>
    <mergeCell ref="R10:R11"/>
    <mergeCell ref="O7:O8"/>
    <mergeCell ref="Q10:Q11"/>
    <mergeCell ref="O14:P14"/>
    <mergeCell ref="O19:P19"/>
    <mergeCell ref="O29:P29"/>
    <mergeCell ref="D31:E31"/>
    <mergeCell ref="P52:Q52"/>
    <mergeCell ref="L64:M65"/>
    <mergeCell ref="O24:P24"/>
    <mergeCell ref="I57:J57"/>
    <mergeCell ref="O3:O4"/>
    <mergeCell ref="L66:M67"/>
    <mergeCell ref="H3:H4"/>
    <mergeCell ref="B79:J79"/>
    <mergeCell ref="O48:P48"/>
    <mergeCell ref="B75:J75"/>
    <mergeCell ref="O40:P40"/>
    <mergeCell ref="D25:E25"/>
    <mergeCell ref="V57:W57"/>
    <mergeCell ref="N68:W69"/>
    <mergeCell ref="D26:E26"/>
    <mergeCell ref="O23:P23"/>
    <mergeCell ref="O27:P27"/>
    <mergeCell ref="D29:E29"/>
    <mergeCell ref="V10:W10"/>
    <mergeCell ref="O46:P46"/>
    <mergeCell ref="F4:G4"/>
    <mergeCell ref="D18:E18"/>
    <mergeCell ref="N53:O53"/>
    <mergeCell ref="D48:E48"/>
    <mergeCell ref="L88:P89"/>
    <mergeCell ref="I3:I4"/>
    <mergeCell ref="L3:L4"/>
    <mergeCell ref="U93:W93"/>
    <mergeCell ref="I51:J51"/>
    <mergeCell ref="O22:P22"/>
    <mergeCell ref="L94:P95"/>
    <mergeCell ref="R87:W87"/>
    <mergeCell ref="K57:L57"/>
    <mergeCell ref="M9:N9"/>
    <mergeCell ref="D47:E47"/>
    <mergeCell ref="O34:P34"/>
    <mergeCell ref="D17:E17"/>
    <mergeCell ref="O43:P43"/>
    <mergeCell ref="D10:D11"/>
    <mergeCell ref="B96:E96"/>
    <mergeCell ref="B52:C52"/>
    <mergeCell ref="M10:M11"/>
    <mergeCell ref="P55:Q55"/>
    <mergeCell ref="B69:J69"/>
    <mergeCell ref="L62:M63"/>
    <mergeCell ref="L74:M75"/>
    <mergeCell ref="O28:P28"/>
    <mergeCell ref="C3:G3"/>
    <mergeCell ref="D24:E24"/>
    <mergeCell ref="U89:W89"/>
    <mergeCell ref="R96:T96"/>
    <mergeCell ref="Y2:AB2"/>
    <mergeCell ref="L59:W59"/>
    <mergeCell ref="B82:J82"/>
    <mergeCell ref="E9:J9"/>
    <mergeCell ref="N54:O54"/>
    <mergeCell ref="N57:O57"/>
    <mergeCell ref="B57:C57"/>
    <mergeCell ref="B53:C53"/>
    <mergeCell ref="B9:C9"/>
    <mergeCell ref="V53:W54"/>
    <mergeCell ref="I5:I6"/>
    <mergeCell ref="H10:H11"/>
    <mergeCell ref="P57:Q57"/>
    <mergeCell ref="T10:U10"/>
    <mergeCell ref="T11:U11"/>
    <mergeCell ref="R91:T91"/>
    <mergeCell ref="V55:V56"/>
  </mergeCells>
  <conditionalFormatting sqref="C15:C48 N15:N44">
    <cfRule type="cellIs" operator="equal" priority="6" dxfId="0">
      <formula>"★"</formula>
    </cfRule>
    <cfRule type="cellIs" operator="equal" priority="4" dxfId="1">
      <formula>"×"</formula>
    </cfRule>
    <cfRule type="cellIs" operator="equal" priority="3" dxfId="2">
      <formula>"⊙"</formula>
    </cfRule>
    <cfRule type="cellIs" operator="equal" priority="5" dxfId="3">
      <formula>"☆"</formula>
    </cfRule>
    <cfRule type="cellIs" operator="equal" priority="1" dxfId="4">
      <formula>"☯"</formula>
    </cfRule>
    <cfRule type="cellIs" operator="equal" priority="2" dxfId="5">
      <formula>"※"</formula>
    </cfRule>
  </conditionalFormatting>
  <conditionalFormatting sqref="G49 R49:V49">
    <cfRule type="cellIs" operator="equal" priority="512" dxfId="6">
      <formula>"剩余职业点=0   剩余兴趣点=0"</formula>
    </cfRule>
  </conditionalFormatting>
  <dataValidations count="97">
    <dataValidation allowBlank="1" type="whole" operator="between" errorStyle="warning" showInputMessage="1" showErrorMessage="1" errorTitle="警告" error="人类敏捷范围为0~99" sqref="M3:M4">
      <formula1>0</formula1>
      <formula2>99</formula2>
    </dataValidation>
    <dataValidation allowBlank="1" type="list" errorStyle="stop" showInputMessage="1" showErrorMessage="1" sqref="AA3:AA7">
      <formula1>职业列表!$M$2:$M$66</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O18"/>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O33"/>
    <dataValidation allowBlank="1" type="any" operator="between" errorStyle="stop" showInputMessage="1" promptTitle="关键背景连接" showErrorMessage="1" sqref="L59:W59"/>
    <dataValidation allowBlank="1" type="any" operator="between" errorStyle="stop" showInputMessage="1" promptTitle="习惯恐惧" showErrorMessage="1" sqref="U88:W88"/>
    <dataValidation allowBlank="1" type="any" operator="between" errorStyle="stop" showInputMessage="1" promptTitle="职业输入说明" prompt="此处于某些无定式职业名变更方便所留。例，42-业余艺术爱好者，职业名可填写：摄影爱好者、绘画爱好者等" showErrorMessage="1" sqref="C5:D5"/>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O37"/>
    <dataValidation allowBlank="1" type="list" errorStyle="stop" showInputMessage="1" showErrorMessage="1" sqref="D54:D55">
      <formula1>武器列表!$B$3:$B$106</formula1>
    </dataValidation>
    <dataValidation allowBlank="1" type="any" operator="between" errorStyle="stop" showInputMessage="1" promptTitle="Read Lips (01%)" prompt="非常规技能，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O41:P41"/>
    <dataValidation allowBlank="1" type="list" errorStyle="stop" showInputMessage="1" showErrorMessage="1" sqref="F4:G4">
      <formula1>"1920s,现代,其他"</formula1>
    </dataValidation>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D19:D21"/>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O17"/>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D32"/>
    <dataValidation allowBlank="1" type="custom" errorStyle="stop" showInputMessage="1" promptTitle="规则说明" prompt="规则 若检定骰出了1，那么大成功发生。 泛大陆房规 若骰出了1-5,那么大成功发生。 （最终决定权在于KP）" showErrorMessage="1" sqref="J93">
      <formula1>1</formula1>
    </dataValidation>
    <dataValidation allowBlank="1" type="any" operator="between" errorStyle="stop" showInputMessage="1" promptTitle="规则说明" prompt="规则 若检定需要骰出的上限大于等于50，而骰出了100，那么大失败发生。  若检定需要骰出的上限小于50，而骰出了96-100，那么大失败发生。 泛大陆房规 若骰出了96-100，那么大失败发生。 （最终决定权在于KP）" showErrorMessage="1" sqref="E93"/>
    <dataValidation allowBlank="1" type="any" operator="between" errorStyle="stop" showInputMessage="1" promptTitle="说明" prompt="三选一还是三选二参见下方的[xxxx的本职技能]" showErrorMessage="1" sqref="V9:W9"/>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D26"/>
    <dataValidation allowBlank="1" type="any" operator="between" errorStyle="stop" showInputMessage="1" promptTitle="Diving (01%)" prompt="非常规技能，使用者接受过在深海游泳的使用以及维持潜水设备的训练，水下导航，合适的下潜配重，以及应对紧急情况的方法。" showErrorMessage="1" sqref="O39:P39"/>
    <dataValidation allowBlank="1" type="whole" operator="greaterThanOrEqual" errorStyle="stop" showInputMessage="1" promptTitle="提示" prompt="人类意志可以超越100，但这是特例" showErrorMessage="1" sqref="P3:P4">
      <formula1>0</formula1>
    </dataValidation>
    <dataValidation allowBlank="1" type="any" operator="between" errorStyle="stop" sqref="B25:B26"/>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O29"/>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D33:D35"/>
    <dataValidation type="custom" errorStyle="stop" showInputMessage="1" showErrorMessage="1" sqref="X12">
      <formula1>IF(F5=0," ","["&amp;LOOKUP(F5,职业列表!A2:A117,职业列表!B2:B117)&amp;"]的本职技能："&amp;LOOKUP(F5,职业列表!A2:A117,职业列表!G2:G117))</formula1>
    </dataValidation>
    <dataValidation allowBlank="1" type="any" operator="between" errorStyle="information" showInputMessage="1" promptTitle="一般来说，年龄应在15-89之间" prompt="15-19: STR,SIZ共-5,EDU-5,决定幸运时掷两次骰子，取较大值 20-39:EDU进步检定*1 40+:进步检定*2,STR,CON,DEX共-5,APP-5 50+:进步检定*3,STR,CON,DEX共-10,APP-10 60+:进步检定*4,STR,CON,DEX共-20,APP-15 更高部分参见规则书" showErrorMessage="1" sqref="C6:D6"/>
    <dataValidation allowBlank="1" type="list" errorStyle="stop" sqref="D53">
      <formula1>武器列表!$B$3:$B$106</formula1>
    </dataValidation>
    <dataValidation allowBlank="1" type="list" errorStyle="stop" showInputMessage="1" showErrorMessage="1" sqref="P26">
      <formula1>"飞行器,船"</formula1>
    </dataValidation>
    <dataValidation allowBlank="1" type="whole" operator="greaterThanOrEqual" errorStyle="warning" showInputMessage="1" promptTitle="提示" prompt="部分人类体型可以超99" sqref="J7:J8">
      <formula1>15</formula1>
    </dataValidation>
    <dataValidation allowBlank="1" type="any" operator="between" errorStyle="stop" showErrorMessage="1" sqref="E46"/>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O25"/>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D22"/>
    <dataValidation allowBlank="1" type="list" errorStyle="stop" showInputMessage="1" showErrorMessage="1" sqref="P30:P32">
      <formula1>分支技能!$E$4:$E$16</formula1>
    </dataValidation>
    <dataValidation allowBlank="1" type="any" operator="between" errorStyle="stop" showInputMessage="1" promptTitle="自设技能" prompt="添加自设技能时，单元格函数会被清空。" showErrorMessage="1" sqref="O45:P48"/>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D40"/>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O26"/>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D48"/>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D41"/>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D28"/>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O35"/>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O34"/>
    <dataValidation allowBlank="1" type="list" errorStyle="stop" showInputMessage="1" showErrorMessage="1" sqref="E19:E20">
      <formula1>分支技能!$B$4:$B$28</formula1>
    </dataValidation>
    <dataValidation allowBlank="1" type="any" operator="between" errorStyle="stop" showErrorMessage="1" sqref="P44"/>
    <dataValidation allowBlank="1" type="any" operator="between" errorStyle="stop" showInputMessage="1" promptTitle="Firearms (不定) [无法孤注一骰]" prompt="包括了各种形式的火器，也包括了弓箭和弩。" showErrorMessage="1" sqref="D36:D38"/>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O21"/>
    <dataValidation allowBlank="1" type="list" errorStyle="stop" showInputMessage="1" showErrorMessage="1" sqref="F5:G5">
      <formula1>职业列表!$A$2:$A$117</formula1>
    </dataValidation>
    <dataValidation allowBlank="1" type="whole" operator="between" errorStyle="warning" showInputMessage="1" showErrorMessage="1" errorTitle="警告" error="人类体质范围为0~99" sqref="J5:J6">
      <formula1>0</formula1>
      <formula2>99</formula2>
    </dataValidation>
    <dataValidation allowBlank="1" type="whole" operator="between" errorStyle="warning" showInputMessage="1" showErrorMessage="1" errorTitle="警告" error="人类外貌范围为0~99" sqref="M5:M6">
      <formula1>0</formula1>
      <formula2>99</formula2>
    </dataValidation>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O19"/>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D42"/>
    <dataValidation allowBlank="1" type="any" operator="between" errorStyle="stop" showInput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O43:P43"/>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D15"/>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15:B24">
      <formula1>"☐,☑"</formula1>
    </dataValidation>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O24"/>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E45"/>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D25"/>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O27"/>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O30:O32"/>
    <dataValidation allowBlank="1" type="whole" operator="lessThan" errorStyle="stop" showInputMessage="1" showErrorMessage="1" sqref="F15:F48">
      <formula1>0</formula1>
    </dataValidation>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O15"/>
    <dataValidation allowBlank="1" type="whole" operator="greaterThanOrEqual" errorStyle="warning" showErrorMessage="1" errorTitle="警告" error="3D6警告！！！" sqref="M10:M11">
      <formula1>15</formula1>
    </dataValidation>
    <dataValidation allowBlank="1" type="any" operator="between" errorStyle="stop" showInput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howErrorMessage="1" sqref="O42:P42"/>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D27"/>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M15:M48">
      <formula1>"☐,☑"</formula1>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D43:D45"/>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O22"/>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D47"/>
    <dataValidation allowBlank="1" type="any" operator="between" errorStyle="stop" showInputMessage="1" promptTitle="说明" prompt="因不定式疯狂导致而存在" showErrorMessage="1" sqref="L74:M75"/>
    <dataValidation allowBlank="1" type="list" errorStyle="stop" showInputMessage="1" showErrorMessage="1" sqref="E34:E35">
      <formula1>"鞭子,电锯,斧,剑,绞具,链枷,矛"</formula1>
    </dataValidation>
    <dataValidation allowBlank="1" type="list" errorStyle="stop" showInputMessage="1" promptTitle="提示" prompt="一次失去5点及更多理智，做智力检定，如果成功，则进入[临时性疯狂]。 一天之内失去当前理智的1/5或更多是，进入[不定性疯狂] 理智跌落至0及以下，进入[永久性疯狂]，守密人将接管永久性疯狂的调查员。" showErrorMessage="1" sqref="V11:W11">
      <formula1>"神志清醒,临时性疯狂,不定性疯狂"</formula1>
    </dataValidation>
    <dataValidation allowBlank="1" type="whole" operator="between" errorStyle="warning" showErrorMessage="1" errorTitle="警告" error="人类力量范围为0~99" sqref="J3:J4">
      <formula1>0</formula1>
      <formula2>99</formula2>
    </dataValidation>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D18"/>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O36"/>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O1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D39"/>
    <dataValidation allowBlank="1" type="any" operator="between" errorStyle="stop" showInputMessage="1" prompt="这是你立即可以取用、支配的现金。 包括带在身上的和存在银行的。" showErrorMessage="1" sqref="I60"/>
    <dataValidation allowBlank="1" type="any" operator="between" errorStyle="stop" showInputMessage="1" promptTitle="Lore（01%）" prompt="非常规技能，这项技能代表一名觉得对一个超出人类常规知识范畴的事物的专业理解。学问的专业化应该具体并且不同寻常，例如： ·梦学问 ·死灵之书学问（e.g.历史的） ·UFO 学问 ·吸血鬼学问 ·狼人学问 ·亚狄斯星人学问" showErrorMessage="1" sqref="O44"/>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D16"/>
    <dataValidation allowBlank="1" type="list" errorStyle="stop" showInputMessage="1" showErrorMessage="1" sqref="E37:E38">
      <formula1>"步枪/霰弹枪,冲锋枪,弓术,火焰喷射器,机关枪,重武器"</formula1>
    </dataValidation>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D29"/>
    <dataValidation allowBlank="1" type="list" errorStyle="stop" showInputMessage="1" promptTitle="提示" prompt="如果一次攻击造成的伤害： 低于角色最大耐久值的一半，它造成的是轻伤； 等于或高于角色最大耐久值的一半，它造成的是重伤； 如果角色在重伤栏已标记的情况下耐久值被降为0，角色陷入濒死； 直接超过角色的最大耐久值，那么它足以致死。 " sqref="V10:W10">
      <formula1>"健康,轻伤,重伤,昏迷,濒死,死亡"</formula1>
    </dataValidation>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O23"/>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D24"/>
    <dataValidation allowBlank="1" type="any" operator="between" errorStyle="stop" showInputMessage="1" sqref="H25:I25"/>
    <dataValidation allowBlank="1" type="any" operator="between" errorStyle="stop" showInputMessage="1" promptTitle="Beast Training(05%)" prompt="非常规技能，用于命令、训练驯服动物进行简单任务的技能。这技能最常用在狗身上，但也不排除鸟、猫、猴子，或是其他（由Keeper 判定）。" showErrorMessage="1" sqref="O38:P38"/>
    <dataValidation allowBlank="1" type="any" operator="between" errorStyle="stop" showInputMessage="1" promptTitle="Demolitions (01%)" prompt="非常规技能，调查员可以使用此技能安全的设置/拆除爆破装置。给予足够的时间和资源，调查员可以装设炸药来摧毁一幢建筑，清除一个被堵住的隧道，以及赋予炸药不同用处。" showErrorMessage="1" sqref="O40:P40"/>
    <dataValidation allowBlank="1" type="whole" operator="between" errorStyle="warning" showInputMessage="1" showErrorMessage="1" errorTitle="警告" error="人类教育范围为0~99" sqref="P5:P6">
      <formula1>0</formula1>
      <formula2>99</formula2>
    </dataValidation>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D30"/>
    <dataValidation allowBlank="1" type="whole" operator="between" errorStyle="warning" showErrorMessage="1" errorTitle="警告" error="理智超出上限！！" sqref="H10:H11">
      <formula1>0</formula1>
      <formula2>I10</formula2>
    </dataValidation>
    <dataValidation allowBlank="1" type="whole" operator="between" errorStyle="warning" showInputMessage="1" showErrorMessage="1" errorTitle="警告" error="人类智力范围为0~99" sqref="M7:M8">
      <formula1>0</formula1>
      <formula2>99</formula2>
    </dataValidation>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O20"/>
    <dataValidation allowBlank="1" type="any" operator="between" errorStyle="stop" showErrorMessage="1" sqref="Q7"/>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31"/>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D46"/>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O28"/>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D23"/>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D17"/>
    <dataValidation allowBlank="1" type="list" errorStyle="stop" showInputMessage="1" promptTitle="可成长标记" prompt="如果是短团，技能成功后可以选择勾号标记，在结束时KP宣布幕间成长，则成功技能可进行成长鉴定； 如果是长团，技能成功后可以选择勾号标记，在每一章结束时KP宣布幕间成长，则成功技能可进行成长鉴定。" showErrorMessage="1" sqref="B27:B48">
      <formula1>"☐,☑"</formula1>
    </dataValidation>
  </dataValidations>
  <hyperlinks>
    <hyperlink ref="G102:J102" r:id="rId3"/>
  </hyperlinks>
  <pageMargins left="0.699305555555556" right="0.699305555555556" top="0.75" bottom="0.75" header="0.3" footer="0.3"/>
  <pageSetup paperSize="9" scale="49"/>
  <drawing r:id="rId1"/>
  <legacyDrawing r:id="rId2"/>
</worksheet>
</file>

<file path=xl/worksheets/sheet2.xml><?xml version="1.0" encoding="utf-8"?>
<worksheet xmlns:r="http://schemas.openxmlformats.org/officeDocument/2006/relationships" xmlns="http://schemas.openxmlformats.org/spreadsheetml/2006/main">
  <dimension ref="A1:U28"/>
  <sheetViews>
    <sheetView workbookViewId="0" showGridLines="0">
      <selection activeCell="M9" sqref="M9"/>
    </sheetView>
  </sheetViews>
  <sheetFormatPr defaultRowHeight="15.0" defaultColWidth="10"/>
  <cols>
    <col min="1" max="1" customWidth="0" width="8.25" style="453"/>
    <col min="2" max="2" customWidth="1" width="13.0" style="453"/>
    <col min="3" max="10" customWidth="0" width="8.25" style="453"/>
    <col min="11" max="11" customWidth="1" width="11.25" style="453"/>
    <col min="12" max="16384" customWidth="0" width="8.25" style="453"/>
  </cols>
  <sheetData>
    <row r="1" spans="8:8" ht="15.75">
      <c r="A1" s="453" t="s">
        <v>181</v>
      </c>
    </row>
    <row r="2" spans="8:8" s="454" ht="15.0" customFormat="1">
      <c r="B2" s="211" t="s">
        <v>182</v>
      </c>
      <c r="C2" s="213"/>
      <c r="D2" s="21"/>
      <c r="E2" s="211" t="s">
        <v>183</v>
      </c>
      <c r="F2" s="213"/>
      <c r="G2" s="21"/>
      <c r="H2" s="211" t="s">
        <v>111</v>
      </c>
      <c r="I2" s="213"/>
      <c r="J2" s="21"/>
      <c r="K2" s="211" t="s">
        <v>184</v>
      </c>
      <c r="L2" s="213"/>
      <c r="M2" s="453"/>
      <c r="N2" s="454" t="s">
        <v>185</v>
      </c>
      <c r="P2" s="453"/>
    </row>
    <row r="3" spans="8:8">
      <c r="B3" s="455" t="s">
        <v>31</v>
      </c>
      <c r="C3" s="456" t="s">
        <v>186</v>
      </c>
      <c r="D3" s="92"/>
      <c r="E3" s="455" t="s">
        <v>31</v>
      </c>
      <c r="F3" s="456" t="s">
        <v>186</v>
      </c>
      <c r="G3" s="92"/>
      <c r="H3" s="455" t="s">
        <v>31</v>
      </c>
      <c r="I3" s="456" t="s">
        <v>186</v>
      </c>
      <c r="J3" s="92"/>
      <c r="K3" s="455" t="s">
        <v>31</v>
      </c>
      <c r="L3" s="456" t="s">
        <v>186</v>
      </c>
      <c r="N3" s="454" t="s">
        <v>31</v>
      </c>
      <c r="O3" s="454"/>
    </row>
    <row r="4" spans="8:8">
      <c r="A4" s="457" t="s">
        <v>187</v>
      </c>
      <c r="B4" s="458" t="s">
        <v>188</v>
      </c>
      <c r="C4" s="459">
        <v>5.0</v>
      </c>
      <c r="D4" s="460"/>
      <c r="E4" s="458" t="s">
        <v>189</v>
      </c>
      <c r="F4" s="459">
        <v>1.0</v>
      </c>
      <c r="G4" s="460"/>
      <c r="H4" s="458" t="s">
        <v>190</v>
      </c>
      <c r="I4" s="459">
        <v>5.0</v>
      </c>
      <c r="J4" s="460"/>
      <c r="K4" s="458" t="s">
        <v>191</v>
      </c>
      <c r="L4" s="459">
        <v>25.0</v>
      </c>
      <c r="N4" s="454" t="s">
        <v>108</v>
      </c>
      <c r="O4" s="454">
        <f>人物卡!J47</f>
        <v>60.0</v>
      </c>
    </row>
    <row r="5" spans="8:8">
      <c r="A5" s="461"/>
      <c r="B5" s="462" t="s">
        <v>192</v>
      </c>
      <c r="C5" s="463">
        <v>5.0</v>
      </c>
      <c r="D5" s="460"/>
      <c r="E5" s="462" t="s">
        <v>193</v>
      </c>
      <c r="F5" s="463">
        <v>1.0</v>
      </c>
      <c r="G5" s="460"/>
      <c r="H5" s="462" t="s">
        <v>194</v>
      </c>
      <c r="I5" s="463">
        <v>10.0</v>
      </c>
      <c r="J5" s="460"/>
      <c r="K5" s="462" t="s">
        <v>195</v>
      </c>
      <c r="L5" s="463">
        <v>15.0</v>
      </c>
      <c r="N5" s="454" t="s">
        <v>73</v>
      </c>
      <c r="O5" s="21">
        <f>人物卡!J30</f>
        <v>10.0</v>
      </c>
    </row>
    <row r="6" spans="8:8">
      <c r="A6" s="461"/>
      <c r="B6" s="458" t="s">
        <v>196</v>
      </c>
      <c r="C6" s="459">
        <v>5.0</v>
      </c>
      <c r="D6" s="460"/>
      <c r="E6" s="458" t="s">
        <v>75</v>
      </c>
      <c r="F6" s="459">
        <v>1.0</v>
      </c>
      <c r="G6" s="460"/>
      <c r="H6" s="458" t="s">
        <v>81</v>
      </c>
      <c r="I6" s="459">
        <v>25.0</v>
      </c>
      <c r="J6" s="460"/>
      <c r="K6" s="458" t="s">
        <v>197</v>
      </c>
      <c r="L6" s="459">
        <v>15.0</v>
      </c>
      <c r="N6" s="454" t="s">
        <v>103</v>
      </c>
      <c r="O6" s="21">
        <f>人物卡!U43</f>
        <v>1.0</v>
      </c>
    </row>
    <row r="7" spans="8:8">
      <c r="A7" s="461"/>
      <c r="B7" s="462" t="s">
        <v>198</v>
      </c>
      <c r="C7" s="463">
        <v>5.0</v>
      </c>
      <c r="D7" s="460"/>
      <c r="E7" s="462" t="s">
        <v>199</v>
      </c>
      <c r="F7" s="463">
        <v>1.0</v>
      </c>
      <c r="G7" s="460"/>
      <c r="H7" s="462" t="s">
        <v>200</v>
      </c>
      <c r="I7" s="463">
        <v>15.0</v>
      </c>
      <c r="J7" s="460"/>
      <c r="K7" s="462" t="s">
        <v>201</v>
      </c>
      <c r="L7" s="463">
        <v>10.0</v>
      </c>
      <c r="N7" s="454"/>
      <c r="O7" s="454"/>
    </row>
    <row r="8" spans="8:8">
      <c r="A8" s="461"/>
      <c r="B8" s="458" t="s">
        <v>202</v>
      </c>
      <c r="C8" s="459">
        <v>5.0</v>
      </c>
      <c r="D8" s="460"/>
      <c r="E8" s="458" t="s">
        <v>203</v>
      </c>
      <c r="F8" s="459">
        <v>1.0</v>
      </c>
      <c r="G8" s="460"/>
      <c r="H8" s="458" t="s">
        <v>204</v>
      </c>
      <c r="I8" s="459">
        <v>20.0</v>
      </c>
      <c r="J8" s="460"/>
      <c r="K8" s="458" t="s">
        <v>205</v>
      </c>
      <c r="L8" s="459">
        <v>10.0</v>
      </c>
    </row>
    <row r="9" spans="8:8">
      <c r="A9" s="461"/>
      <c r="B9" s="462" t="s">
        <v>206</v>
      </c>
      <c r="C9" s="463">
        <v>5.0</v>
      </c>
      <c r="D9" s="460"/>
      <c r="E9" s="462" t="s">
        <v>207</v>
      </c>
      <c r="F9" s="463">
        <v>1.0</v>
      </c>
      <c r="G9" s="460"/>
      <c r="H9" s="462" t="s">
        <v>208</v>
      </c>
      <c r="I9" s="463">
        <v>15.0</v>
      </c>
      <c r="J9" s="460"/>
      <c r="K9" s="462" t="s">
        <v>88</v>
      </c>
      <c r="L9" s="463">
        <v>20.0</v>
      </c>
    </row>
    <row r="10" spans="8:8" ht="15.75">
      <c r="A10" s="461"/>
      <c r="B10" s="458" t="s">
        <v>209</v>
      </c>
      <c r="C10" s="459">
        <v>5.0</v>
      </c>
      <c r="D10" s="460"/>
      <c r="E10" s="458" t="s">
        <v>210</v>
      </c>
      <c r="F10" s="459">
        <v>1.0</v>
      </c>
      <c r="G10" s="460"/>
      <c r="H10" s="458" t="s">
        <v>211</v>
      </c>
      <c r="I10" s="459">
        <v>10.0</v>
      </c>
      <c r="J10" s="460"/>
      <c r="K10" s="464" t="s">
        <v>212</v>
      </c>
      <c r="L10" s="465">
        <v>10.0</v>
      </c>
    </row>
    <row r="11" spans="8:8" ht="15.75">
      <c r="A11" s="461"/>
      <c r="B11" s="462" t="s">
        <v>213</v>
      </c>
      <c r="C11" s="463">
        <v>5.0</v>
      </c>
      <c r="D11" s="460"/>
      <c r="E11" s="462" t="s">
        <v>214</v>
      </c>
      <c r="F11" s="463">
        <v>1.0</v>
      </c>
      <c r="G11" s="460"/>
      <c r="H11" s="466" t="s">
        <v>215</v>
      </c>
      <c r="I11" s="467">
        <v>20.0</v>
      </c>
      <c r="J11" s="460"/>
      <c r="K11" s="460"/>
      <c r="L11" s="460"/>
    </row>
    <row r="12" spans="8:8">
      <c r="A12" s="461"/>
      <c r="B12" s="458" t="s">
        <v>216</v>
      </c>
      <c r="C12" s="459">
        <v>5.0</v>
      </c>
      <c r="D12" s="460"/>
      <c r="E12" s="458" t="s">
        <v>217</v>
      </c>
      <c r="F12" s="459">
        <v>1.0</v>
      </c>
      <c r="G12" s="460"/>
      <c r="H12" s="460"/>
      <c r="I12" s="460"/>
      <c r="J12" s="460"/>
      <c r="K12" s="460"/>
      <c r="L12" s="460"/>
    </row>
    <row r="13" spans="8:8">
      <c r="A13" s="461"/>
      <c r="B13" s="462" t="s">
        <v>218</v>
      </c>
      <c r="C13" s="463">
        <v>5.0</v>
      </c>
      <c r="D13" s="460"/>
      <c r="E13" s="462" t="s">
        <v>219</v>
      </c>
      <c r="F13" s="463">
        <v>1.0</v>
      </c>
      <c r="G13" s="460"/>
      <c r="H13" s="460"/>
      <c r="I13" s="460"/>
      <c r="J13" s="460"/>
      <c r="K13" s="460"/>
      <c r="L13" s="460"/>
    </row>
    <row r="14" spans="8:8">
      <c r="A14" s="461"/>
      <c r="B14" s="458" t="s">
        <v>220</v>
      </c>
      <c r="C14" s="459">
        <v>5.0</v>
      </c>
      <c r="D14" s="460"/>
      <c r="E14" s="458" t="s">
        <v>221</v>
      </c>
      <c r="F14" s="459">
        <v>1.0</v>
      </c>
      <c r="G14" s="460"/>
      <c r="H14" s="460"/>
      <c r="I14" s="460"/>
      <c r="J14" s="460"/>
      <c r="K14" s="460"/>
      <c r="L14" s="460"/>
    </row>
    <row r="15" spans="8:8">
      <c r="A15" s="461"/>
      <c r="B15" s="462" t="s">
        <v>222</v>
      </c>
      <c r="C15" s="463">
        <v>5.0</v>
      </c>
      <c r="D15" s="460"/>
      <c r="E15" s="462" t="s">
        <v>223</v>
      </c>
      <c r="F15" s="463">
        <v>1.0</v>
      </c>
      <c r="G15" s="460"/>
      <c r="H15" s="460"/>
      <c r="I15" s="460"/>
      <c r="J15" s="460"/>
      <c r="K15" s="460"/>
      <c r="L15" s="460"/>
    </row>
    <row r="16" spans="8:8" ht="15.75">
      <c r="A16" s="461"/>
      <c r="B16" s="458" t="s">
        <v>224</v>
      </c>
      <c r="C16" s="459">
        <v>5.0</v>
      </c>
      <c r="D16" s="460"/>
      <c r="E16" s="464" t="s">
        <v>225</v>
      </c>
      <c r="F16" s="465">
        <v>1.0</v>
      </c>
      <c r="G16" s="460"/>
      <c r="H16" s="460"/>
      <c r="I16" s="460"/>
      <c r="J16" s="460"/>
      <c r="K16" s="460"/>
      <c r="L16" s="460"/>
    </row>
    <row r="17" spans="8:8">
      <c r="A17" s="461"/>
      <c r="B17" s="462" t="s">
        <v>226</v>
      </c>
      <c r="C17" s="463">
        <v>5.0</v>
      </c>
      <c r="D17" s="460"/>
      <c r="E17" s="460"/>
      <c r="F17" s="460"/>
      <c r="G17" s="460"/>
      <c r="H17" s="460"/>
      <c r="I17" s="460"/>
      <c r="J17" s="460"/>
      <c r="K17" s="460"/>
      <c r="L17" s="460"/>
    </row>
    <row r="18" spans="8:8">
      <c r="A18" s="461"/>
      <c r="B18" s="458" t="s">
        <v>227</v>
      </c>
      <c r="C18" s="459">
        <v>5.0</v>
      </c>
      <c r="D18" s="460"/>
      <c r="E18" s="460"/>
      <c r="F18" s="460"/>
      <c r="G18" s="460"/>
      <c r="H18" s="460"/>
      <c r="I18" s="460"/>
      <c r="J18" s="460"/>
      <c r="K18" s="460"/>
      <c r="L18" s="460"/>
    </row>
    <row r="19" spans="8:8">
      <c r="A19" s="461"/>
      <c r="B19" s="462" t="s">
        <v>228</v>
      </c>
      <c r="C19" s="463">
        <v>5.0</v>
      </c>
      <c r="D19" s="460"/>
      <c r="E19" s="460"/>
      <c r="F19" s="460"/>
      <c r="G19" s="460"/>
      <c r="H19" s="460"/>
      <c r="I19" s="460"/>
      <c r="J19" s="460"/>
      <c r="K19" s="460"/>
      <c r="L19" s="460"/>
    </row>
    <row r="20" spans="8:8">
      <c r="A20" s="461"/>
      <c r="B20" s="458" t="s">
        <v>229</v>
      </c>
      <c r="C20" s="459">
        <v>5.0</v>
      </c>
      <c r="D20" s="460"/>
      <c r="E20" s="460"/>
      <c r="F20" s="460"/>
      <c r="G20" s="460"/>
      <c r="H20" s="460"/>
      <c r="I20" s="460"/>
      <c r="J20" s="460"/>
      <c r="K20" s="460"/>
      <c r="L20" s="460"/>
    </row>
    <row r="21" spans="8:8">
      <c r="A21" s="461"/>
      <c r="B21" s="462" t="s">
        <v>230</v>
      </c>
      <c r="C21" s="463">
        <v>5.0</v>
      </c>
      <c r="D21" s="460"/>
      <c r="E21" s="460"/>
      <c r="F21" s="460"/>
      <c r="G21" s="460"/>
      <c r="J21" s="460"/>
      <c r="K21" s="460"/>
      <c r="L21" s="460"/>
    </row>
    <row r="22" spans="8:8">
      <c r="A22" s="461"/>
      <c r="B22" s="458" t="s">
        <v>231</v>
      </c>
      <c r="C22" s="459">
        <v>5.0</v>
      </c>
      <c r="D22" s="460"/>
      <c r="E22" s="460"/>
      <c r="F22" s="460"/>
      <c r="G22" s="460"/>
      <c r="J22" s="460"/>
      <c r="K22" s="460"/>
      <c r="L22" s="460"/>
    </row>
    <row r="23" spans="8:8" ht="15.75">
      <c r="A23" s="468"/>
      <c r="B23" s="469" t="s">
        <v>232</v>
      </c>
      <c r="C23" s="470">
        <v>5.0</v>
      </c>
      <c r="D23" s="460"/>
      <c r="E23" s="460"/>
      <c r="F23" s="460"/>
      <c r="G23" s="460"/>
      <c r="J23" s="460"/>
      <c r="K23" s="460"/>
      <c r="L23" s="460"/>
    </row>
    <row r="24" spans="8:8" ht="17.25" customHeight="1">
      <c r="A24" s="457" t="s">
        <v>233</v>
      </c>
      <c r="B24" s="462" t="s">
        <v>234</v>
      </c>
      <c r="C24" s="463">
        <v>5.0</v>
      </c>
      <c r="D24" s="460"/>
      <c r="E24" s="460"/>
      <c r="F24" s="460"/>
      <c r="G24" s="460"/>
      <c r="J24" s="460"/>
      <c r="K24" s="460"/>
      <c r="L24" s="460"/>
    </row>
    <row r="25" spans="8:8">
      <c r="A25" s="461"/>
      <c r="B25" s="458" t="s">
        <v>235</v>
      </c>
      <c r="C25" s="459">
        <v>5.0</v>
      </c>
      <c r="D25" s="460"/>
      <c r="E25" s="460"/>
      <c r="F25" s="460"/>
      <c r="G25" s="460"/>
      <c r="J25" s="460"/>
      <c r="K25" s="460"/>
      <c r="L25" s="460"/>
    </row>
    <row r="26" spans="8:8">
      <c r="A26" s="461"/>
      <c r="B26" s="462" t="s">
        <v>236</v>
      </c>
      <c r="C26" s="463">
        <v>5.0</v>
      </c>
      <c r="D26" s="460"/>
      <c r="E26" s="460"/>
      <c r="F26" s="460"/>
      <c r="G26" s="460"/>
      <c r="J26" s="460"/>
      <c r="K26" s="460"/>
      <c r="L26" s="460"/>
    </row>
    <row r="27" spans="8:8">
      <c r="A27" s="461"/>
      <c r="B27" s="458" t="s">
        <v>237</v>
      </c>
      <c r="C27" s="459">
        <v>5.0</v>
      </c>
      <c r="D27" s="460"/>
      <c r="E27" s="460"/>
      <c r="F27" s="460"/>
      <c r="G27" s="460"/>
      <c r="J27" s="460"/>
      <c r="K27" s="460"/>
      <c r="L27" s="460"/>
    </row>
    <row r="28" spans="8:8" ht="15.75">
      <c r="A28" s="468"/>
      <c r="B28" s="466" t="s">
        <v>49</v>
      </c>
      <c r="C28" s="467">
        <v>5.0</v>
      </c>
    </row>
  </sheetData>
  <sheetProtection sheet="0" formatCells="0" selectLockedCells="1"/>
  <protectedRanges>
    <protectedRange sqref="N4" password="dcd7" name="技能表以上"/>
    <protectedRange sqref="N5:O5" password="dcd7" name="技能表以上_1"/>
    <protectedRange sqref="N6:O6" password="dcd7" name="技能表以上_2"/>
  </protectedRanges>
  <mergeCells count="7">
    <mergeCell ref="A1:P1"/>
    <mergeCell ref="B2:C2"/>
    <mergeCell ref="E2:F2"/>
    <mergeCell ref="H2:I2"/>
    <mergeCell ref="K2:L2"/>
    <mergeCell ref="A4:A23"/>
    <mergeCell ref="A24:A28"/>
  </mergeCells>
  <dataValidations count="53">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Sculpture (05%)" prompt="使用者可以以雕塑为生，也可以通过一个困难以上鉴定来进行速刻。通过一个普通鉴定能了解到某些雕塑的诞生过程以及他的材质。当然，有时候你也可以大开脑洞凿个中空的雕塑做点什么？" showErrorMessage="1" sqref="B27"/>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Vintage (05%)" prompt="技艺者可以花费一段时间来酿酒。如果失败了或许酿出来的只是酒糟吧。可以通过品酒来得出酒的度数、类别，或许也能知道这酒的出处吧。" showErrorMessage="1" sqref="B25"/>
    <dataValidation allowBlank="1" type="any" operator="between" errorStyle="stop" showInput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howErrorMessage="1" sqref="B7"/>
    <dataValidation allowBlank="1" type="any" operator="between" errorStyle="stop" showInputMessage="1" promptTitle="Calligraphy (05%)" prompt="使用者可以使用书法挥斥方遒，力透纸背。如果了解对方的书法习惯的话，可以伪造出近乎一模一样的笔迹。也可以替人写字卖钱养家糊口。书法家的名头也是赚足了眼球的。" showErrorMessage="1" sqref="B6"/>
    <dataValidation allowBlank="1" type="any" operator="between" errorStyle="stop" showInput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howErrorMessage="1" sqref="B23"/>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14"/>
    <dataValidation allowBlank="1" type="any" operator="between" errorStyle="stop" showInputMessage="1" promptTitle="Cooking (05%)" prompt="当使用者需要做饭时可以通过该鉴定决定做出的饭菜是否可口。可以通过后期训练担当五星级酒店掌勺大厨。俗话说的好，抓住男人的心先要抓住男人胃。" showErrorMessage="1" sqref="B8"/>
    <dataValidation allowBlank="1" type="any" operator="between" errorStyle="stop" showInput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howErrorMessage="1" sqref="B12"/>
    <dataValidation allowBlank="1" type="any" operator="between" errorStyle="stop" showInputMessage="1" promptTitle="Typing (05%)" prompt="打字也称文字录入，包括数字录入、中文录入、英文录入（字母）、日文录入（平假名）、德文录入等。以前，使用打字机来打字，即使用电脑来打字。" showErrorMessage="1" sqref="B21"/>
    <dataValidation allowBlank="1" type="any" operator="between" errorStyle="stop" showInput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howErrorMessage="1" sqref="B11"/>
    <dataValidation allowBlank="1" type="any" operator="between" errorStyle="stop" showInputMessage="1" promptTitle="Music theory (05%)" prompt="使用者可以通过乐理鉴定听到的乐声是来自何种乐器、何种曲子以及如何演奏。当然，在背景故事里最好固定于一种乐器。" showErrorMessage="1" sqref="B10"/>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Whip (05%)" prompt="套牛绳和鞭子。" showErrorMessage="1" sqref="H4"/>
    <dataValidation allowBlank="1" type="any" operator="between" errorStyle="stop" showInputMessage="1" promptTitle="Flail (10%)" prompt="双节棍、流星锤和其他中世纪武器。" showErrorMessage="1" sqref="H10"/>
    <dataValidation allowBlank="1" type="any" operator="between" errorStyle="stop" showInputMessage="1" promptTitle="Bow (15%)" prompt="用于弓、十字弓、中世纪长弓、强力合成弓。" showErrorMessage="1" sqref="K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Sword (20%)" prompt="所有半米长以上的刃器。" showErrorMessage="1" sqref="H8"/>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howErrorMessage="1" sqref="B28"/>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Painter（05%）" prompt="油漆工制定了油漆工规范及相关标准。油漆工是土建专业的专业工种之一，指使用手工工具或机具，把涂料涂刷或喷刷在建筑物表面和门窗表面，以及裱糊饰面和裁装玻璃的专业人员。" showErrorMessage="1" sqref="B13"/>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Fishing (05%)" prompt="技艺者可以使用鱼竿、鱼叉、渔网等工具进行捕鱼。大成功说不定能钓到美人鱼上钩喔。" showErrorMessage="1" sqref="B26"/>
    <dataValidation allowBlank="1" type="any" operator="between" errorStyle="stop" showInputMessage="1" promptTitle="Farming (05%)" prompt="耕作，指从事农耕。泛指农事。耕作制度是指在农业生产中，为了达到持续高产所采取的全部农田技术措施。它主要包括种植制度、土壤耕作制、施肥和杂草防除制度等环节。" showErrorMessage="1" sqref="B20"/>
    <dataValidation allowBlank="1" type="any" operator="between" errorStyle="stop" showInput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howErrorMessage="1" sqref="B22"/>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17"/>
    <dataValidation allowBlank="1" type="any" operator="between" errorStyle="stop" showInputMessage="1" promptTitle="Terracotta (05%)" prompt="使用者可以用来伪造陶瓷器，或者能理解某些陶瓷器的烧制过程。或许在某些时候（荒野求生）能有所帮助吧。" showErrorMessage="1" sqref="B18"/>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Literature (05%)" prompt="作家可以通过文学来写出一篇脍炙人口的名章。如果想要将一个怪物将其用文字记录下来，那么建议过一个困难以上的鉴定，否则冠以不可名状即可。" showErrorMessage="1" sqref="B9"/>
    <dataValidation allowBlank="1" type="any" operator="between" errorStyle="stop" showInput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howErrorMessage="1" sqref="B24"/>
    <dataValidation allowBlank="1" type="any" operator="between" errorStyle="stop" showInputMessage="1" promptTitle="Literature (05%)" prompt="使用者可以根据所学习的程度跳出相应的舞蹈。越难的舞蹈鉴定遇难。比如冰上华尔兹，可能就得进行联合鉴定才能成功。该技能适用RP，请自行扮演。" showErrorMessage="1" sqref="B15"/>
    <dataValidation allowBlank="1" type="any" operator="between" errorStyle="stop" showInputMessage="1" promptTitle="Technical Drawing (05%)" prompt="技术制图，主要是建筑师凭此设计建筑的说法（自行脑补，以下省略XX字）" showErrorMessage="1" sqref="B1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16"/>
    <dataValidation allowBlank="1" type="any" operator="between" errorStyle="stop" showInputMessage="1" promptTitle="Hairdressing (05%)" prompt="理发师可以使用剪刀等工具帮他人理发，如果要给自己理发建议困难鉴定。该技能偏向于RP，请自行扮演。" showErrorMessage="1" sqref="B5"/>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FU117"/>
  <sheetViews>
    <sheetView workbookViewId="0" showGridLines="0" zoomScale="62">
      <pane ySplit="1" topLeftCell="A59" state="frozen" activePane="bottomLeft"/>
      <selection pane="bottomLeft" activeCell="D74" sqref="D74"/>
    </sheetView>
  </sheetViews>
  <sheetFormatPr defaultRowHeight="15.6" defaultColWidth="9"/>
  <cols>
    <col min="1" max="1" customWidth="1" width="4.6289062" style="471"/>
    <col min="2" max="2" customWidth="1" width="10.5" style="472"/>
    <col min="3" max="3" customWidth="1" width="11.378906" style="472"/>
    <col min="4" max="4" customWidth="1" width="6.1289062" style="473"/>
    <col min="5" max="5" customWidth="1" width="23.878906" style="471"/>
    <col min="6" max="6" customWidth="1" width="5.8789062" style="471"/>
    <col min="7" max="7" customWidth="1" width="120.0" style="471"/>
    <col min="8" max="8" customWidth="1" width="12.878906" style="472"/>
    <col min="9" max="10" customWidth="1" width="9.878906" style="474"/>
    <col min="11" max="11" customWidth="1" width="13.128906" style="475"/>
    <col min="12" max="12" customWidth="1" width="13.75" style="476"/>
    <col min="13" max="13" customWidth="1" width="17.628906" style="476"/>
    <col min="14" max="14" customWidth="1" width="17.128906" style="476"/>
    <col min="15" max="15" customWidth="1" width="10.628906" style="476"/>
    <col min="16" max="16" customWidth="1" width="8.5" style="476"/>
    <col min="17" max="17" customWidth="1" width="14.378906" style="476"/>
    <col min="18" max="18" customWidth="1" width="18.75" style="476"/>
    <col min="19" max="20" customWidth="0" width="9.0" style="476"/>
    <col min="21" max="21" customWidth="1" width="11.378906" style="476"/>
    <col min="22" max="16384" customWidth="0" width="9.0" style="476"/>
  </cols>
  <sheetData>
    <row r="1" spans="8:8" ht="30.75">
      <c r="A1" s="477" t="s">
        <v>238</v>
      </c>
      <c r="B1" s="478" t="s">
        <v>10</v>
      </c>
      <c r="C1" s="478"/>
      <c r="D1" s="479" t="s">
        <v>239</v>
      </c>
      <c r="E1" s="478" t="s">
        <v>240</v>
      </c>
      <c r="F1" s="478" t="s">
        <v>241</v>
      </c>
      <c r="G1" s="480" t="s">
        <v>242</v>
      </c>
      <c r="H1" s="481"/>
      <c r="I1" s="481"/>
      <c r="J1" s="481"/>
      <c r="K1" s="482"/>
      <c r="L1" s="483"/>
      <c r="M1" s="483"/>
      <c r="N1" s="483"/>
      <c r="O1" s="483"/>
      <c r="P1" s="483"/>
      <c r="Q1" s="483"/>
      <c r="R1" s="483"/>
      <c r="S1" s="483"/>
      <c r="T1" s="483"/>
      <c r="U1" s="483"/>
      <c r="V1" s="483"/>
      <c r="W1" s="483"/>
      <c r="X1" s="483"/>
      <c r="Y1" s="483"/>
      <c r="Z1" s="483"/>
      <c r="AA1" s="483"/>
      <c r="AB1" s="483"/>
      <c r="AC1" s="483"/>
      <c r="AD1" s="483"/>
      <c r="AE1" s="483"/>
      <c r="AF1" s="483"/>
      <c r="AG1" s="483"/>
      <c r="AH1" s="483"/>
      <c r="AI1" s="483"/>
      <c r="AJ1" s="483"/>
      <c r="AK1" s="483"/>
      <c r="AL1" s="483"/>
      <c r="AM1" s="483"/>
      <c r="AN1" s="483"/>
      <c r="AO1" s="483"/>
      <c r="AP1" s="483"/>
      <c r="AQ1" s="483"/>
      <c r="AR1" s="483"/>
      <c r="AS1" s="483"/>
      <c r="AT1" s="483"/>
      <c r="AU1" s="483"/>
      <c r="AV1" s="483"/>
      <c r="AW1" s="483"/>
      <c r="AX1" s="483"/>
      <c r="AY1" s="483"/>
      <c r="AZ1" s="483"/>
      <c r="BA1" s="483"/>
      <c r="BB1" s="483"/>
      <c r="BC1" s="483"/>
      <c r="BD1" s="483"/>
      <c r="BE1" s="483"/>
      <c r="BF1" s="483"/>
      <c r="BG1" s="483"/>
      <c r="BH1" s="483"/>
      <c r="BI1" s="483"/>
      <c r="BJ1" s="483"/>
      <c r="BK1" s="483"/>
      <c r="BL1" s="483"/>
      <c r="BM1" s="483"/>
      <c r="BN1" s="483"/>
      <c r="BO1" s="483"/>
      <c r="BP1" s="483"/>
      <c r="BQ1" s="483"/>
      <c r="BR1" s="483"/>
      <c r="BS1" s="483"/>
      <c r="BT1" s="483"/>
      <c r="BU1" s="483"/>
      <c r="BV1" s="483"/>
      <c r="BW1" s="483"/>
      <c r="BX1" s="483"/>
      <c r="BY1" s="483"/>
      <c r="BZ1" s="483"/>
      <c r="CA1" s="483"/>
      <c r="CB1" s="483"/>
      <c r="CC1" s="483"/>
      <c r="CD1" s="483"/>
      <c r="CE1" s="483"/>
      <c r="CF1" s="483"/>
      <c r="CG1" s="483"/>
      <c r="CH1" s="483"/>
      <c r="CI1" s="483"/>
      <c r="CJ1" s="483"/>
      <c r="CK1" s="483"/>
      <c r="CL1" s="483"/>
      <c r="CM1" s="483"/>
      <c r="CN1" s="483"/>
      <c r="CO1" s="483"/>
      <c r="CP1" s="483"/>
      <c r="CQ1" s="483"/>
      <c r="CR1" s="483"/>
      <c r="CS1" s="483"/>
      <c r="CT1" s="483"/>
      <c r="CU1" s="483"/>
      <c r="CV1" s="483"/>
      <c r="CW1" s="483"/>
      <c r="CX1" s="483"/>
      <c r="CY1" s="483"/>
      <c r="CZ1" s="483"/>
      <c r="DA1" s="483"/>
      <c r="DB1" s="483"/>
      <c r="DC1" s="483"/>
      <c r="DD1" s="483"/>
      <c r="DE1" s="483"/>
      <c r="DF1" s="483"/>
      <c r="DG1" s="483"/>
      <c r="DH1" s="483"/>
      <c r="DI1" s="483"/>
      <c r="DJ1" s="483"/>
      <c r="DK1" s="483"/>
      <c r="DL1" s="483"/>
      <c r="DM1" s="483"/>
      <c r="DN1" s="483"/>
      <c r="DO1" s="483"/>
      <c r="DP1" s="483"/>
      <c r="DQ1" s="483"/>
      <c r="DR1" s="483"/>
      <c r="DS1" s="483"/>
      <c r="DT1" s="483"/>
      <c r="DU1" s="483"/>
      <c r="DV1" s="483"/>
      <c r="DW1" s="483"/>
      <c r="DX1" s="483"/>
      <c r="DY1" s="483"/>
      <c r="DZ1" s="483"/>
      <c r="EA1" s="483"/>
      <c r="EB1" s="483"/>
      <c r="EC1" s="483"/>
      <c r="ED1" s="483"/>
      <c r="EE1" s="483"/>
      <c r="EF1" s="483"/>
      <c r="EG1" s="483"/>
      <c r="EH1" s="483"/>
      <c r="EI1" s="483"/>
      <c r="EJ1" s="483"/>
      <c r="EK1" s="483"/>
      <c r="EL1" s="483"/>
      <c r="EM1" s="483"/>
      <c r="EN1" s="483"/>
      <c r="EO1" s="483"/>
      <c r="EP1" s="483"/>
      <c r="EQ1" s="483"/>
      <c r="ER1" s="483"/>
      <c r="ES1" s="483"/>
      <c r="ET1" s="483"/>
      <c r="EU1" s="483"/>
      <c r="EV1" s="483"/>
      <c r="EW1" s="483"/>
      <c r="EX1" s="483"/>
      <c r="EY1" s="483"/>
      <c r="EZ1" s="483"/>
      <c r="FA1" s="483"/>
      <c r="FB1" s="483"/>
      <c r="FC1" s="483"/>
      <c r="FD1" s="483"/>
      <c r="FE1" s="483"/>
      <c r="FF1" s="483"/>
      <c r="FG1" s="483"/>
      <c r="FH1" s="483"/>
      <c r="FI1" s="483"/>
      <c r="FJ1" s="483"/>
      <c r="FK1" s="483"/>
      <c r="FL1" s="483"/>
      <c r="FM1" s="483"/>
      <c r="FN1" s="483"/>
      <c r="FO1" s="483"/>
      <c r="FP1" s="483"/>
    </row>
    <row r="2" spans="8:8">
      <c r="A2" s="484">
        <v>0.0</v>
      </c>
      <c r="B2" s="485" t="s">
        <v>243</v>
      </c>
      <c r="C2" s="485"/>
      <c r="D2" s="485"/>
      <c r="E2" s="485"/>
      <c r="F2" s="485"/>
      <c r="G2" s="486"/>
      <c r="H2" s="487" t="s">
        <v>244</v>
      </c>
      <c r="I2" s="488" t="s">
        <v>245</v>
      </c>
      <c r="J2" s="489"/>
      <c r="K2" s="482"/>
      <c r="L2" s="483"/>
      <c r="M2" s="490" t="s">
        <v>40</v>
      </c>
      <c r="N2" s="483"/>
      <c r="O2" s="483"/>
      <c r="P2" s="483"/>
      <c r="Q2" s="483"/>
      <c r="R2" s="483"/>
      <c r="S2" s="483"/>
      <c r="T2" s="483"/>
      <c r="U2" s="483"/>
      <c r="V2" s="483"/>
      <c r="W2" s="483"/>
      <c r="X2" s="483"/>
      <c r="Y2" s="483"/>
      <c r="Z2" s="483"/>
      <c r="AA2" s="483"/>
      <c r="AB2" s="483"/>
      <c r="AC2" s="483"/>
      <c r="AD2" s="483"/>
      <c r="AE2" s="483"/>
      <c r="AF2" s="483"/>
      <c r="AG2" s="483"/>
      <c r="AH2" s="483"/>
      <c r="AI2" s="483"/>
      <c r="AJ2" s="483"/>
      <c r="AK2" s="483"/>
      <c r="AL2" s="483"/>
      <c r="AM2" s="483"/>
      <c r="AN2" s="483"/>
      <c r="AO2" s="483"/>
      <c r="AP2" s="483"/>
      <c r="AQ2" s="483"/>
      <c r="AR2" s="483"/>
      <c r="AS2" s="483"/>
      <c r="AT2" s="483"/>
      <c r="AU2" s="483"/>
      <c r="AV2" s="483"/>
      <c r="AW2" s="483"/>
      <c r="AX2" s="483"/>
      <c r="AY2" s="483"/>
      <c r="AZ2" s="483"/>
      <c r="BA2" s="483"/>
      <c r="BB2" s="483"/>
      <c r="BC2" s="483"/>
      <c r="BD2" s="483"/>
      <c r="BE2" s="483"/>
      <c r="BF2" s="483"/>
      <c r="BG2" s="483"/>
      <c r="BH2" s="483"/>
      <c r="BI2" s="483"/>
      <c r="BJ2" s="483"/>
      <c r="BK2" s="483"/>
      <c r="BL2" s="483"/>
      <c r="BM2" s="483"/>
      <c r="BN2" s="483"/>
      <c r="BO2" s="483"/>
      <c r="BP2" s="483"/>
      <c r="BQ2" s="483"/>
      <c r="BR2" s="483"/>
      <c r="BS2" s="483"/>
      <c r="BT2" s="483"/>
      <c r="BU2" s="483"/>
      <c r="BV2" s="483"/>
      <c r="BW2" s="483"/>
      <c r="BX2" s="483"/>
      <c r="BY2" s="483"/>
      <c r="BZ2" s="483"/>
      <c r="CA2" s="483"/>
      <c r="CB2" s="483"/>
      <c r="CC2" s="483"/>
      <c r="CD2" s="483"/>
      <c r="CE2" s="483"/>
      <c r="CF2" s="483"/>
      <c r="CG2" s="483"/>
      <c r="CH2" s="483"/>
      <c r="CI2" s="483"/>
      <c r="CJ2" s="483"/>
      <c r="CK2" s="483"/>
      <c r="CL2" s="483"/>
      <c r="CM2" s="483"/>
      <c r="CN2" s="483"/>
      <c r="CO2" s="483"/>
      <c r="CP2" s="483"/>
      <c r="CQ2" s="483"/>
      <c r="CR2" s="483"/>
      <c r="CS2" s="483"/>
      <c r="CT2" s="483"/>
      <c r="CU2" s="483"/>
      <c r="CV2" s="483"/>
      <c r="CW2" s="483"/>
      <c r="CX2" s="483"/>
      <c r="CY2" s="483"/>
      <c r="CZ2" s="483"/>
      <c r="DA2" s="483"/>
      <c r="DB2" s="483"/>
      <c r="DC2" s="483"/>
      <c r="DD2" s="483"/>
      <c r="DE2" s="483"/>
      <c r="DF2" s="483"/>
      <c r="DG2" s="483"/>
      <c r="DH2" s="483"/>
      <c r="DI2" s="483"/>
      <c r="DJ2" s="483"/>
      <c r="DK2" s="483"/>
      <c r="DL2" s="483"/>
      <c r="DM2" s="483"/>
      <c r="DN2" s="483"/>
      <c r="DO2" s="483"/>
      <c r="DP2" s="483"/>
      <c r="DQ2" s="483"/>
      <c r="DR2" s="483"/>
      <c r="DS2" s="483"/>
      <c r="DT2" s="483"/>
      <c r="DU2" s="483"/>
      <c r="DV2" s="483"/>
      <c r="DW2" s="483"/>
      <c r="DX2" s="483"/>
      <c r="DY2" s="483"/>
      <c r="DZ2" s="483"/>
      <c r="EA2" s="483"/>
      <c r="EB2" s="483"/>
      <c r="EC2" s="483"/>
      <c r="ED2" s="483"/>
      <c r="EE2" s="483"/>
      <c r="EF2" s="483"/>
      <c r="EG2" s="483"/>
      <c r="EH2" s="483"/>
      <c r="EI2" s="483"/>
      <c r="EJ2" s="483"/>
      <c r="EK2" s="483"/>
      <c r="EL2" s="483"/>
      <c r="EM2" s="483"/>
      <c r="EN2" s="483"/>
      <c r="EO2" s="483"/>
      <c r="EP2" s="483"/>
      <c r="EQ2" s="483"/>
      <c r="ER2" s="483"/>
      <c r="ES2" s="483"/>
      <c r="ET2" s="483"/>
      <c r="EU2" s="483"/>
      <c r="EV2" s="483"/>
      <c r="EW2" s="483"/>
      <c r="EX2" s="483"/>
      <c r="EY2" s="483"/>
      <c r="EZ2" s="483"/>
      <c r="FA2" s="483"/>
      <c r="FB2" s="483"/>
      <c r="FC2" s="483"/>
      <c r="FD2" s="483"/>
      <c r="FE2" s="483"/>
      <c r="FF2" s="483"/>
      <c r="FG2" s="483"/>
      <c r="FH2" s="483"/>
      <c r="FI2" s="483"/>
      <c r="FJ2" s="483"/>
      <c r="FK2" s="483"/>
      <c r="FL2" s="483"/>
      <c r="FM2" s="483"/>
      <c r="FN2" s="483"/>
      <c r="FO2" s="483"/>
      <c r="FP2" s="483"/>
    </row>
    <row r="3" spans="8:8" ht="17.25" customHeight="1">
      <c r="A3" s="491">
        <v>1.0</v>
      </c>
      <c r="B3" s="492" t="str">
        <f>IF(C3="","自定义职业",C3)</f>
        <v>自定义职业</v>
      </c>
      <c r="C3" s="493"/>
      <c r="D3" s="494" t="s">
        <v>246</v>
      </c>
      <c r="E3" s="495"/>
      <c r="F3" s="496">
        <f>IF(E3=0,EDU*4,EDU*2+职业列表!E3*2)</f>
        <v>360.0</v>
      </c>
      <c r="G3" s="49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487"/>
      <c r="I3" s="498" t="s">
        <v>122</v>
      </c>
      <c r="J3" s="499"/>
      <c r="K3" s="482"/>
      <c r="L3" s="483"/>
      <c r="M3" s="490" t="s">
        <v>42</v>
      </c>
      <c r="N3" s="483"/>
      <c r="O3" s="483"/>
      <c r="P3" s="483"/>
      <c r="Q3" s="483"/>
      <c r="R3" s="483"/>
      <c r="S3" s="483"/>
      <c r="T3" s="483"/>
      <c r="U3" s="483"/>
      <c r="V3" s="483"/>
      <c r="W3" s="483"/>
      <c r="X3" s="483"/>
      <c r="Y3" s="483"/>
      <c r="Z3" s="483"/>
      <c r="AA3" s="483"/>
      <c r="AB3" s="483"/>
      <c r="AC3" s="483"/>
      <c r="AD3" s="483"/>
      <c r="AE3" s="483"/>
      <c r="AF3" s="483"/>
      <c r="AG3" s="483"/>
      <c r="AH3" s="483"/>
      <c r="AI3" s="483"/>
      <c r="AJ3" s="483"/>
      <c r="AK3" s="483"/>
      <c r="AL3" s="483"/>
      <c r="AM3" s="483"/>
      <c r="AN3" s="483"/>
      <c r="AO3" s="483"/>
      <c r="AP3" s="483"/>
      <c r="AQ3" s="483"/>
      <c r="AR3" s="483"/>
      <c r="AS3" s="483"/>
      <c r="AT3" s="483"/>
      <c r="AU3" s="483"/>
      <c r="AV3" s="483"/>
      <c r="AW3" s="483"/>
      <c r="AX3" s="483"/>
      <c r="AY3" s="483"/>
      <c r="AZ3" s="483"/>
      <c r="BA3" s="483"/>
      <c r="BB3" s="483"/>
      <c r="BC3" s="483"/>
      <c r="BD3" s="483"/>
      <c r="BE3" s="483"/>
      <c r="BF3" s="483"/>
      <c r="BG3" s="483"/>
      <c r="BH3" s="483"/>
      <c r="BI3" s="483"/>
      <c r="BJ3" s="483"/>
      <c r="BK3" s="483"/>
      <c r="BL3" s="483"/>
      <c r="BM3" s="483"/>
      <c r="BN3" s="483"/>
      <c r="BO3" s="483"/>
      <c r="BP3" s="483"/>
      <c r="BQ3" s="483"/>
      <c r="BR3" s="483"/>
      <c r="BS3" s="483"/>
      <c r="BT3" s="483"/>
      <c r="BU3" s="483"/>
      <c r="BV3" s="483"/>
      <c r="BW3" s="483"/>
      <c r="BX3" s="483"/>
      <c r="BY3" s="483"/>
      <c r="BZ3" s="483"/>
      <c r="CA3" s="483"/>
      <c r="CB3" s="483"/>
      <c r="CC3" s="483"/>
      <c r="CD3" s="483"/>
      <c r="CE3" s="483"/>
      <c r="CF3" s="483"/>
      <c r="CG3" s="483"/>
      <c r="CH3" s="483"/>
      <c r="CI3" s="483"/>
      <c r="CJ3" s="483"/>
      <c r="CK3" s="483"/>
      <c r="CL3" s="483"/>
      <c r="CM3" s="483"/>
      <c r="CN3" s="483"/>
      <c r="CO3" s="483"/>
      <c r="CP3" s="483"/>
      <c r="CQ3" s="483"/>
      <c r="CR3" s="483"/>
      <c r="CS3" s="483"/>
      <c r="CT3" s="483"/>
      <c r="CU3" s="483"/>
      <c r="CV3" s="483"/>
      <c r="CW3" s="483"/>
      <c r="CX3" s="483"/>
      <c r="CY3" s="483"/>
      <c r="CZ3" s="483"/>
      <c r="DA3" s="483"/>
      <c r="DB3" s="483"/>
      <c r="DC3" s="483"/>
      <c r="DD3" s="483"/>
      <c r="DE3" s="483"/>
      <c r="DF3" s="483"/>
      <c r="DG3" s="483"/>
      <c r="DH3" s="483"/>
      <c r="DI3" s="483"/>
      <c r="DJ3" s="483"/>
      <c r="DK3" s="483"/>
      <c r="DL3" s="483"/>
      <c r="DM3" s="483"/>
      <c r="DN3" s="483"/>
      <c r="DO3" s="483"/>
      <c r="DP3" s="483"/>
      <c r="DQ3" s="483"/>
      <c r="DR3" s="483"/>
      <c r="DS3" s="483"/>
      <c r="DT3" s="483"/>
      <c r="DU3" s="483"/>
      <c r="DV3" s="483"/>
      <c r="DW3" s="483"/>
      <c r="DX3" s="483"/>
      <c r="DY3" s="483"/>
      <c r="DZ3" s="483"/>
      <c r="EA3" s="483"/>
      <c r="EB3" s="483"/>
      <c r="EC3" s="483"/>
      <c r="ED3" s="483"/>
      <c r="EE3" s="483"/>
      <c r="EF3" s="483"/>
      <c r="EG3" s="483"/>
      <c r="EH3" s="483"/>
      <c r="EI3" s="483"/>
      <c r="EJ3" s="483"/>
      <c r="EK3" s="483"/>
      <c r="EL3" s="483"/>
      <c r="EM3" s="483"/>
      <c r="EN3" s="483"/>
      <c r="EO3" s="483"/>
      <c r="EP3" s="483"/>
      <c r="EQ3" s="483"/>
      <c r="ER3" s="483"/>
      <c r="ES3" s="483"/>
      <c r="ET3" s="483"/>
      <c r="EU3" s="483"/>
      <c r="EV3" s="483"/>
      <c r="EW3" s="483"/>
      <c r="EX3" s="483"/>
      <c r="EY3" s="483"/>
      <c r="EZ3" s="483"/>
      <c r="FA3" s="483"/>
      <c r="FB3" s="483"/>
      <c r="FC3" s="483"/>
      <c r="FD3" s="483"/>
      <c r="FE3" s="483"/>
      <c r="FF3" s="483"/>
      <c r="FG3" s="483"/>
      <c r="FH3" s="483"/>
      <c r="FI3" s="483"/>
      <c r="FJ3" s="483"/>
      <c r="FK3" s="483"/>
      <c r="FL3" s="483"/>
      <c r="FM3" s="483"/>
      <c r="FN3" s="483"/>
      <c r="FO3" s="483"/>
      <c r="FP3" s="483"/>
    </row>
    <row r="4" spans="8:8">
      <c r="A4" s="484">
        <v>2.0</v>
      </c>
      <c r="B4" s="500" t="s">
        <v>247</v>
      </c>
      <c r="C4" s="500"/>
      <c r="D4" s="501" t="s">
        <v>248</v>
      </c>
      <c r="E4" s="501" t="s">
        <v>249</v>
      </c>
      <c r="F4" s="502">
        <f>EDU*4</f>
        <v>360.0</v>
      </c>
      <c r="G4" s="503" t="s">
        <v>250</v>
      </c>
      <c r="H4" s="487"/>
      <c r="I4" s="498" t="s">
        <v>122</v>
      </c>
      <c r="J4" s="499"/>
      <c r="K4" s="482"/>
      <c r="L4" s="483"/>
      <c r="M4" s="490" t="s">
        <v>44</v>
      </c>
      <c r="N4" s="483"/>
      <c r="O4" s="483"/>
      <c r="P4" s="483"/>
      <c r="Q4" s="483"/>
      <c r="R4" s="483"/>
      <c r="S4" s="483"/>
      <c r="T4" s="483"/>
      <c r="U4" s="483"/>
      <c r="V4" s="483"/>
      <c r="W4" s="483"/>
      <c r="X4" s="483"/>
      <c r="Y4" s="483"/>
      <c r="Z4" s="483"/>
      <c r="AA4" s="483"/>
      <c r="AB4" s="483"/>
      <c r="AC4" s="483"/>
      <c r="AD4" s="483"/>
      <c r="AE4" s="483"/>
      <c r="AF4" s="483"/>
      <c r="AG4" s="483"/>
      <c r="AH4" s="483"/>
      <c r="AI4" s="483"/>
      <c r="AJ4" s="483"/>
      <c r="AK4" s="483"/>
      <c r="AL4" s="483"/>
      <c r="AM4" s="483"/>
      <c r="AN4" s="483"/>
      <c r="AO4" s="483"/>
      <c r="AP4" s="483"/>
      <c r="AQ4" s="483"/>
      <c r="AR4" s="483"/>
      <c r="AS4" s="483"/>
      <c r="AT4" s="483"/>
      <c r="AU4" s="483"/>
      <c r="AV4" s="483"/>
      <c r="AW4" s="483"/>
      <c r="AX4" s="483"/>
      <c r="AY4" s="483"/>
      <c r="AZ4" s="483"/>
      <c r="BA4" s="483"/>
      <c r="BB4" s="483"/>
      <c r="BC4" s="483"/>
      <c r="BD4" s="483"/>
      <c r="BE4" s="483"/>
      <c r="BF4" s="483"/>
      <c r="BG4" s="483"/>
      <c r="BH4" s="483"/>
      <c r="BI4" s="483"/>
      <c r="BJ4" s="483"/>
      <c r="BK4" s="483"/>
      <c r="BL4" s="483"/>
      <c r="BM4" s="483"/>
      <c r="BN4" s="483"/>
      <c r="BO4" s="483"/>
      <c r="BP4" s="483"/>
      <c r="BQ4" s="483"/>
      <c r="BR4" s="483"/>
      <c r="BS4" s="483"/>
      <c r="BT4" s="483"/>
      <c r="BU4" s="483"/>
      <c r="BV4" s="483"/>
      <c r="BW4" s="483"/>
      <c r="BX4" s="483"/>
      <c r="BY4" s="483"/>
      <c r="BZ4" s="483"/>
      <c r="CA4" s="483"/>
      <c r="CB4" s="483"/>
      <c r="CC4" s="483"/>
      <c r="CD4" s="483"/>
      <c r="CE4" s="483"/>
      <c r="CF4" s="483"/>
      <c r="CG4" s="483"/>
      <c r="CH4" s="483"/>
      <c r="CI4" s="483"/>
      <c r="CJ4" s="483"/>
      <c r="CK4" s="483"/>
      <c r="CL4" s="483"/>
      <c r="CM4" s="483"/>
      <c r="CN4" s="483"/>
      <c r="CO4" s="483"/>
      <c r="CP4" s="483"/>
      <c r="CQ4" s="483"/>
      <c r="CR4" s="483"/>
      <c r="CS4" s="483"/>
      <c r="CT4" s="483"/>
      <c r="CU4" s="483"/>
      <c r="CV4" s="483"/>
      <c r="CW4" s="483"/>
      <c r="CX4" s="483"/>
      <c r="CY4" s="483"/>
      <c r="CZ4" s="483"/>
      <c r="DA4" s="483"/>
      <c r="DB4" s="483"/>
      <c r="DC4" s="483"/>
      <c r="DD4" s="483"/>
      <c r="DE4" s="483"/>
      <c r="DF4" s="483"/>
      <c r="DG4" s="483"/>
      <c r="DH4" s="483"/>
      <c r="DI4" s="483"/>
      <c r="DJ4" s="483"/>
      <c r="DK4" s="483"/>
      <c r="DL4" s="483"/>
      <c r="DM4" s="483"/>
      <c r="DN4" s="483"/>
      <c r="DO4" s="483"/>
      <c r="DP4" s="483"/>
      <c r="DQ4" s="483"/>
      <c r="DR4" s="483"/>
      <c r="DS4" s="483"/>
      <c r="DT4" s="483"/>
      <c r="DU4" s="483"/>
      <c r="DV4" s="483"/>
      <c r="DW4" s="483"/>
      <c r="DX4" s="483"/>
      <c r="DY4" s="483"/>
      <c r="DZ4" s="483"/>
      <c r="EA4" s="483"/>
      <c r="EB4" s="483"/>
      <c r="EC4" s="483"/>
      <c r="ED4" s="483"/>
      <c r="EE4" s="483"/>
      <c r="EF4" s="483"/>
      <c r="EG4" s="483"/>
      <c r="EH4" s="483"/>
      <c r="EI4" s="483"/>
      <c r="EJ4" s="483"/>
      <c r="EK4" s="483"/>
      <c r="EL4" s="483"/>
      <c r="EM4" s="483"/>
      <c r="EN4" s="483"/>
      <c r="EO4" s="483"/>
      <c r="EP4" s="483"/>
      <c r="EQ4" s="483"/>
      <c r="ER4" s="483"/>
      <c r="ES4" s="483"/>
      <c r="ET4" s="483"/>
      <c r="EU4" s="483"/>
      <c r="EV4" s="483"/>
      <c r="EW4" s="483"/>
      <c r="EX4" s="483"/>
      <c r="EY4" s="483"/>
      <c r="EZ4" s="483"/>
      <c r="FA4" s="483"/>
      <c r="FB4" s="483"/>
      <c r="FC4" s="483"/>
      <c r="FD4" s="483"/>
      <c r="FE4" s="483"/>
      <c r="FF4" s="483"/>
      <c r="FG4" s="483"/>
      <c r="FH4" s="483"/>
      <c r="FI4" s="483"/>
      <c r="FJ4" s="483"/>
      <c r="FK4" s="483"/>
      <c r="FL4" s="483"/>
      <c r="FM4" s="483"/>
      <c r="FN4" s="483"/>
      <c r="FO4" s="483"/>
      <c r="FP4" s="483"/>
    </row>
    <row r="5" spans="8:8" ht="16.05">
      <c r="A5" s="491">
        <v>3.0</v>
      </c>
      <c r="B5" s="504" t="s">
        <v>251</v>
      </c>
      <c r="C5" s="504"/>
      <c r="D5" s="505" t="s">
        <v>252</v>
      </c>
      <c r="E5" s="506" t="s">
        <v>253</v>
      </c>
      <c r="F5" s="496">
        <f>EDU*2+DEX*2</f>
        <v>280.0</v>
      </c>
      <c r="G5" s="497" t="s">
        <v>254</v>
      </c>
      <c r="H5" s="487"/>
      <c r="I5" s="498" t="s">
        <v>122</v>
      </c>
      <c r="J5" s="499"/>
      <c r="K5" s="482"/>
      <c r="L5" s="483"/>
      <c r="M5" s="490" t="s">
        <v>46</v>
      </c>
      <c r="N5" s="483"/>
      <c r="O5" s="483"/>
      <c r="P5" s="483"/>
      <c r="Q5" s="483"/>
      <c r="R5" s="483"/>
      <c r="S5" s="483"/>
      <c r="T5" s="483"/>
      <c r="U5" s="483"/>
      <c r="V5" s="483"/>
      <c r="W5" s="483"/>
      <c r="X5" s="483"/>
      <c r="Y5" s="483"/>
      <c r="Z5" s="483"/>
      <c r="AA5" s="483"/>
      <c r="AB5" s="483"/>
      <c r="AC5" s="483"/>
      <c r="AD5" s="483"/>
      <c r="AE5" s="483"/>
      <c r="AF5" s="483"/>
      <c r="AG5" s="483"/>
      <c r="AH5" s="483"/>
      <c r="AI5" s="483"/>
      <c r="AJ5" s="483"/>
      <c r="AK5" s="483"/>
      <c r="AL5" s="483"/>
      <c r="AM5" s="483"/>
      <c r="AN5" s="483"/>
      <c r="AO5" s="483"/>
      <c r="AP5" s="483"/>
      <c r="AQ5" s="483"/>
      <c r="AR5" s="483"/>
      <c r="AS5" s="483"/>
      <c r="AT5" s="483"/>
      <c r="AU5" s="483"/>
      <c r="AV5" s="483"/>
      <c r="AW5" s="483"/>
      <c r="AX5" s="483"/>
      <c r="AY5" s="483"/>
      <c r="AZ5" s="483"/>
      <c r="BA5" s="483"/>
      <c r="BB5" s="483"/>
      <c r="BC5" s="483"/>
      <c r="BD5" s="483"/>
      <c r="BE5" s="483"/>
      <c r="BF5" s="483"/>
      <c r="BG5" s="483"/>
      <c r="BH5" s="483"/>
      <c r="BI5" s="483"/>
      <c r="BJ5" s="483"/>
      <c r="BK5" s="483"/>
      <c r="BL5" s="483"/>
      <c r="BM5" s="483"/>
      <c r="BN5" s="483"/>
      <c r="BO5" s="483"/>
      <c r="BP5" s="483"/>
      <c r="BQ5" s="483"/>
      <c r="BR5" s="483"/>
      <c r="BS5" s="483"/>
      <c r="BT5" s="483"/>
      <c r="BU5" s="483"/>
      <c r="BV5" s="483"/>
      <c r="BW5" s="483"/>
      <c r="BX5" s="483"/>
      <c r="BY5" s="483"/>
      <c r="BZ5" s="483"/>
      <c r="CA5" s="483"/>
      <c r="CB5" s="483"/>
      <c r="CC5" s="483"/>
      <c r="CD5" s="483"/>
      <c r="CE5" s="483"/>
      <c r="CF5" s="483"/>
      <c r="CG5" s="483"/>
      <c r="CH5" s="483"/>
      <c r="CI5" s="483"/>
      <c r="CJ5" s="483"/>
      <c r="CK5" s="483"/>
      <c r="CL5" s="483"/>
      <c r="CM5" s="483"/>
      <c r="CN5" s="483"/>
      <c r="CO5" s="483"/>
      <c r="CP5" s="483"/>
      <c r="CQ5" s="483"/>
      <c r="CR5" s="483"/>
      <c r="CS5" s="483"/>
      <c r="CT5" s="483"/>
      <c r="CU5" s="483"/>
      <c r="CV5" s="483"/>
      <c r="CW5" s="483"/>
      <c r="CX5" s="483"/>
      <c r="CY5" s="483"/>
      <c r="CZ5" s="483"/>
      <c r="DA5" s="483"/>
      <c r="DB5" s="483"/>
      <c r="DC5" s="483"/>
      <c r="DD5" s="483"/>
      <c r="DE5" s="483"/>
      <c r="DF5" s="483"/>
      <c r="DG5" s="483"/>
      <c r="DH5" s="483"/>
      <c r="DI5" s="483"/>
      <c r="DJ5" s="483"/>
      <c r="DK5" s="483"/>
      <c r="DL5" s="483"/>
      <c r="DM5" s="483"/>
      <c r="DN5" s="483"/>
      <c r="DO5" s="483"/>
      <c r="DP5" s="483"/>
      <c r="DQ5" s="483"/>
      <c r="DR5" s="483"/>
      <c r="DS5" s="483"/>
      <c r="DT5" s="483"/>
      <c r="DU5" s="483"/>
      <c r="DV5" s="483"/>
      <c r="DW5" s="483"/>
      <c r="DX5" s="483"/>
      <c r="DY5" s="483"/>
      <c r="DZ5" s="483"/>
      <c r="EA5" s="483"/>
      <c r="EB5" s="483"/>
      <c r="EC5" s="483"/>
      <c r="ED5" s="483"/>
      <c r="EE5" s="483"/>
      <c r="EF5" s="483"/>
      <c r="EG5" s="483"/>
      <c r="EH5" s="483"/>
      <c r="EI5" s="483"/>
      <c r="EJ5" s="483"/>
      <c r="EK5" s="483"/>
      <c r="EL5" s="483"/>
      <c r="EM5" s="483"/>
      <c r="EN5" s="483"/>
      <c r="EO5" s="483"/>
      <c r="EP5" s="483"/>
      <c r="EQ5" s="483"/>
      <c r="ER5" s="483"/>
      <c r="ES5" s="483"/>
      <c r="ET5" s="483"/>
      <c r="EU5" s="483"/>
      <c r="EV5" s="483"/>
      <c r="EW5" s="483"/>
      <c r="EX5" s="483"/>
      <c r="EY5" s="483"/>
      <c r="EZ5" s="483"/>
      <c r="FA5" s="483"/>
      <c r="FB5" s="483"/>
      <c r="FC5" s="483"/>
      <c r="FD5" s="483"/>
      <c r="FE5" s="483"/>
      <c r="FF5" s="483"/>
      <c r="FG5" s="483"/>
      <c r="FH5" s="483"/>
      <c r="FI5" s="483"/>
      <c r="FJ5" s="483"/>
      <c r="FK5" s="483"/>
      <c r="FL5" s="483"/>
      <c r="FM5" s="483"/>
      <c r="FN5" s="483"/>
      <c r="FO5" s="483"/>
      <c r="FP5" s="483"/>
    </row>
    <row r="6" spans="8:8">
      <c r="A6" s="484">
        <v>4.0</v>
      </c>
      <c r="B6" s="500" t="s">
        <v>255</v>
      </c>
      <c r="C6" s="500"/>
      <c r="D6" s="501" t="s">
        <v>256</v>
      </c>
      <c r="E6" s="501" t="s">
        <v>257</v>
      </c>
      <c r="F6" s="502">
        <f>APP*2+EDU*2</f>
        <v>280.0</v>
      </c>
      <c r="G6" s="503" t="s">
        <v>258</v>
      </c>
      <c r="H6" s="487"/>
      <c r="I6" s="498" t="s">
        <v>122</v>
      </c>
      <c r="J6" s="499"/>
      <c r="K6" s="482"/>
      <c r="L6" s="483"/>
      <c r="M6" s="490" t="s">
        <v>48</v>
      </c>
      <c r="N6" s="483"/>
      <c r="O6" s="483"/>
      <c r="P6" s="483"/>
      <c r="Q6" s="483"/>
      <c r="R6" s="483"/>
      <c r="S6" s="483"/>
      <c r="T6" s="483"/>
      <c r="U6" s="483"/>
      <c r="V6" s="483"/>
      <c r="W6" s="483"/>
      <c r="X6" s="483"/>
      <c r="Y6" s="483"/>
      <c r="Z6" s="483"/>
      <c r="AA6" s="483"/>
      <c r="AB6" s="483"/>
      <c r="AC6" s="483"/>
      <c r="AD6" s="483"/>
      <c r="AE6" s="483"/>
      <c r="AF6" s="483"/>
      <c r="AG6" s="483"/>
      <c r="AH6" s="483"/>
      <c r="AI6" s="483"/>
      <c r="AJ6" s="483"/>
      <c r="AK6" s="483"/>
      <c r="AL6" s="483"/>
      <c r="AM6" s="483"/>
      <c r="AN6" s="483"/>
      <c r="AO6" s="483"/>
      <c r="AP6" s="483"/>
      <c r="AQ6" s="483"/>
      <c r="AR6" s="483"/>
      <c r="AS6" s="483"/>
      <c r="AT6" s="483"/>
      <c r="AU6" s="483"/>
      <c r="AV6" s="483"/>
      <c r="AW6" s="483"/>
      <c r="AX6" s="483"/>
      <c r="AY6" s="483"/>
      <c r="AZ6" s="483"/>
      <c r="BA6" s="483"/>
      <c r="BB6" s="483"/>
      <c r="BC6" s="483"/>
      <c r="BD6" s="483"/>
      <c r="BE6" s="483"/>
      <c r="BF6" s="483"/>
      <c r="BG6" s="483"/>
      <c r="BH6" s="483"/>
      <c r="BI6" s="483"/>
      <c r="BJ6" s="483"/>
      <c r="BK6" s="483"/>
      <c r="BL6" s="483"/>
      <c r="BM6" s="483"/>
      <c r="BN6" s="483"/>
      <c r="BO6" s="483"/>
      <c r="BP6" s="483"/>
      <c r="BQ6" s="483"/>
      <c r="BR6" s="483"/>
      <c r="BS6" s="483"/>
      <c r="BT6" s="483"/>
      <c r="BU6" s="483"/>
      <c r="BV6" s="483"/>
      <c r="BW6" s="483"/>
      <c r="BX6" s="483"/>
      <c r="BY6" s="483"/>
      <c r="BZ6" s="483"/>
      <c r="CA6" s="483"/>
      <c r="CB6" s="483"/>
      <c r="CC6" s="483"/>
      <c r="CD6" s="483"/>
      <c r="CE6" s="483"/>
      <c r="CF6" s="483"/>
      <c r="CG6" s="483"/>
      <c r="CH6" s="483"/>
      <c r="CI6" s="483"/>
      <c r="CJ6" s="483"/>
      <c r="CK6" s="483"/>
      <c r="CL6" s="483"/>
      <c r="CM6" s="483"/>
      <c r="CN6" s="483"/>
      <c r="CO6" s="483"/>
      <c r="CP6" s="483"/>
      <c r="CQ6" s="483"/>
      <c r="CR6" s="483"/>
      <c r="CS6" s="483"/>
      <c r="CT6" s="483"/>
      <c r="CU6" s="483"/>
      <c r="CV6" s="483"/>
      <c r="CW6" s="483"/>
      <c r="CX6" s="483"/>
      <c r="CY6" s="483"/>
      <c r="CZ6" s="483"/>
      <c r="DA6" s="483"/>
      <c r="DB6" s="483"/>
      <c r="DC6" s="483"/>
      <c r="DD6" s="483"/>
      <c r="DE6" s="483"/>
      <c r="DF6" s="483"/>
      <c r="DG6" s="483"/>
      <c r="DH6" s="483"/>
      <c r="DI6" s="483"/>
      <c r="DJ6" s="483"/>
      <c r="DK6" s="483"/>
      <c r="DL6" s="483"/>
      <c r="DM6" s="483"/>
      <c r="DN6" s="483"/>
      <c r="DO6" s="483"/>
      <c r="DP6" s="483"/>
      <c r="DQ6" s="483"/>
      <c r="DR6" s="483"/>
      <c r="DS6" s="483"/>
      <c r="DT6" s="483"/>
      <c r="DU6" s="483"/>
      <c r="DV6" s="483"/>
      <c r="DW6" s="483"/>
      <c r="DX6" s="483"/>
      <c r="DY6" s="483"/>
      <c r="DZ6" s="483"/>
      <c r="EA6" s="483"/>
      <c r="EB6" s="483"/>
      <c r="EC6" s="483"/>
      <c r="ED6" s="483"/>
      <c r="EE6" s="483"/>
      <c r="EF6" s="483"/>
      <c r="EG6" s="483"/>
      <c r="EH6" s="483"/>
      <c r="EI6" s="483"/>
      <c r="EJ6" s="483"/>
      <c r="EK6" s="483"/>
      <c r="EL6" s="483"/>
      <c r="EM6" s="483"/>
      <c r="EN6" s="483"/>
      <c r="EO6" s="483"/>
      <c r="EP6" s="483"/>
      <c r="EQ6" s="483"/>
      <c r="ER6" s="483"/>
      <c r="ES6" s="483"/>
      <c r="ET6" s="483"/>
      <c r="EU6" s="483"/>
      <c r="EV6" s="483"/>
      <c r="EW6" s="483"/>
      <c r="EX6" s="483"/>
      <c r="EY6" s="483"/>
      <c r="EZ6" s="483"/>
      <c r="FA6" s="483"/>
      <c r="FB6" s="483"/>
      <c r="FC6" s="483"/>
      <c r="FD6" s="483"/>
      <c r="FE6" s="483"/>
      <c r="FF6" s="483"/>
      <c r="FG6" s="483"/>
      <c r="FH6" s="483"/>
      <c r="FI6" s="483"/>
      <c r="FJ6" s="483"/>
      <c r="FK6" s="483"/>
      <c r="FL6" s="483"/>
      <c r="FM6" s="483"/>
      <c r="FN6" s="483"/>
      <c r="FO6" s="483"/>
      <c r="FP6" s="483"/>
    </row>
    <row r="7" spans="8:8" ht="16.5" customHeight="1">
      <c r="A7" s="491">
        <v>5.0</v>
      </c>
      <c r="B7" s="504" t="s">
        <v>259</v>
      </c>
      <c r="C7" s="504"/>
      <c r="D7" s="505" t="s">
        <v>260</v>
      </c>
      <c r="E7" s="506" t="s">
        <v>257</v>
      </c>
      <c r="F7" s="496">
        <f>APP*2+EDU*2</f>
        <v>280.0</v>
      </c>
      <c r="G7" s="497" t="s">
        <v>261</v>
      </c>
      <c r="H7" s="487"/>
      <c r="I7" s="498" t="s">
        <v>122</v>
      </c>
      <c r="J7" s="499"/>
      <c r="K7" s="482"/>
      <c r="L7" s="483"/>
      <c r="M7" s="490" t="s">
        <v>51</v>
      </c>
      <c r="N7" s="483"/>
      <c r="O7" s="483"/>
      <c r="P7" s="483"/>
      <c r="Q7" s="483"/>
      <c r="R7" s="483"/>
      <c r="S7" s="483"/>
      <c r="T7" s="483"/>
      <c r="U7" s="483"/>
      <c r="V7" s="483"/>
      <c r="W7" s="483"/>
      <c r="X7" s="483"/>
      <c r="Y7" s="483"/>
      <c r="Z7" s="483"/>
      <c r="AA7" s="483"/>
      <c r="AB7" s="483"/>
      <c r="AC7" s="483"/>
      <c r="AD7" s="483"/>
      <c r="AE7" s="483"/>
      <c r="AF7" s="483"/>
      <c r="AG7" s="483"/>
      <c r="AH7" s="483"/>
      <c r="AI7" s="483"/>
      <c r="AJ7" s="483"/>
      <c r="AK7" s="483"/>
      <c r="AL7" s="483"/>
      <c r="AM7" s="483"/>
      <c r="AN7" s="483"/>
      <c r="AO7" s="483"/>
      <c r="AP7" s="483"/>
      <c r="AQ7" s="483"/>
      <c r="AR7" s="483"/>
      <c r="AS7" s="483"/>
      <c r="AT7" s="483"/>
      <c r="AU7" s="483"/>
      <c r="AV7" s="483"/>
      <c r="AW7" s="483"/>
      <c r="AX7" s="483"/>
      <c r="AY7" s="483"/>
      <c r="AZ7" s="483"/>
      <c r="BA7" s="483"/>
      <c r="BB7" s="483"/>
      <c r="BC7" s="483"/>
      <c r="BD7" s="483"/>
      <c r="BE7" s="483"/>
      <c r="BF7" s="483"/>
      <c r="BG7" s="483"/>
      <c r="BH7" s="483"/>
      <c r="BI7" s="483"/>
      <c r="BJ7" s="483"/>
      <c r="BK7" s="483"/>
      <c r="BL7" s="483"/>
      <c r="BM7" s="483"/>
      <c r="BN7" s="483"/>
      <c r="BO7" s="483"/>
      <c r="BP7" s="483"/>
      <c r="BQ7" s="483"/>
      <c r="BR7" s="483"/>
      <c r="BS7" s="483"/>
      <c r="BT7" s="483"/>
      <c r="BU7" s="483"/>
      <c r="BV7" s="483"/>
      <c r="BW7" s="483"/>
      <c r="BX7" s="483"/>
      <c r="BY7" s="483"/>
      <c r="BZ7" s="483"/>
      <c r="CA7" s="483"/>
      <c r="CB7" s="483"/>
      <c r="CC7" s="483"/>
      <c r="CD7" s="483"/>
      <c r="CE7" s="483"/>
      <c r="CF7" s="483"/>
      <c r="CG7" s="483"/>
      <c r="CH7" s="483"/>
      <c r="CI7" s="483"/>
      <c r="CJ7" s="483"/>
      <c r="CK7" s="483"/>
      <c r="CL7" s="483"/>
      <c r="CM7" s="483"/>
      <c r="CN7" s="483"/>
      <c r="CO7" s="483"/>
      <c r="CP7" s="483"/>
      <c r="CQ7" s="483"/>
      <c r="CR7" s="483"/>
      <c r="CS7" s="483"/>
      <c r="CT7" s="483"/>
      <c r="CU7" s="483"/>
      <c r="CV7" s="483"/>
      <c r="CW7" s="483"/>
      <c r="CX7" s="483"/>
      <c r="CY7" s="483"/>
      <c r="CZ7" s="483"/>
      <c r="DA7" s="483"/>
      <c r="DB7" s="483"/>
      <c r="DC7" s="483"/>
      <c r="DD7" s="483"/>
      <c r="DE7" s="483"/>
      <c r="DF7" s="483"/>
      <c r="DG7" s="483"/>
      <c r="DH7" s="483"/>
      <c r="DI7" s="483"/>
      <c r="DJ7" s="483"/>
      <c r="DK7" s="483"/>
      <c r="DL7" s="483"/>
      <c r="DM7" s="483"/>
      <c r="DN7" s="483"/>
      <c r="DO7" s="483"/>
      <c r="DP7" s="483"/>
      <c r="DQ7" s="483"/>
      <c r="DR7" s="483"/>
      <c r="DS7" s="483"/>
      <c r="DT7" s="483"/>
      <c r="DU7" s="483"/>
      <c r="DV7" s="483"/>
      <c r="DW7" s="483"/>
      <c r="DX7" s="483"/>
      <c r="DY7" s="483"/>
      <c r="DZ7" s="483"/>
      <c r="EA7" s="483"/>
      <c r="EB7" s="483"/>
      <c r="EC7" s="483"/>
      <c r="ED7" s="483"/>
      <c r="EE7" s="483"/>
      <c r="EF7" s="483"/>
      <c r="EG7" s="483"/>
      <c r="EH7" s="483"/>
      <c r="EI7" s="483"/>
      <c r="EJ7" s="483"/>
      <c r="EK7" s="483"/>
      <c r="EL7" s="483"/>
      <c r="EM7" s="483"/>
      <c r="EN7" s="483"/>
      <c r="EO7" s="483"/>
      <c r="EP7" s="483"/>
      <c r="EQ7" s="483"/>
      <c r="ER7" s="483"/>
      <c r="ES7" s="483"/>
      <c r="ET7" s="483"/>
      <c r="EU7" s="483"/>
      <c r="EV7" s="483"/>
      <c r="EW7" s="483"/>
      <c r="EX7" s="483"/>
      <c r="EY7" s="483"/>
      <c r="EZ7" s="483"/>
      <c r="FA7" s="483"/>
      <c r="FB7" s="483"/>
      <c r="FC7" s="483"/>
      <c r="FD7" s="483"/>
      <c r="FE7" s="483"/>
      <c r="FF7" s="483"/>
      <c r="FG7" s="483"/>
      <c r="FH7" s="483"/>
      <c r="FI7" s="483"/>
      <c r="FJ7" s="483"/>
      <c r="FK7" s="483"/>
      <c r="FL7" s="483"/>
      <c r="FM7" s="483"/>
      <c r="FN7" s="483"/>
      <c r="FO7" s="483"/>
      <c r="FP7" s="483"/>
    </row>
    <row r="8" spans="8:8">
      <c r="A8" s="484">
        <v>6.0</v>
      </c>
      <c r="B8" s="500" t="s">
        <v>262</v>
      </c>
      <c r="C8" s="500"/>
      <c r="D8" s="501" t="s">
        <v>263</v>
      </c>
      <c r="E8" s="501" t="s">
        <v>264</v>
      </c>
      <c r="F8" s="502">
        <f>EDU*2+MAX(STR,DEX)*2</f>
        <v>330.0</v>
      </c>
      <c r="G8" s="503" t="s">
        <v>265</v>
      </c>
      <c r="H8" s="487"/>
      <c r="I8" s="498" t="s">
        <v>122</v>
      </c>
      <c r="J8" s="499"/>
      <c r="M8" s="490" t="s">
        <v>53</v>
      </c>
      <c r="N8" s="483"/>
    </row>
    <row r="9" spans="8:8">
      <c r="A9" s="491">
        <v>7.0</v>
      </c>
      <c r="B9" s="504" t="s">
        <v>266</v>
      </c>
      <c r="C9" s="504"/>
      <c r="D9" s="505" t="s">
        <v>267</v>
      </c>
      <c r="E9" s="506" t="s">
        <v>249</v>
      </c>
      <c r="F9" s="496">
        <f>EDU*4</f>
        <v>360.0</v>
      </c>
      <c r="G9" s="497" t="s">
        <v>268</v>
      </c>
      <c r="H9" s="487"/>
      <c r="I9" s="498" t="s">
        <v>122</v>
      </c>
      <c r="J9" s="499"/>
      <c r="M9" s="490" t="s">
        <v>55</v>
      </c>
      <c r="N9" s="483"/>
    </row>
    <row r="10" spans="8:8" ht="16.35">
      <c r="A10" s="484">
        <v>8.0</v>
      </c>
      <c r="B10" s="500" t="s">
        <v>269</v>
      </c>
      <c r="C10" s="500"/>
      <c r="D10" s="501" t="s">
        <v>270</v>
      </c>
      <c r="E10" s="501" t="s">
        <v>271</v>
      </c>
      <c r="F10" s="502">
        <f>EDU*2+MAX(APP,POW)*2</f>
        <v>330.0</v>
      </c>
      <c r="G10" s="503" t="s">
        <v>272</v>
      </c>
      <c r="H10" s="487"/>
      <c r="I10" s="507" t="s">
        <v>122</v>
      </c>
      <c r="J10" s="508"/>
      <c r="M10" s="490" t="s">
        <v>57</v>
      </c>
      <c r="N10" s="483"/>
    </row>
    <row r="11" spans="8:8" ht="17.25" customHeight="1">
      <c r="A11" s="491">
        <v>9.0</v>
      </c>
      <c r="B11" s="504" t="s">
        <v>273</v>
      </c>
      <c r="C11" s="504"/>
      <c r="D11" s="505" t="s">
        <v>248</v>
      </c>
      <c r="E11" s="506" t="s">
        <v>249</v>
      </c>
      <c r="F11" s="496">
        <f>EDU*4</f>
        <v>360.0</v>
      </c>
      <c r="G11" s="497" t="s">
        <v>274</v>
      </c>
      <c r="I11" s="481"/>
      <c r="J11" s="481"/>
      <c r="M11" s="490" t="s">
        <v>59</v>
      </c>
      <c r="N11" s="483"/>
    </row>
    <row r="12" spans="8:8">
      <c r="A12" s="484">
        <v>10.0</v>
      </c>
      <c r="B12" s="500" t="s">
        <v>275</v>
      </c>
      <c r="C12" s="500"/>
      <c r="D12" s="501" t="s">
        <v>276</v>
      </c>
      <c r="E12" s="501" t="s">
        <v>249</v>
      </c>
      <c r="F12" s="502">
        <f>EDU*4</f>
        <v>360.0</v>
      </c>
      <c r="G12" s="503" t="s">
        <v>277</v>
      </c>
      <c r="M12" s="490" t="s">
        <v>62</v>
      </c>
      <c r="N12" s="483"/>
    </row>
    <row r="13" spans="8:8">
      <c r="A13" s="491">
        <v>11.0</v>
      </c>
      <c r="B13" s="504" t="s">
        <v>278</v>
      </c>
      <c r="C13" s="504"/>
      <c r="D13" s="505" t="s">
        <v>270</v>
      </c>
      <c r="E13" s="506" t="s">
        <v>249</v>
      </c>
      <c r="F13" s="496">
        <f>EDU*4</f>
        <v>360.0</v>
      </c>
      <c r="G13" s="497" t="s">
        <v>279</v>
      </c>
      <c r="M13" s="490" t="s">
        <v>64</v>
      </c>
      <c r="N13" s="483"/>
    </row>
    <row r="14" spans="8:8">
      <c r="A14" s="484">
        <v>12.0</v>
      </c>
      <c r="B14" s="500" t="s">
        <v>280</v>
      </c>
      <c r="C14" s="500"/>
      <c r="D14" s="501" t="s">
        <v>248</v>
      </c>
      <c r="E14" s="501" t="s">
        <v>249</v>
      </c>
      <c r="F14" s="502">
        <f>EDU*4</f>
        <v>360.0</v>
      </c>
      <c r="G14" s="503" t="s">
        <v>281</v>
      </c>
      <c r="M14" s="490" t="s">
        <v>67</v>
      </c>
      <c r="N14" s="483"/>
    </row>
    <row r="15" spans="8:8" ht="17.25" customHeight="1">
      <c r="A15" s="491">
        <v>13.0</v>
      </c>
      <c r="B15" s="504" t="s">
        <v>282</v>
      </c>
      <c r="C15" s="504"/>
      <c r="D15" s="505" t="s">
        <v>283</v>
      </c>
      <c r="E15" s="506" t="s">
        <v>284</v>
      </c>
      <c r="F15" s="496">
        <f>EDU*2+MAX(DEX,POW)*2</f>
        <v>330.0</v>
      </c>
      <c r="G15" s="497" t="s">
        <v>285</v>
      </c>
      <c r="M15" s="490" t="s">
        <v>69</v>
      </c>
      <c r="N15" s="483"/>
    </row>
    <row r="16" spans="8:8" ht="17.25" customHeight="1">
      <c r="A16" s="484">
        <v>14.0</v>
      </c>
      <c r="B16" s="500" t="s">
        <v>286</v>
      </c>
      <c r="C16" s="500"/>
      <c r="D16" s="501" t="s">
        <v>287</v>
      </c>
      <c r="E16" s="501" t="s">
        <v>264</v>
      </c>
      <c r="F16" s="502">
        <f>EDU*2+MAX(STR,DEX)*2</f>
        <v>330.0</v>
      </c>
      <c r="G16" s="503" t="s">
        <v>288</v>
      </c>
      <c r="M16" s="490" t="s">
        <v>71</v>
      </c>
      <c r="N16" s="483"/>
    </row>
    <row r="17" spans="8:8" ht="16.5" customHeight="1">
      <c r="A17" s="491">
        <v>15.0</v>
      </c>
      <c r="B17" s="504" t="s">
        <v>289</v>
      </c>
      <c r="C17" s="504"/>
      <c r="D17" s="505" t="s">
        <v>290</v>
      </c>
      <c r="E17" s="506" t="s">
        <v>291</v>
      </c>
      <c r="F17" s="496">
        <f>EDU*2+MAX(STR,DEX)*2</f>
        <v>330.0</v>
      </c>
      <c r="G17" s="497" t="s">
        <v>292</v>
      </c>
      <c r="M17" s="490" t="s">
        <v>73</v>
      </c>
      <c r="N17" s="483"/>
    </row>
    <row r="18" spans="8:8">
      <c r="A18" s="484">
        <v>16.0</v>
      </c>
      <c r="B18" s="500" t="s">
        <v>293</v>
      </c>
      <c r="C18" s="500"/>
      <c r="D18" s="501" t="s">
        <v>294</v>
      </c>
      <c r="E18" s="501" t="s">
        <v>249</v>
      </c>
      <c r="F18" s="502">
        <f>EDU*4</f>
        <v>360.0</v>
      </c>
      <c r="G18" s="503" t="s">
        <v>295</v>
      </c>
      <c r="M18" s="490" t="s">
        <v>76</v>
      </c>
      <c r="N18" s="483"/>
    </row>
    <row r="19" spans="8:8" ht="16.5" customHeight="1">
      <c r="A19" s="491">
        <v>17.0</v>
      </c>
      <c r="B19" s="504" t="s">
        <v>296</v>
      </c>
      <c r="C19" s="504"/>
      <c r="D19" s="505" t="s">
        <v>297</v>
      </c>
      <c r="E19" s="506" t="s">
        <v>257</v>
      </c>
      <c r="F19" s="496">
        <f>EDU*2+APP*2</f>
        <v>280.0</v>
      </c>
      <c r="G19" s="497" t="s">
        <v>298</v>
      </c>
      <c r="M19" s="490" t="s">
        <v>78</v>
      </c>
      <c r="N19" s="483"/>
    </row>
    <row r="20" spans="8:8" ht="16.5" customHeight="1">
      <c r="A20" s="484">
        <v>18.0</v>
      </c>
      <c r="B20" s="500" t="s">
        <v>299</v>
      </c>
      <c r="C20" s="500"/>
      <c r="D20" s="501" t="s">
        <v>300</v>
      </c>
      <c r="E20" s="501" t="s">
        <v>291</v>
      </c>
      <c r="F20" s="502">
        <f>EDU*2+MAX(STR,DEX)*2</f>
        <v>330.0</v>
      </c>
      <c r="G20" s="503" t="s">
        <v>301</v>
      </c>
      <c r="M20" s="490" t="s">
        <v>81</v>
      </c>
      <c r="N20" s="483"/>
    </row>
    <row r="21" spans="8:8">
      <c r="A21" s="491">
        <v>19.0</v>
      </c>
      <c r="B21" s="504" t="s">
        <v>302</v>
      </c>
      <c r="C21" s="504"/>
      <c r="D21" s="505" t="s">
        <v>303</v>
      </c>
      <c r="E21" s="506" t="s">
        <v>249</v>
      </c>
      <c r="F21" s="496">
        <f>EDU*4</f>
        <v>360.0</v>
      </c>
      <c r="G21" s="497" t="s">
        <v>304</v>
      </c>
      <c r="M21" s="490" t="s">
        <v>83</v>
      </c>
      <c r="N21" s="483"/>
    </row>
    <row r="22" spans="8:8" ht="16.5" customHeight="1">
      <c r="A22" s="484">
        <v>20.0</v>
      </c>
      <c r="B22" s="500" t="s">
        <v>305</v>
      </c>
      <c r="C22" s="500"/>
      <c r="D22" s="501" t="s">
        <v>294</v>
      </c>
      <c r="E22" s="501" t="s">
        <v>291</v>
      </c>
      <c r="F22" s="502">
        <f>EDU*2+MAX(STR,DEX)*2</f>
        <v>330.0</v>
      </c>
      <c r="G22" s="503" t="s">
        <v>306</v>
      </c>
      <c r="M22" s="490" t="s">
        <v>85</v>
      </c>
      <c r="N22" s="483"/>
    </row>
    <row r="23" spans="8:8" ht="16.5" customHeight="1">
      <c r="A23" s="491">
        <v>21.0</v>
      </c>
      <c r="B23" s="504" t="s">
        <v>307</v>
      </c>
      <c r="C23" s="504"/>
      <c r="D23" s="505" t="s">
        <v>308</v>
      </c>
      <c r="E23" s="506" t="s">
        <v>309</v>
      </c>
      <c r="F23" s="496">
        <f>EDU*2+STR*2</f>
        <v>330.0</v>
      </c>
      <c r="G23" s="497" t="s">
        <v>310</v>
      </c>
      <c r="M23" s="490" t="s">
        <v>88</v>
      </c>
      <c r="N23" s="483"/>
    </row>
    <row r="24" spans="8:8">
      <c r="A24" s="484">
        <v>22.0</v>
      </c>
      <c r="B24" s="500" t="s">
        <v>311</v>
      </c>
      <c r="C24" s="500"/>
      <c r="D24" s="501" t="s">
        <v>256</v>
      </c>
      <c r="E24" s="501" t="s">
        <v>249</v>
      </c>
      <c r="F24" s="502">
        <f>EDU*4</f>
        <v>360.0</v>
      </c>
      <c r="G24" s="503" t="s">
        <v>312</v>
      </c>
      <c r="M24" s="490" t="s">
        <v>90</v>
      </c>
      <c r="N24" s="483"/>
    </row>
    <row r="25" spans="8:8">
      <c r="A25" s="491">
        <v>23.0</v>
      </c>
      <c r="B25" s="504" t="s">
        <v>313</v>
      </c>
      <c r="C25" s="504"/>
      <c r="D25" s="505" t="s">
        <v>308</v>
      </c>
      <c r="E25" s="506" t="s">
        <v>249</v>
      </c>
      <c r="F25" s="496">
        <f>EDU*4</f>
        <v>360.0</v>
      </c>
      <c r="G25" s="497" t="s">
        <v>314</v>
      </c>
      <c r="M25" s="490" t="s">
        <v>92</v>
      </c>
      <c r="N25" s="483"/>
    </row>
    <row r="26" spans="8:8">
      <c r="A26" s="484">
        <v>24.0</v>
      </c>
      <c r="B26" s="500" t="s">
        <v>315</v>
      </c>
      <c r="C26" s="500"/>
      <c r="D26" s="501" t="s">
        <v>316</v>
      </c>
      <c r="E26" s="501" t="s">
        <v>249</v>
      </c>
      <c r="F26" s="502">
        <f>EDU*4</f>
        <v>360.0</v>
      </c>
      <c r="G26" s="503" t="s">
        <v>317</v>
      </c>
      <c r="M26" s="490" t="s">
        <v>94</v>
      </c>
      <c r="N26" s="483"/>
    </row>
    <row r="27" spans="8:8">
      <c r="A27" s="491">
        <v>25.0</v>
      </c>
      <c r="B27" s="504" t="s">
        <v>318</v>
      </c>
      <c r="C27" s="504"/>
      <c r="D27" s="505" t="s">
        <v>316</v>
      </c>
      <c r="E27" s="506" t="s">
        <v>249</v>
      </c>
      <c r="F27" s="496">
        <f>EDU*4</f>
        <v>360.0</v>
      </c>
      <c r="G27" s="497" t="s">
        <v>319</v>
      </c>
      <c r="M27" s="490" t="s">
        <v>96</v>
      </c>
      <c r="N27" s="483"/>
    </row>
    <row r="28" spans="8:8" ht="17.25" customHeight="1">
      <c r="A28" s="484">
        <v>26.0</v>
      </c>
      <c r="B28" s="500" t="s">
        <v>320</v>
      </c>
      <c r="C28" s="500"/>
      <c r="D28" s="501" t="s">
        <v>252</v>
      </c>
      <c r="E28" s="501" t="s">
        <v>321</v>
      </c>
      <c r="F28" s="502">
        <f>EDU*2+MAX(STR,DEX)*2</f>
        <v>330.0</v>
      </c>
      <c r="G28" s="503" t="s">
        <v>322</v>
      </c>
      <c r="M28" s="490" t="s">
        <v>98</v>
      </c>
      <c r="N28" s="483"/>
    </row>
    <row r="29" spans="8:8" ht="16.5" customHeight="1">
      <c r="A29" s="491">
        <v>27.0</v>
      </c>
      <c r="B29" s="504" t="s">
        <v>323</v>
      </c>
      <c r="C29" s="504"/>
      <c r="D29" s="505" t="s">
        <v>270</v>
      </c>
      <c r="E29" s="506" t="s">
        <v>253</v>
      </c>
      <c r="F29" s="496">
        <f>EDU*2+DEX*2</f>
        <v>280.0</v>
      </c>
      <c r="G29" s="497" t="s">
        <v>324</v>
      </c>
      <c r="M29" s="490" t="s">
        <v>100</v>
      </c>
      <c r="N29" s="483"/>
    </row>
    <row r="30" spans="8:8" ht="17.25" customHeight="1">
      <c r="A30" s="484">
        <v>28.0</v>
      </c>
      <c r="B30" s="500" t="s">
        <v>325</v>
      </c>
      <c r="C30" s="500"/>
      <c r="D30" s="501" t="s">
        <v>326</v>
      </c>
      <c r="E30" s="501" t="s">
        <v>291</v>
      </c>
      <c r="F30" s="502">
        <f>EDU*2+MAX(STR,DEX)*2</f>
        <v>330.0</v>
      </c>
      <c r="G30" s="503" t="s">
        <v>327</v>
      </c>
      <c r="M30" s="490" t="s">
        <v>102</v>
      </c>
      <c r="N30" s="483"/>
    </row>
    <row r="31" spans="8:8" ht="17.25" customHeight="1">
      <c r="A31" s="491">
        <v>29.0</v>
      </c>
      <c r="B31" s="504" t="s">
        <v>328</v>
      </c>
      <c r="C31" s="504"/>
      <c r="D31" s="505" t="s">
        <v>329</v>
      </c>
      <c r="E31" s="506" t="s">
        <v>264</v>
      </c>
      <c r="F31" s="496">
        <f>EDU*2+MAX(STR,DEX)*2</f>
        <v>330.0</v>
      </c>
      <c r="G31" s="497" t="s">
        <v>330</v>
      </c>
      <c r="M31" s="490" t="s">
        <v>104</v>
      </c>
      <c r="N31" s="483"/>
    </row>
    <row r="32" spans="8:8" ht="17.25" customHeight="1">
      <c r="A32" s="484">
        <v>30.0</v>
      </c>
      <c r="B32" s="500" t="s">
        <v>331</v>
      </c>
      <c r="C32" s="500"/>
      <c r="D32" s="501" t="s">
        <v>332</v>
      </c>
      <c r="E32" s="501" t="s">
        <v>309</v>
      </c>
      <c r="F32" s="502">
        <f>EDU*2+STR*2</f>
        <v>330.0</v>
      </c>
      <c r="G32" s="503" t="s">
        <v>333</v>
      </c>
      <c r="M32" s="490" t="s">
        <v>106</v>
      </c>
      <c r="N32" s="483"/>
    </row>
    <row r="33" spans="8:8" ht="17.25" customHeight="1">
      <c r="A33" s="491">
        <v>31.0</v>
      </c>
      <c r="B33" s="504" t="s">
        <v>334</v>
      </c>
      <c r="C33" s="504"/>
      <c r="D33" s="505" t="s">
        <v>335</v>
      </c>
      <c r="E33" s="506" t="s">
        <v>253</v>
      </c>
      <c r="F33" s="496">
        <f>EDU*2+DEX*2</f>
        <v>280.0</v>
      </c>
      <c r="G33" s="497" t="s">
        <v>336</v>
      </c>
      <c r="M33" s="490" t="s">
        <v>107</v>
      </c>
      <c r="N33" s="483"/>
    </row>
    <row r="34" spans="8:8" ht="17.25" customHeight="1">
      <c r="A34" s="484">
        <v>32.0</v>
      </c>
      <c r="B34" s="500" t="s">
        <v>337</v>
      </c>
      <c r="C34" s="500"/>
      <c r="D34" s="501" t="s">
        <v>338</v>
      </c>
      <c r="E34" s="501" t="s">
        <v>257</v>
      </c>
      <c r="F34" s="502">
        <f>APP*2+EDU*2</f>
        <v>280.0</v>
      </c>
      <c r="G34" s="503" t="s">
        <v>339</v>
      </c>
      <c r="M34" s="490" t="s">
        <v>41</v>
      </c>
      <c r="N34" s="483"/>
    </row>
    <row r="35" spans="8:8" ht="17.25" customHeight="1">
      <c r="A35" s="491">
        <v>33.0</v>
      </c>
      <c r="B35" s="504" t="s">
        <v>340</v>
      </c>
      <c r="C35" s="504"/>
      <c r="D35" s="505" t="s">
        <v>341</v>
      </c>
      <c r="E35" s="506" t="s">
        <v>342</v>
      </c>
      <c r="F35" s="496">
        <f>EDU*2+MAX(APP,DEX)*2</f>
        <v>280.0</v>
      </c>
      <c r="G35" s="497" t="s">
        <v>343</v>
      </c>
      <c r="M35" s="490" t="s">
        <v>43</v>
      </c>
      <c r="N35" s="483"/>
    </row>
    <row r="36" spans="8:8" ht="17.25" customHeight="1">
      <c r="A36" s="484">
        <v>34.0</v>
      </c>
      <c r="B36" s="500" t="s">
        <v>344</v>
      </c>
      <c r="C36" s="500"/>
      <c r="D36" s="501" t="s">
        <v>345</v>
      </c>
      <c r="E36" s="501" t="s">
        <v>257</v>
      </c>
      <c r="F36" s="502">
        <f>APP*2+EDU*2</f>
        <v>280.0</v>
      </c>
      <c r="G36" s="503" t="s">
        <v>346</v>
      </c>
      <c r="M36" s="490" t="s">
        <v>45</v>
      </c>
      <c r="N36" s="483"/>
    </row>
    <row r="37" spans="8:8" ht="17.25" customHeight="1">
      <c r="A37" s="491">
        <v>35.0</v>
      </c>
      <c r="B37" s="504" t="s">
        <v>347</v>
      </c>
      <c r="C37" s="504"/>
      <c r="D37" s="505" t="s">
        <v>303</v>
      </c>
      <c r="E37" s="506" t="s">
        <v>257</v>
      </c>
      <c r="F37" s="496">
        <f>APP*2+EDU*2</f>
        <v>280.0</v>
      </c>
      <c r="G37" s="497" t="s">
        <v>348</v>
      </c>
      <c r="M37" s="490" t="s">
        <v>47</v>
      </c>
      <c r="N37" s="483"/>
    </row>
    <row r="38" spans="8:8">
      <c r="A38" s="484">
        <v>36.0</v>
      </c>
      <c r="B38" s="500" t="s">
        <v>349</v>
      </c>
      <c r="C38" s="500"/>
      <c r="D38" s="501" t="s">
        <v>350</v>
      </c>
      <c r="E38" s="501" t="s">
        <v>249</v>
      </c>
      <c r="F38" s="502">
        <f>EDU*4</f>
        <v>360.0</v>
      </c>
      <c r="G38" s="503" t="s">
        <v>351</v>
      </c>
      <c r="M38" s="490" t="s">
        <v>50</v>
      </c>
      <c r="N38" s="483"/>
    </row>
    <row r="39" spans="8:8" ht="17.25" customHeight="1">
      <c r="A39" s="491">
        <v>37.0</v>
      </c>
      <c r="B39" s="504" t="s">
        <v>352</v>
      </c>
      <c r="C39" s="504"/>
      <c r="D39" s="505" t="s">
        <v>350</v>
      </c>
      <c r="E39" s="506" t="s">
        <v>353</v>
      </c>
      <c r="F39" s="496">
        <f>EDU*2+MAX(APP,DEX)*2</f>
        <v>280.0</v>
      </c>
      <c r="G39" s="497" t="s">
        <v>354</v>
      </c>
      <c r="M39" s="490" t="s">
        <v>52</v>
      </c>
      <c r="N39" s="483"/>
    </row>
    <row r="40" spans="8:8" ht="17.25" customHeight="1">
      <c r="A40" s="484">
        <v>38.0</v>
      </c>
      <c r="B40" s="500" t="s">
        <v>355</v>
      </c>
      <c r="C40" s="500"/>
      <c r="D40" s="501" t="s">
        <v>356</v>
      </c>
      <c r="E40" s="501" t="s">
        <v>291</v>
      </c>
      <c r="F40" s="502">
        <f>EDU*2+MAX(STR,DEX)*2</f>
        <v>330.0</v>
      </c>
      <c r="G40" s="503" t="s">
        <v>357</v>
      </c>
      <c r="M40" s="490" t="s">
        <v>54</v>
      </c>
      <c r="N40" s="483"/>
    </row>
    <row r="41" spans="8:8">
      <c r="A41" s="491">
        <v>39.0</v>
      </c>
      <c r="B41" s="504" t="s">
        <v>358</v>
      </c>
      <c r="C41" s="504"/>
      <c r="D41" s="505" t="s">
        <v>326</v>
      </c>
      <c r="E41" s="506" t="s">
        <v>249</v>
      </c>
      <c r="F41" s="496">
        <f>EDU*4</f>
        <v>360.0</v>
      </c>
      <c r="G41" s="497" t="s">
        <v>359</v>
      </c>
      <c r="M41" s="490" t="s">
        <v>56</v>
      </c>
      <c r="N41" s="483"/>
    </row>
    <row r="42" spans="8:8" ht="30.0">
      <c r="A42" s="484">
        <v>40.0</v>
      </c>
      <c r="B42" s="500" t="s">
        <v>360</v>
      </c>
      <c r="C42" s="500"/>
      <c r="D42" s="501" t="s">
        <v>300</v>
      </c>
      <c r="E42" s="501" t="s">
        <v>249</v>
      </c>
      <c r="F42" s="502">
        <f>EDU*4</f>
        <v>360.0</v>
      </c>
      <c r="G42" s="503" t="s">
        <v>361</v>
      </c>
      <c r="M42" s="490" t="s">
        <v>58</v>
      </c>
      <c r="N42" s="483"/>
    </row>
    <row r="43" spans="8:8">
      <c r="A43" s="491">
        <v>41.0</v>
      </c>
      <c r="B43" s="504" t="s">
        <v>362</v>
      </c>
      <c r="C43" s="504"/>
      <c r="D43" s="505" t="s">
        <v>350</v>
      </c>
      <c r="E43" s="506" t="s">
        <v>249</v>
      </c>
      <c r="F43" s="496">
        <f>EDU*4</f>
        <v>360.0</v>
      </c>
      <c r="G43" s="497" t="s">
        <v>363</v>
      </c>
      <c r="M43" s="490" t="s">
        <v>60</v>
      </c>
      <c r="N43" s="483"/>
    </row>
    <row r="44" spans="8:8" ht="17.25" customHeight="1">
      <c r="A44" s="484">
        <v>42.0</v>
      </c>
      <c r="B44" s="500" t="s">
        <v>364</v>
      </c>
      <c r="C44" s="500"/>
      <c r="D44" s="501" t="s">
        <v>365</v>
      </c>
      <c r="E44" s="501" t="s">
        <v>257</v>
      </c>
      <c r="F44" s="502">
        <f>APP*2+EDU*2</f>
        <v>280.0</v>
      </c>
      <c r="G44" s="503" t="s">
        <v>366</v>
      </c>
      <c r="M44" s="490" t="s">
        <v>63</v>
      </c>
      <c r="N44" s="483"/>
    </row>
    <row r="45" spans="8:8" ht="17.25" customHeight="1">
      <c r="A45" s="491">
        <v>43.0</v>
      </c>
      <c r="B45" s="504" t="s">
        <v>367</v>
      </c>
      <c r="C45" s="504"/>
      <c r="D45" s="505" t="s">
        <v>294</v>
      </c>
      <c r="E45" s="506" t="s">
        <v>253</v>
      </c>
      <c r="F45" s="496">
        <f>EDU*2+DEX*2</f>
        <v>280.0</v>
      </c>
      <c r="G45" s="497" t="s">
        <v>368</v>
      </c>
      <c r="M45" s="490" t="s">
        <v>66</v>
      </c>
      <c r="N45" s="483"/>
    </row>
    <row r="46" spans="8:8">
      <c r="A46" s="484">
        <v>44.0</v>
      </c>
      <c r="B46" s="500" t="s">
        <v>369</v>
      </c>
      <c r="C46" s="500"/>
      <c r="D46" s="501" t="s">
        <v>370</v>
      </c>
      <c r="E46" s="501" t="s">
        <v>249</v>
      </c>
      <c r="F46" s="502">
        <f>EDU*4</f>
        <v>360.0</v>
      </c>
      <c r="G46" s="503" t="s">
        <v>371</v>
      </c>
      <c r="M46" s="490" t="s">
        <v>68</v>
      </c>
      <c r="N46" s="483"/>
    </row>
    <row r="47" spans="8:8" ht="17.25" customHeight="1">
      <c r="A47" s="491">
        <v>45.0</v>
      </c>
      <c r="B47" s="504" t="s">
        <v>372</v>
      </c>
      <c r="C47" s="504"/>
      <c r="D47" s="505" t="s">
        <v>373</v>
      </c>
      <c r="E47" s="506" t="s">
        <v>374</v>
      </c>
      <c r="F47" s="496">
        <f>(MAX(APP,STR,DEX))*2+EDU*2</f>
        <v>330.0</v>
      </c>
      <c r="G47" s="497" t="s">
        <v>375</v>
      </c>
      <c r="M47" s="490" t="s">
        <v>70</v>
      </c>
      <c r="N47" s="483"/>
    </row>
    <row r="48" spans="8:8" ht="17.25" customHeight="1">
      <c r="A48" s="484">
        <v>46.0</v>
      </c>
      <c r="B48" s="500" t="s">
        <v>376</v>
      </c>
      <c r="C48" s="500"/>
      <c r="D48" s="501" t="s">
        <v>270</v>
      </c>
      <c r="E48" s="501" t="s">
        <v>253</v>
      </c>
      <c r="F48" s="502">
        <f>EDU*2+DEX*2</f>
        <v>280.0</v>
      </c>
      <c r="G48" s="503" t="s">
        <v>377</v>
      </c>
      <c r="M48" s="490" t="s">
        <v>72</v>
      </c>
      <c r="N48" s="483"/>
    </row>
    <row r="49" spans="8:8" ht="17.25" customHeight="1">
      <c r="A49" s="491">
        <v>47.0</v>
      </c>
      <c r="B49" s="504" t="s">
        <v>378</v>
      </c>
      <c r="C49" s="504"/>
      <c r="D49" s="505" t="s">
        <v>252</v>
      </c>
      <c r="E49" s="506" t="s">
        <v>291</v>
      </c>
      <c r="F49" s="496">
        <f>EDU*2+MAX(STR,DEX)*2</f>
        <v>330.0</v>
      </c>
      <c r="G49" s="497" t="s">
        <v>379</v>
      </c>
      <c r="M49" s="490" t="s">
        <v>74</v>
      </c>
      <c r="N49" s="483"/>
    </row>
    <row r="50" spans="8:8" ht="17.25" customHeight="1">
      <c r="A50" s="484">
        <v>48.0</v>
      </c>
      <c r="B50" s="500" t="s">
        <v>380</v>
      </c>
      <c r="C50" s="500"/>
      <c r="D50" s="501" t="s">
        <v>294</v>
      </c>
      <c r="E50" s="501" t="s">
        <v>253</v>
      </c>
      <c r="F50" s="502">
        <f>EDU*2+DEX*2</f>
        <v>280.0</v>
      </c>
      <c r="G50" s="503" t="s">
        <v>381</v>
      </c>
      <c r="M50" s="490" t="s">
        <v>77</v>
      </c>
      <c r="N50" s="483"/>
    </row>
    <row r="51" spans="8:8">
      <c r="A51" s="491">
        <v>49.0</v>
      </c>
      <c r="B51" s="504" t="s">
        <v>382</v>
      </c>
      <c r="C51" s="504"/>
      <c r="D51" s="505" t="s">
        <v>383</v>
      </c>
      <c r="E51" s="506" t="s">
        <v>249</v>
      </c>
      <c r="F51" s="496">
        <f>EDU*4</f>
        <v>360.0</v>
      </c>
      <c r="G51" s="497" t="s">
        <v>384</v>
      </c>
      <c r="M51" s="490" t="s">
        <v>79</v>
      </c>
      <c r="N51" s="483"/>
    </row>
    <row r="52" spans="8:8" ht="17.25" customHeight="1">
      <c r="A52" s="484">
        <v>50.0</v>
      </c>
      <c r="B52" s="500" t="s">
        <v>385</v>
      </c>
      <c r="C52" s="500"/>
      <c r="D52" s="501" t="s">
        <v>386</v>
      </c>
      <c r="E52" s="501" t="s">
        <v>257</v>
      </c>
      <c r="F52" s="502">
        <f>APP*2+EDU*2</f>
        <v>280.0</v>
      </c>
      <c r="G52" s="503" t="s">
        <v>387</v>
      </c>
      <c r="M52" s="490" t="s">
        <v>82</v>
      </c>
      <c r="N52" s="483"/>
    </row>
    <row r="53" spans="8:8">
      <c r="A53" s="491">
        <v>51.0</v>
      </c>
      <c r="B53" s="504" t="s">
        <v>388</v>
      </c>
      <c r="C53" s="504"/>
      <c r="D53" s="505" t="s">
        <v>326</v>
      </c>
      <c r="E53" s="506" t="s">
        <v>249</v>
      </c>
      <c r="F53" s="496">
        <f>EDU*4</f>
        <v>360.0</v>
      </c>
      <c r="G53" s="497" t="s">
        <v>389</v>
      </c>
      <c r="M53" s="490" t="s">
        <v>84</v>
      </c>
      <c r="N53" s="483"/>
    </row>
    <row r="54" spans="8:8" ht="16.5" customHeight="1">
      <c r="A54" s="484">
        <v>52.0</v>
      </c>
      <c r="B54" s="500" t="s">
        <v>390</v>
      </c>
      <c r="C54" s="500"/>
      <c r="D54" s="501" t="s">
        <v>290</v>
      </c>
      <c r="E54" s="501" t="s">
        <v>257</v>
      </c>
      <c r="F54" s="502">
        <f>APP*2+EDU*2</f>
        <v>280.0</v>
      </c>
      <c r="G54" s="503" t="s">
        <v>391</v>
      </c>
      <c r="M54" s="490" t="s">
        <v>86</v>
      </c>
      <c r="N54" s="483"/>
    </row>
    <row r="55" spans="8:8" ht="17.25" customHeight="1">
      <c r="A55" s="491">
        <v>53.0</v>
      </c>
      <c r="B55" s="504" t="s">
        <v>392</v>
      </c>
      <c r="C55" s="504"/>
      <c r="D55" s="505" t="s">
        <v>393</v>
      </c>
      <c r="E55" s="506" t="s">
        <v>374</v>
      </c>
      <c r="F55" s="496">
        <f>(MAX(APP,STR,DEX))*2+EDU*2</f>
        <v>330.0</v>
      </c>
      <c r="G55" s="497" t="s">
        <v>394</v>
      </c>
      <c r="M55" s="490" t="s">
        <v>89</v>
      </c>
      <c r="N55" s="483"/>
    </row>
    <row r="56" spans="8:8" ht="16.5" customHeight="1">
      <c r="A56" s="484">
        <v>54.0</v>
      </c>
      <c r="B56" s="500" t="s">
        <v>395</v>
      </c>
      <c r="C56" s="500"/>
      <c r="D56" s="501" t="s">
        <v>294</v>
      </c>
      <c r="E56" s="501" t="s">
        <v>291</v>
      </c>
      <c r="F56" s="502">
        <f>EDU*2+MAX(STR,DEX)*2</f>
        <v>330.0</v>
      </c>
      <c r="G56" s="503" t="s">
        <v>396</v>
      </c>
      <c r="M56" s="490" t="s">
        <v>91</v>
      </c>
      <c r="N56" s="483"/>
    </row>
    <row r="57" spans="8:8">
      <c r="A57" s="491">
        <v>55.0</v>
      </c>
      <c r="B57" s="504" t="s">
        <v>397</v>
      </c>
      <c r="C57" s="504"/>
      <c r="D57" s="505" t="s">
        <v>303</v>
      </c>
      <c r="E57" s="506" t="s">
        <v>249</v>
      </c>
      <c r="F57" s="496">
        <f>EDU*4</f>
        <v>360.0</v>
      </c>
      <c r="G57" s="497" t="s">
        <v>398</v>
      </c>
      <c r="H57" s="474"/>
      <c r="M57" s="490" t="s">
        <v>108</v>
      </c>
      <c r="N57" s="483"/>
    </row>
    <row r="58" spans="8:8" ht="16.5" customHeight="1">
      <c r="A58" s="484">
        <v>56.0</v>
      </c>
      <c r="B58" s="500" t="s">
        <v>399</v>
      </c>
      <c r="C58" s="500"/>
      <c r="D58" s="501" t="s">
        <v>294</v>
      </c>
      <c r="E58" s="501" t="s">
        <v>291</v>
      </c>
      <c r="F58" s="502">
        <f>EDU*2+MAX(STR,DEX)*2</f>
        <v>330.0</v>
      </c>
      <c r="G58" s="503" t="s">
        <v>400</v>
      </c>
      <c r="H58" s="474"/>
      <c r="M58" s="490" t="s">
        <v>109</v>
      </c>
      <c r="N58" s="483"/>
    </row>
    <row r="59" spans="8:8">
      <c r="A59" s="491">
        <v>57.0</v>
      </c>
      <c r="B59" s="504" t="s">
        <v>401</v>
      </c>
      <c r="C59" s="504"/>
      <c r="D59" s="505" t="s">
        <v>270</v>
      </c>
      <c r="E59" s="506" t="s">
        <v>249</v>
      </c>
      <c r="F59" s="496">
        <f>EDU*4</f>
        <v>360.0</v>
      </c>
      <c r="G59" s="497" t="s">
        <v>402</v>
      </c>
      <c r="H59" s="474"/>
      <c r="M59" s="490" t="s">
        <v>93</v>
      </c>
      <c r="N59" s="483"/>
    </row>
    <row r="60" spans="8:8">
      <c r="A60" s="484">
        <v>58.0</v>
      </c>
      <c r="B60" s="500" t="s">
        <v>403</v>
      </c>
      <c r="C60" s="500"/>
      <c r="D60" s="501" t="s">
        <v>404</v>
      </c>
      <c r="E60" s="501" t="s">
        <v>249</v>
      </c>
      <c r="F60" s="502">
        <f>EDU*4</f>
        <v>360.0</v>
      </c>
      <c r="G60" s="503" t="s">
        <v>405</v>
      </c>
      <c r="H60" s="474"/>
      <c r="M60" s="490" t="s">
        <v>95</v>
      </c>
      <c r="N60" s="483"/>
    </row>
    <row r="61" spans="8:8">
      <c r="A61" s="491">
        <v>59.0</v>
      </c>
      <c r="B61" s="504" t="s">
        <v>406</v>
      </c>
      <c r="C61" s="504"/>
      <c r="D61" s="505" t="s">
        <v>407</v>
      </c>
      <c r="E61" s="506" t="s">
        <v>353</v>
      </c>
      <c r="F61" s="496">
        <f>EDU*2+MAX(APP,DEX)*2</f>
        <v>280.0</v>
      </c>
      <c r="G61" s="497" t="s">
        <v>408</v>
      </c>
      <c r="H61" s="474"/>
      <c r="M61" s="490" t="s">
        <v>97</v>
      </c>
      <c r="N61" s="483"/>
    </row>
    <row r="62" spans="8:8">
      <c r="A62" s="484">
        <v>60.0</v>
      </c>
      <c r="B62" s="500" t="s">
        <v>409</v>
      </c>
      <c r="C62" s="500"/>
      <c r="D62" s="501" t="s">
        <v>410</v>
      </c>
      <c r="E62" s="501" t="s">
        <v>257</v>
      </c>
      <c r="F62" s="502">
        <f>APP*2+EDU*2</f>
        <v>280.0</v>
      </c>
      <c r="G62" s="503" t="s">
        <v>411</v>
      </c>
      <c r="H62" s="474"/>
      <c r="M62" s="490" t="s">
        <v>99</v>
      </c>
      <c r="N62" s="483"/>
    </row>
    <row r="63" spans="8:8">
      <c r="A63" s="491">
        <v>61.0</v>
      </c>
      <c r="B63" s="504" t="s">
        <v>412</v>
      </c>
      <c r="C63" s="504"/>
      <c r="D63" s="505" t="s">
        <v>252</v>
      </c>
      <c r="E63" s="506" t="s">
        <v>291</v>
      </c>
      <c r="F63" s="496">
        <f>EDU*2+MAX(STR,DEX)*2</f>
        <v>330.0</v>
      </c>
      <c r="G63" s="497" t="s">
        <v>413</v>
      </c>
      <c r="H63" s="474"/>
      <c r="M63" s="490" t="s">
        <v>101</v>
      </c>
      <c r="N63" s="483"/>
    </row>
    <row r="64" spans="8:8">
      <c r="A64" s="484">
        <v>62.0</v>
      </c>
      <c r="B64" s="500" t="s">
        <v>414</v>
      </c>
      <c r="C64" s="500"/>
      <c r="D64" s="501" t="s">
        <v>415</v>
      </c>
      <c r="E64" s="501" t="s">
        <v>257</v>
      </c>
      <c r="F64" s="502">
        <f>APP*2+EDU*2</f>
        <v>280.0</v>
      </c>
      <c r="G64" s="503" t="s">
        <v>416</v>
      </c>
      <c r="H64" s="474"/>
      <c r="M64" s="490" t="s">
        <v>103</v>
      </c>
      <c r="N64" s="483"/>
    </row>
    <row r="65" spans="8:8">
      <c r="A65" s="491">
        <v>63.0</v>
      </c>
      <c r="B65" s="504" t="s">
        <v>417</v>
      </c>
      <c r="C65" s="504"/>
      <c r="D65" s="505" t="s">
        <v>373</v>
      </c>
      <c r="E65" s="506" t="s">
        <v>353</v>
      </c>
      <c r="F65" s="496">
        <f>EDU*2+MAX(APP,DEX)*2</f>
        <v>280.0</v>
      </c>
      <c r="G65" s="497" t="s">
        <v>418</v>
      </c>
      <c r="H65" s="474"/>
      <c r="M65" s="490" t="s">
        <v>122</v>
      </c>
      <c r="N65" s="483"/>
    </row>
    <row r="66" spans="8:8">
      <c r="A66" s="484">
        <v>64.0</v>
      </c>
      <c r="B66" s="500" t="s">
        <v>419</v>
      </c>
      <c r="C66" s="500"/>
      <c r="D66" s="501" t="s">
        <v>420</v>
      </c>
      <c r="E66" s="501" t="s">
        <v>309</v>
      </c>
      <c r="F66" s="502">
        <f>EDU*2+STR*2</f>
        <v>330.0</v>
      </c>
      <c r="G66" s="503" t="s">
        <v>421</v>
      </c>
      <c r="H66" s="474"/>
      <c r="M66" s="490" t="s">
        <v>422</v>
      </c>
      <c r="N66" s="483"/>
    </row>
    <row r="67" spans="8:8">
      <c r="A67" s="491">
        <v>65.0</v>
      </c>
      <c r="B67" s="504" t="s">
        <v>423</v>
      </c>
      <c r="C67" s="504"/>
      <c r="D67" s="505" t="s">
        <v>294</v>
      </c>
      <c r="E67" s="506" t="s">
        <v>249</v>
      </c>
      <c r="F67" s="496">
        <f>EDU*4</f>
        <v>360.0</v>
      </c>
      <c r="G67" s="497" t="s">
        <v>424</v>
      </c>
      <c r="H67" s="474"/>
      <c r="M67" s="509"/>
      <c r="N67" s="483"/>
    </row>
    <row r="68" spans="8:8">
      <c r="A68" s="484">
        <v>66.0</v>
      </c>
      <c r="B68" s="500" t="s">
        <v>425</v>
      </c>
      <c r="C68" s="500"/>
      <c r="D68" s="501" t="s">
        <v>294</v>
      </c>
      <c r="E68" s="501" t="s">
        <v>249</v>
      </c>
      <c r="F68" s="502">
        <f>EDU*4</f>
        <v>360.0</v>
      </c>
      <c r="G68" s="503" t="s">
        <v>426</v>
      </c>
      <c r="H68" s="474"/>
      <c r="M68" s="483"/>
      <c r="N68" s="483"/>
    </row>
    <row r="69" spans="8:8">
      <c r="A69" s="491">
        <v>67.0</v>
      </c>
      <c r="B69" s="504" t="s">
        <v>427</v>
      </c>
      <c r="C69" s="504"/>
      <c r="D69" s="505" t="s">
        <v>428</v>
      </c>
      <c r="E69" s="506" t="s">
        <v>249</v>
      </c>
      <c r="F69" s="496">
        <f>EDU*4</f>
        <v>360.0</v>
      </c>
      <c r="G69" s="497" t="s">
        <v>429</v>
      </c>
      <c r="H69" s="474"/>
      <c r="M69" s="483"/>
      <c r="N69" s="483"/>
    </row>
    <row r="70" spans="8:8">
      <c r="A70" s="484">
        <v>68.0</v>
      </c>
      <c r="B70" s="500" t="s">
        <v>430</v>
      </c>
      <c r="C70" s="500"/>
      <c r="D70" s="501" t="s">
        <v>383</v>
      </c>
      <c r="E70" s="501" t="s">
        <v>249</v>
      </c>
      <c r="F70" s="502">
        <f>EDU*4</f>
        <v>360.0</v>
      </c>
      <c r="G70" s="503" t="s">
        <v>431</v>
      </c>
      <c r="H70" s="474"/>
      <c r="M70" s="483"/>
      <c r="N70" s="483"/>
    </row>
    <row r="71" spans="8:8">
      <c r="A71" s="491">
        <v>69.0</v>
      </c>
      <c r="B71" s="504" t="s">
        <v>432</v>
      </c>
      <c r="C71" s="504"/>
      <c r="D71" s="505" t="s">
        <v>294</v>
      </c>
      <c r="E71" s="506" t="s">
        <v>291</v>
      </c>
      <c r="F71" s="496">
        <f>EDU*2+MAX(STR,DEX)*2</f>
        <v>330.0</v>
      </c>
      <c r="G71" s="497" t="s">
        <v>433</v>
      </c>
      <c r="H71" s="474"/>
      <c r="M71" s="483"/>
      <c r="N71" s="483"/>
    </row>
    <row r="72" spans="8:8" ht="16.5" customHeight="1">
      <c r="A72" s="484">
        <v>70.0</v>
      </c>
      <c r="B72" s="500" t="s">
        <v>434</v>
      </c>
      <c r="C72" s="500"/>
      <c r="D72" s="501" t="s">
        <v>294</v>
      </c>
      <c r="E72" s="501" t="s">
        <v>291</v>
      </c>
      <c r="F72" s="502">
        <f>EDU*2+MAX(STR,DEX)*2</f>
        <v>330.0</v>
      </c>
      <c r="G72" s="503" t="s">
        <v>435</v>
      </c>
      <c r="H72" s="474"/>
      <c r="M72" s="483"/>
      <c r="N72" s="483"/>
    </row>
    <row r="73" spans="8:8" ht="16.5" customHeight="1">
      <c r="A73" s="491">
        <v>71.0</v>
      </c>
      <c r="B73" s="504" t="s">
        <v>436</v>
      </c>
      <c r="C73" s="504"/>
      <c r="D73" s="505" t="s">
        <v>294</v>
      </c>
      <c r="E73" s="506" t="s">
        <v>291</v>
      </c>
      <c r="F73" s="496">
        <f>EDU*2+MAX(STR,DEX)*2</f>
        <v>330.0</v>
      </c>
      <c r="G73" s="497" t="s">
        <v>437</v>
      </c>
      <c r="H73" s="474"/>
      <c r="M73" s="483"/>
      <c r="N73" s="483"/>
    </row>
    <row r="74" spans="8:8">
      <c r="A74" s="484">
        <v>72.0</v>
      </c>
      <c r="B74" s="500" t="s">
        <v>438</v>
      </c>
      <c r="C74" s="500"/>
      <c r="D74" s="501" t="s">
        <v>370</v>
      </c>
      <c r="E74" s="501" t="s">
        <v>249</v>
      </c>
      <c r="F74" s="502">
        <f>EDU*4</f>
        <v>360.0</v>
      </c>
      <c r="G74" s="503" t="s">
        <v>439</v>
      </c>
      <c r="H74" s="474"/>
      <c r="M74" s="483"/>
      <c r="N74" s="483"/>
    </row>
    <row r="75" spans="8:8">
      <c r="A75" s="491">
        <v>73.0</v>
      </c>
      <c r="B75" s="504" t="s">
        <v>440</v>
      </c>
      <c r="C75" s="504"/>
      <c r="D75" s="505" t="s">
        <v>441</v>
      </c>
      <c r="E75" s="506" t="s">
        <v>249</v>
      </c>
      <c r="F75" s="496">
        <f>EDU*4</f>
        <v>360.0</v>
      </c>
      <c r="G75" s="497" t="s">
        <v>442</v>
      </c>
      <c r="H75" s="474"/>
      <c r="M75" s="483"/>
      <c r="N75" s="483"/>
    </row>
    <row r="76" spans="8:8">
      <c r="A76" s="484">
        <v>74.0</v>
      </c>
      <c r="B76" s="500" t="s">
        <v>443</v>
      </c>
      <c r="C76" s="500"/>
      <c r="D76" s="501" t="s">
        <v>256</v>
      </c>
      <c r="E76" s="501" t="s">
        <v>249</v>
      </c>
      <c r="F76" s="502">
        <f>EDU*4</f>
        <v>360.0</v>
      </c>
      <c r="G76" s="503" t="s">
        <v>444</v>
      </c>
      <c r="H76" s="474"/>
      <c r="M76" s="483"/>
      <c r="N76" s="483"/>
    </row>
    <row r="77" spans="8:8" ht="16.5" customHeight="1">
      <c r="A77" s="491">
        <v>75.0</v>
      </c>
      <c r="B77" s="504" t="s">
        <v>445</v>
      </c>
      <c r="C77" s="504"/>
      <c r="D77" s="505" t="s">
        <v>446</v>
      </c>
      <c r="E77" s="506" t="s">
        <v>291</v>
      </c>
      <c r="F77" s="496">
        <f>EDU*2+MAX(STR,DEX)*2</f>
        <v>330.0</v>
      </c>
      <c r="G77" s="497" t="s">
        <v>447</v>
      </c>
      <c r="H77" s="474"/>
      <c r="M77" s="483"/>
      <c r="N77" s="483"/>
    </row>
    <row r="78" spans="8:8" ht="17.25" customHeight="1">
      <c r="A78" s="484">
        <v>76.0</v>
      </c>
      <c r="B78" s="500" t="s">
        <v>448</v>
      </c>
      <c r="C78" s="500"/>
      <c r="D78" s="501" t="s">
        <v>449</v>
      </c>
      <c r="E78" s="501" t="s">
        <v>257</v>
      </c>
      <c r="F78" s="502">
        <f>EDU*2+APP*2</f>
        <v>280.0</v>
      </c>
      <c r="G78" s="503" t="s">
        <v>450</v>
      </c>
      <c r="H78" s="474"/>
      <c r="M78" s="483"/>
      <c r="N78" s="483"/>
    </row>
    <row r="79" spans="8:8" ht="17.25" customHeight="1">
      <c r="A79" s="491">
        <v>77.0</v>
      </c>
      <c r="B79" s="504" t="s">
        <v>451</v>
      </c>
      <c r="C79" s="504"/>
      <c r="D79" s="505" t="s">
        <v>326</v>
      </c>
      <c r="E79" s="506" t="s">
        <v>291</v>
      </c>
      <c r="F79" s="496">
        <f>EDU*2+MAX(STR,DEX)*2</f>
        <v>330.0</v>
      </c>
      <c r="G79" s="497" t="s">
        <v>452</v>
      </c>
      <c r="H79" s="474"/>
      <c r="M79" s="483"/>
      <c r="N79" s="483"/>
    </row>
    <row r="80" spans="8:8">
      <c r="A80" s="484">
        <v>78.0</v>
      </c>
      <c r="B80" s="500" t="s">
        <v>453</v>
      </c>
      <c r="C80" s="500"/>
      <c r="D80" s="501" t="s">
        <v>383</v>
      </c>
      <c r="E80" s="501" t="s">
        <v>249</v>
      </c>
      <c r="F80" s="502">
        <f>EDU*4</f>
        <v>360.0</v>
      </c>
      <c r="G80" s="503" t="s">
        <v>454</v>
      </c>
      <c r="H80" s="474"/>
    </row>
    <row r="81" spans="8:8" ht="16.5" customHeight="1">
      <c r="A81" s="491">
        <v>79.0</v>
      </c>
      <c r="B81" s="504" t="s">
        <v>455</v>
      </c>
      <c r="C81" s="504"/>
      <c r="D81" s="505" t="s">
        <v>294</v>
      </c>
      <c r="E81" s="506" t="s">
        <v>456</v>
      </c>
      <c r="F81" s="496">
        <f>EDU*2+MAX(POW,DEX)*2</f>
        <v>330.0</v>
      </c>
      <c r="G81" s="497" t="s">
        <v>457</v>
      </c>
      <c r="H81" s="474"/>
    </row>
    <row r="82" spans="8:8">
      <c r="A82" s="484">
        <v>80.0</v>
      </c>
      <c r="B82" s="500" t="s">
        <v>458</v>
      </c>
      <c r="C82" s="500"/>
      <c r="D82" s="501" t="s">
        <v>294</v>
      </c>
      <c r="E82" s="501" t="s">
        <v>249</v>
      </c>
      <c r="F82" s="502">
        <f>EDU*4</f>
        <v>360.0</v>
      </c>
      <c r="G82" s="503" t="s">
        <v>459</v>
      </c>
      <c r="H82" s="474"/>
    </row>
    <row r="83" spans="8:8" ht="30.0">
      <c r="A83" s="491">
        <v>81.0</v>
      </c>
      <c r="B83" s="504" t="s">
        <v>460</v>
      </c>
      <c r="C83" s="504"/>
      <c r="D83" s="505" t="s">
        <v>461</v>
      </c>
      <c r="E83" s="506" t="s">
        <v>249</v>
      </c>
      <c r="F83" s="496">
        <f>EDU*4</f>
        <v>360.0</v>
      </c>
      <c r="G83" s="497" t="s">
        <v>462</v>
      </c>
      <c r="H83" s="474"/>
    </row>
    <row r="84" spans="8:8" ht="16.5" customHeight="1">
      <c r="A84" s="484">
        <v>82.0</v>
      </c>
      <c r="B84" s="500" t="s">
        <v>463</v>
      </c>
      <c r="C84" s="500"/>
      <c r="D84" s="501" t="s">
        <v>464</v>
      </c>
      <c r="E84" s="501" t="s">
        <v>291</v>
      </c>
      <c r="F84" s="502">
        <f>EDU*2+MAX(STR,DEX)*2</f>
        <v>330.0</v>
      </c>
      <c r="G84" s="503" t="s">
        <v>465</v>
      </c>
    </row>
    <row r="85" spans="8:8">
      <c r="A85" s="491">
        <v>83.0</v>
      </c>
      <c r="B85" s="504" t="s">
        <v>466</v>
      </c>
      <c r="C85" s="504"/>
      <c r="D85" s="505" t="s">
        <v>294</v>
      </c>
      <c r="E85" s="506" t="s">
        <v>249</v>
      </c>
      <c r="F85" s="496">
        <f>EDU*4</f>
        <v>360.0</v>
      </c>
      <c r="G85" s="497" t="s">
        <v>467</v>
      </c>
    </row>
    <row r="86" spans="8:8">
      <c r="A86" s="484">
        <v>84.0</v>
      </c>
      <c r="B86" s="500" t="s">
        <v>468</v>
      </c>
      <c r="C86" s="500"/>
      <c r="D86" s="501" t="s">
        <v>469</v>
      </c>
      <c r="E86" s="501" t="s">
        <v>249</v>
      </c>
      <c r="F86" s="502">
        <f>EDU*4</f>
        <v>360.0</v>
      </c>
      <c r="G86" s="503" t="s">
        <v>470</v>
      </c>
    </row>
    <row r="87" spans="8:8">
      <c r="A87" s="491">
        <v>85.0</v>
      </c>
      <c r="B87" s="504" t="s">
        <v>471</v>
      </c>
      <c r="C87" s="504"/>
      <c r="D87" s="505" t="s">
        <v>294</v>
      </c>
      <c r="E87" s="506" t="s">
        <v>249</v>
      </c>
      <c r="F87" s="496">
        <f>EDU*4</f>
        <v>360.0</v>
      </c>
      <c r="G87" s="497" t="s">
        <v>472</v>
      </c>
    </row>
    <row r="88" spans="8:8">
      <c r="A88" s="484">
        <v>86.0</v>
      </c>
      <c r="B88" s="500" t="s">
        <v>473</v>
      </c>
      <c r="C88" s="500"/>
      <c r="D88" s="501" t="s">
        <v>383</v>
      </c>
      <c r="E88" s="501" t="s">
        <v>249</v>
      </c>
      <c r="F88" s="502">
        <f>EDU*4</f>
        <v>360.0</v>
      </c>
      <c r="G88" s="503" t="s">
        <v>474</v>
      </c>
    </row>
    <row r="89" spans="8:8" ht="16.5" customHeight="1">
      <c r="A89" s="491">
        <v>87.0</v>
      </c>
      <c r="B89" s="504" t="s">
        <v>475</v>
      </c>
      <c r="C89" s="504"/>
      <c r="D89" s="505" t="s">
        <v>446</v>
      </c>
      <c r="E89" s="506" t="s">
        <v>253</v>
      </c>
      <c r="F89" s="496">
        <f>EDU*2+DEX*2</f>
        <v>280.0</v>
      </c>
      <c r="G89" s="497" t="s">
        <v>476</v>
      </c>
    </row>
    <row r="90" spans="8:8">
      <c r="A90" s="484">
        <v>88.0</v>
      </c>
      <c r="B90" s="500" t="s">
        <v>477</v>
      </c>
      <c r="C90" s="500"/>
      <c r="D90" s="501" t="s">
        <v>326</v>
      </c>
      <c r="E90" s="501" t="s">
        <v>249</v>
      </c>
      <c r="F90" s="502">
        <f>EDU*4</f>
        <v>360.0</v>
      </c>
      <c r="G90" s="503" t="s">
        <v>478</v>
      </c>
    </row>
    <row r="91" spans="8:8" ht="16.5" customHeight="1">
      <c r="A91" s="491">
        <v>89.0</v>
      </c>
      <c r="B91" s="504" t="s">
        <v>479</v>
      </c>
      <c r="C91" s="504"/>
      <c r="D91" s="505" t="s">
        <v>300</v>
      </c>
      <c r="E91" s="506" t="s">
        <v>291</v>
      </c>
      <c r="F91" s="496">
        <f>EDU*2+MAX(STR,DEX)*2</f>
        <v>330.0</v>
      </c>
      <c r="G91" s="497" t="s">
        <v>480</v>
      </c>
    </row>
    <row r="92" spans="8:8" ht="16.5" customHeight="1">
      <c r="A92" s="484">
        <v>90.0</v>
      </c>
      <c r="B92" s="500" t="s">
        <v>481</v>
      </c>
      <c r="C92" s="500"/>
      <c r="D92" s="501" t="s">
        <v>294</v>
      </c>
      <c r="E92" s="501" t="s">
        <v>291</v>
      </c>
      <c r="F92" s="502">
        <f>EDU*2+MAX(STR,DEX)*2</f>
        <v>330.0</v>
      </c>
      <c r="G92" s="503" t="s">
        <v>482</v>
      </c>
    </row>
    <row r="93" spans="8:8" ht="16.5" customHeight="1">
      <c r="A93" s="491">
        <v>91.0</v>
      </c>
      <c r="B93" s="504" t="s">
        <v>483</v>
      </c>
      <c r="C93" s="504"/>
      <c r="D93" s="505" t="s">
        <v>294</v>
      </c>
      <c r="E93" s="506" t="s">
        <v>291</v>
      </c>
      <c r="F93" s="496">
        <f>EDU*2+MAX(STR,DEX)*2</f>
        <v>330.0</v>
      </c>
      <c r="G93" s="497" t="s">
        <v>484</v>
      </c>
    </row>
    <row r="94" spans="8:8">
      <c r="A94" s="484">
        <v>92.0</v>
      </c>
      <c r="B94" s="500" t="s">
        <v>485</v>
      </c>
      <c r="C94" s="500"/>
      <c r="D94" s="501" t="s">
        <v>446</v>
      </c>
      <c r="E94" s="501" t="s">
        <v>249</v>
      </c>
      <c r="F94" s="502">
        <f>EDU*4</f>
        <v>360.0</v>
      </c>
      <c r="G94" s="503" t="s">
        <v>486</v>
      </c>
    </row>
    <row r="95" spans="8:8" ht="16.5" customHeight="1">
      <c r="A95" s="491">
        <v>93.0</v>
      </c>
      <c r="B95" s="504" t="s">
        <v>487</v>
      </c>
      <c r="C95" s="504"/>
      <c r="D95" s="505" t="s">
        <v>488</v>
      </c>
      <c r="E95" s="506" t="s">
        <v>291</v>
      </c>
      <c r="F95" s="496">
        <f>EDU*2+MAX(STR,DEX)*2</f>
        <v>330.0</v>
      </c>
      <c r="G95" s="497" t="s">
        <v>489</v>
      </c>
    </row>
    <row r="96" spans="8:8" ht="17.25" customHeight="1">
      <c r="A96" s="484">
        <v>94.0</v>
      </c>
      <c r="B96" s="500" t="s">
        <v>490</v>
      </c>
      <c r="C96" s="500"/>
      <c r="D96" s="501" t="s">
        <v>491</v>
      </c>
      <c r="E96" s="501" t="s">
        <v>257</v>
      </c>
      <c r="F96" s="502">
        <f>EDU*2+APP*2</f>
        <v>280.0</v>
      </c>
      <c r="G96" s="503" t="s">
        <v>492</v>
      </c>
    </row>
    <row r="97" spans="8:8">
      <c r="A97" s="491">
        <v>95.0</v>
      </c>
      <c r="B97" s="504" t="s">
        <v>493</v>
      </c>
      <c r="C97" s="504"/>
      <c r="D97" s="505" t="s">
        <v>370</v>
      </c>
      <c r="E97" s="506" t="s">
        <v>249</v>
      </c>
      <c r="F97" s="496">
        <f>EDU*4</f>
        <v>360.0</v>
      </c>
      <c r="G97" s="497" t="s">
        <v>494</v>
      </c>
    </row>
    <row r="98" spans="8:8">
      <c r="A98" s="484">
        <v>96.0</v>
      </c>
      <c r="B98" s="500" t="s">
        <v>495</v>
      </c>
      <c r="C98" s="500"/>
      <c r="D98" s="501" t="s">
        <v>270</v>
      </c>
      <c r="E98" s="501" t="s">
        <v>249</v>
      </c>
      <c r="F98" s="502">
        <f>EDU*4</f>
        <v>360.0</v>
      </c>
      <c r="G98" s="503" t="s">
        <v>496</v>
      </c>
    </row>
    <row r="99" spans="8:8">
      <c r="A99" s="491">
        <v>97.0</v>
      </c>
      <c r="B99" s="504" t="s">
        <v>497</v>
      </c>
      <c r="C99" s="504"/>
      <c r="D99" s="505" t="s">
        <v>294</v>
      </c>
      <c r="E99" s="506" t="s">
        <v>249</v>
      </c>
      <c r="F99" s="496">
        <f>EDU*4</f>
        <v>360.0</v>
      </c>
      <c r="G99" s="497" t="s">
        <v>498</v>
      </c>
    </row>
    <row r="100" spans="8:8">
      <c r="A100" s="484">
        <v>98.0</v>
      </c>
      <c r="B100" s="500" t="s">
        <v>499</v>
      </c>
      <c r="C100" s="500"/>
      <c r="D100" s="501" t="s">
        <v>294</v>
      </c>
      <c r="E100" s="501" t="s">
        <v>249</v>
      </c>
      <c r="F100" s="502">
        <f>EDU*4</f>
        <v>360.0</v>
      </c>
      <c r="G100" s="503" t="s">
        <v>500</v>
      </c>
    </row>
    <row r="101" spans="8:8">
      <c r="A101" s="491">
        <v>99.0</v>
      </c>
      <c r="B101" s="504" t="s">
        <v>501</v>
      </c>
      <c r="C101" s="504"/>
      <c r="D101" s="505" t="s">
        <v>303</v>
      </c>
      <c r="E101" s="506" t="s">
        <v>249</v>
      </c>
      <c r="F101" s="496">
        <f>EDU*4</f>
        <v>360.0</v>
      </c>
      <c r="G101" s="497" t="s">
        <v>502</v>
      </c>
    </row>
    <row r="102" spans="8:8" ht="17.25" customHeight="1">
      <c r="A102" s="484">
        <v>100.0</v>
      </c>
      <c r="B102" s="500" t="s">
        <v>503</v>
      </c>
      <c r="C102" s="500"/>
      <c r="D102" s="501" t="s">
        <v>256</v>
      </c>
      <c r="E102" s="501" t="s">
        <v>257</v>
      </c>
      <c r="F102" s="502">
        <f>EDU*2+APP*2</f>
        <v>280.0</v>
      </c>
      <c r="G102" s="503" t="s">
        <v>504</v>
      </c>
    </row>
    <row r="103" spans="8:8">
      <c r="A103" s="491">
        <v>101.0</v>
      </c>
      <c r="B103" s="504" t="s">
        <v>505</v>
      </c>
      <c r="C103" s="504"/>
      <c r="D103" s="505" t="s">
        <v>283</v>
      </c>
      <c r="E103" s="506" t="s">
        <v>249</v>
      </c>
      <c r="F103" s="496">
        <f>EDU*4</f>
        <v>360.0</v>
      </c>
      <c r="G103" s="497" t="s">
        <v>506</v>
      </c>
    </row>
    <row r="104" spans="8:8" ht="17.25" customHeight="1">
      <c r="A104" s="484">
        <v>102.0</v>
      </c>
      <c r="B104" s="500" t="s">
        <v>507</v>
      </c>
      <c r="C104" s="500"/>
      <c r="D104" s="501" t="s">
        <v>294</v>
      </c>
      <c r="E104" s="501" t="s">
        <v>342</v>
      </c>
      <c r="F104" s="502">
        <f>EDU*2+MAX(APP,DEX)*2</f>
        <v>280.0</v>
      </c>
      <c r="G104" s="503" t="s">
        <v>508</v>
      </c>
    </row>
    <row r="105" spans="8:8" ht="17.25" customHeight="1">
      <c r="A105" s="491">
        <v>103.0</v>
      </c>
      <c r="B105" s="504" t="s">
        <v>509</v>
      </c>
      <c r="C105" s="504"/>
      <c r="D105" s="505" t="s">
        <v>303</v>
      </c>
      <c r="E105" s="506" t="s">
        <v>353</v>
      </c>
      <c r="F105" s="496">
        <f>EDU*2+MAX(APP,DEX)*2</f>
        <v>280.0</v>
      </c>
      <c r="G105" s="497" t="s">
        <v>510</v>
      </c>
    </row>
    <row r="106" spans="8:8" ht="16.5" customHeight="1">
      <c r="A106" s="484">
        <v>104.0</v>
      </c>
      <c r="B106" s="500" t="s">
        <v>511</v>
      </c>
      <c r="C106" s="500"/>
      <c r="D106" s="501" t="s">
        <v>294</v>
      </c>
      <c r="E106" s="501" t="s">
        <v>291</v>
      </c>
      <c r="F106" s="502">
        <f>EDU*2+MAX(STR,DEX)*2</f>
        <v>330.0</v>
      </c>
      <c r="G106" s="503" t="s">
        <v>512</v>
      </c>
    </row>
    <row r="107" spans="8:8" ht="17.25" customHeight="1">
      <c r="A107" s="491">
        <v>105.0</v>
      </c>
      <c r="B107" s="504" t="s">
        <v>513</v>
      </c>
      <c r="C107" s="504"/>
      <c r="D107" s="505" t="s">
        <v>350</v>
      </c>
      <c r="E107" s="506" t="s">
        <v>353</v>
      </c>
      <c r="F107" s="496">
        <f>EDU*2+MAX(APP,DEX)*2</f>
        <v>280.0</v>
      </c>
      <c r="G107" s="497" t="s">
        <v>514</v>
      </c>
    </row>
    <row r="108" spans="8:8">
      <c r="A108" s="484">
        <v>106.0</v>
      </c>
      <c r="B108" s="500" t="s">
        <v>515</v>
      </c>
      <c r="C108" s="500"/>
      <c r="D108" s="501" t="s">
        <v>516</v>
      </c>
      <c r="E108" s="501" t="s">
        <v>249</v>
      </c>
      <c r="F108" s="502">
        <f>EDU*4</f>
        <v>360.0</v>
      </c>
      <c r="G108" s="503" t="s">
        <v>517</v>
      </c>
    </row>
    <row r="109" spans="8:8" ht="16.5" customHeight="1">
      <c r="A109" s="491">
        <v>107.0</v>
      </c>
      <c r="B109" s="504" t="s">
        <v>518</v>
      </c>
      <c r="C109" s="504"/>
      <c r="D109" s="505" t="s">
        <v>519</v>
      </c>
      <c r="E109" s="506" t="s">
        <v>291</v>
      </c>
      <c r="F109" s="496">
        <f>EDU*2+MAX(STR,DEX)*2</f>
        <v>330.0</v>
      </c>
      <c r="G109" s="497" t="s">
        <v>520</v>
      </c>
    </row>
    <row r="110" spans="8:8" ht="16.5" customHeight="1">
      <c r="A110" s="484">
        <v>108.0</v>
      </c>
      <c r="B110" s="500" t="s">
        <v>521</v>
      </c>
      <c r="C110" s="500"/>
      <c r="D110" s="501" t="s">
        <v>522</v>
      </c>
      <c r="E110" s="501" t="s">
        <v>291</v>
      </c>
      <c r="F110" s="502">
        <f>EDU*2+MAX(STR,DEX)*2</f>
        <v>330.0</v>
      </c>
      <c r="G110" s="503" t="s">
        <v>523</v>
      </c>
    </row>
    <row r="111" spans="8:8">
      <c r="A111" s="491">
        <v>109.0</v>
      </c>
      <c r="B111" s="504" t="s">
        <v>524</v>
      </c>
      <c r="C111" s="504"/>
      <c r="D111" s="505" t="s">
        <v>303</v>
      </c>
      <c r="E111" s="506" t="s">
        <v>249</v>
      </c>
      <c r="F111" s="496">
        <f>EDU*4</f>
        <v>360.0</v>
      </c>
      <c r="G111" s="497" t="s">
        <v>525</v>
      </c>
    </row>
    <row r="112" spans="8:8">
      <c r="A112" s="484">
        <v>110.0</v>
      </c>
      <c r="B112" s="500" t="s">
        <v>526</v>
      </c>
      <c r="C112" s="500"/>
      <c r="D112" s="501" t="s">
        <v>491</v>
      </c>
      <c r="E112" s="501" t="s">
        <v>249</v>
      </c>
      <c r="F112" s="502">
        <f>EDU*4</f>
        <v>360.0</v>
      </c>
      <c r="G112" s="503" t="s">
        <v>527</v>
      </c>
    </row>
    <row r="113" spans="8:8" ht="17.25" customHeight="1">
      <c r="A113" s="491">
        <v>111.0</v>
      </c>
      <c r="B113" s="504" t="s">
        <v>528</v>
      </c>
      <c r="C113" s="504"/>
      <c r="D113" s="505" t="s">
        <v>252</v>
      </c>
      <c r="E113" s="506" t="s">
        <v>353</v>
      </c>
      <c r="F113" s="496">
        <f>EDU*2+MAX(APP,DEX)*2</f>
        <v>280.0</v>
      </c>
      <c r="G113" s="497" t="s">
        <v>529</v>
      </c>
    </row>
    <row r="114" spans="8:8">
      <c r="A114" s="484">
        <v>112.0</v>
      </c>
      <c r="B114" s="500" t="s">
        <v>530</v>
      </c>
      <c r="C114" s="500"/>
      <c r="D114" s="501" t="s">
        <v>252</v>
      </c>
      <c r="E114" s="501" t="s">
        <v>249</v>
      </c>
      <c r="F114" s="502">
        <f>EDU*4</f>
        <v>360.0</v>
      </c>
      <c r="G114" s="503" t="s">
        <v>531</v>
      </c>
    </row>
    <row r="115" spans="8:8">
      <c r="A115" s="491">
        <v>113.0</v>
      </c>
      <c r="B115" s="504" t="s">
        <v>532</v>
      </c>
      <c r="C115" s="504"/>
      <c r="D115" s="505" t="s">
        <v>533</v>
      </c>
      <c r="E115" s="506" t="s">
        <v>249</v>
      </c>
      <c r="F115" s="496">
        <f>EDU*4</f>
        <v>360.0</v>
      </c>
      <c r="G115" s="497" t="s">
        <v>534</v>
      </c>
    </row>
    <row r="116" spans="8:8" ht="16.5" customHeight="1">
      <c r="A116" s="484">
        <v>114.0</v>
      </c>
      <c r="B116" s="500" t="s">
        <v>535</v>
      </c>
      <c r="C116" s="500"/>
      <c r="D116" s="501" t="s">
        <v>449</v>
      </c>
      <c r="E116" s="501" t="s">
        <v>271</v>
      </c>
      <c r="F116" s="502">
        <f>EDU*2+MAX(APP,POW)*2</f>
        <v>330.0</v>
      </c>
      <c r="G116" s="503" t="s">
        <v>536</v>
      </c>
    </row>
    <row r="117" spans="8:8" ht="15.75">
      <c r="A117" s="510">
        <v>115.0</v>
      </c>
      <c r="B117" s="511" t="s">
        <v>537</v>
      </c>
      <c r="C117" s="511"/>
      <c r="D117" s="512" t="s">
        <v>256</v>
      </c>
      <c r="E117" s="513" t="s">
        <v>249</v>
      </c>
      <c r="F117" s="514">
        <f>EDU*4</f>
        <v>360.0</v>
      </c>
      <c r="G117" s="515" t="s">
        <v>538</v>
      </c>
    </row>
  </sheetData>
  <sheetProtection sheet="0" selectLockedCells="1"/>
  <protectedRanges>
    <protectedRange sqref="N30:N33 M20 N8 M23 N21:N22 N24:N25" password="c71f" name="区域1"/>
    <protectedRange sqref="N49:N51 N45 N55 M60" password="c71f" name="区域1_1"/>
    <protectedRange sqref="M61:N61" password="c71f" name="区域2"/>
  </protectedRanges>
  <mergeCells count="127">
    <mergeCell ref="B68:C68"/>
    <mergeCell ref="B42:C42"/>
    <mergeCell ref="B116:C116"/>
    <mergeCell ref="B117:C117"/>
    <mergeCell ref="B115:C115"/>
    <mergeCell ref="B10:C10"/>
    <mergeCell ref="I4:J4"/>
    <mergeCell ref="B2:G2"/>
    <mergeCell ref="I3:J3"/>
    <mergeCell ref="B5:C5"/>
    <mergeCell ref="I8:J8"/>
    <mergeCell ref="I6:J6"/>
    <mergeCell ref="I7:J7"/>
    <mergeCell ref="I5:J5"/>
    <mergeCell ref="B1:C1"/>
    <mergeCell ref="B71:C71"/>
    <mergeCell ref="B107:C107"/>
    <mergeCell ref="B88:C88"/>
    <mergeCell ref="B74:C74"/>
    <mergeCell ref="B90:C90"/>
    <mergeCell ref="B105:C105"/>
    <mergeCell ref="B73:C73"/>
    <mergeCell ref="B39:C39"/>
    <mergeCell ref="B109:C109"/>
    <mergeCell ref="B40:C40"/>
    <mergeCell ref="B65:C65"/>
    <mergeCell ref="B60:C60"/>
    <mergeCell ref="B52:C52"/>
    <mergeCell ref="B48:C48"/>
    <mergeCell ref="B44:C44"/>
    <mergeCell ref="B51:C51"/>
    <mergeCell ref="B113:C113"/>
    <mergeCell ref="I2:J2"/>
    <mergeCell ref="B6:C6"/>
    <mergeCell ref="I10:J10"/>
    <mergeCell ref="I9:J9"/>
    <mergeCell ref="H2:H10"/>
    <mergeCell ref="I11:J11"/>
    <mergeCell ref="B110:C110"/>
    <mergeCell ref="B72:C72"/>
    <mergeCell ref="B59:C59"/>
    <mergeCell ref="B13:C13"/>
    <mergeCell ref="B4:C4"/>
    <mergeCell ref="B80:C80"/>
    <mergeCell ref="B67:C67"/>
    <mergeCell ref="B103:C103"/>
    <mergeCell ref="B34:C34"/>
    <mergeCell ref="B8:C8"/>
    <mergeCell ref="B14:C14"/>
    <mergeCell ref="B9:C9"/>
    <mergeCell ref="B49:C49"/>
    <mergeCell ref="B17:C17"/>
    <mergeCell ref="B79:C79"/>
    <mergeCell ref="B64:C64"/>
    <mergeCell ref="B18:C18"/>
    <mergeCell ref="B85:C85"/>
    <mergeCell ref="B86:C86"/>
    <mergeCell ref="B87:C87"/>
    <mergeCell ref="B81:C81"/>
    <mergeCell ref="B26:C26"/>
    <mergeCell ref="B30:C30"/>
    <mergeCell ref="B36:C36"/>
    <mergeCell ref="B45:C45"/>
    <mergeCell ref="B55:C55"/>
    <mergeCell ref="B61:C61"/>
    <mergeCell ref="B56:C56"/>
    <mergeCell ref="B12:C12"/>
    <mergeCell ref="B54:C54"/>
    <mergeCell ref="B76:C76"/>
    <mergeCell ref="B112:C112"/>
    <mergeCell ref="B99:C99"/>
    <mergeCell ref="B92:C92"/>
    <mergeCell ref="B83:C83"/>
    <mergeCell ref="B98:C98"/>
    <mergeCell ref="B111:C111"/>
    <mergeCell ref="B114:C114"/>
    <mergeCell ref="B77:C77"/>
    <mergeCell ref="B7:C7"/>
    <mergeCell ref="B37:C37"/>
    <mergeCell ref="B108:C108"/>
    <mergeCell ref="B69:C69"/>
    <mergeCell ref="B104:C104"/>
    <mergeCell ref="B84:C84"/>
    <mergeCell ref="B75:C75"/>
    <mergeCell ref="B78:C78"/>
    <mergeCell ref="B93:C93"/>
    <mergeCell ref="B97:C97"/>
    <mergeCell ref="B15:C15"/>
    <mergeCell ref="B43:C43"/>
    <mergeCell ref="B28:C28"/>
    <mergeCell ref="B33:C33"/>
    <mergeCell ref="B22:C22"/>
    <mergeCell ref="B21:C21"/>
    <mergeCell ref="B23:C23"/>
    <mergeCell ref="B29:C29"/>
    <mergeCell ref="B70:C70"/>
    <mergeCell ref="B101:C101"/>
    <mergeCell ref="B53:C53"/>
    <mergeCell ref="B16:C16"/>
    <mergeCell ref="B57:C57"/>
    <mergeCell ref="B58:C58"/>
    <mergeCell ref="B66:C66"/>
    <mergeCell ref="B102:C102"/>
    <mergeCell ref="B50:C50"/>
    <mergeCell ref="B19:C19"/>
    <mergeCell ref="B38:C38"/>
    <mergeCell ref="B20:C20"/>
    <mergeCell ref="B25:C25"/>
    <mergeCell ref="B35:C35"/>
    <mergeCell ref="B31:C31"/>
    <mergeCell ref="B27:C27"/>
    <mergeCell ref="B32:C32"/>
    <mergeCell ref="B24:C24"/>
    <mergeCell ref="B82:C82"/>
    <mergeCell ref="B100:C100"/>
    <mergeCell ref="B94:C94"/>
    <mergeCell ref="B91:C91"/>
    <mergeCell ref="B89:C89"/>
    <mergeCell ref="B95:C95"/>
    <mergeCell ref="B96:C96"/>
    <mergeCell ref="B41:C41"/>
    <mergeCell ref="B11:C11"/>
    <mergeCell ref="B47:C47"/>
    <mergeCell ref="B46:C46"/>
    <mergeCell ref="B62:C62"/>
    <mergeCell ref="B106:C106"/>
    <mergeCell ref="B63:C63"/>
  </mergeCells>
  <conditionalFormatting sqref="I2:J10">
    <cfRule type="expression" priority="1" dxfId="7">
      <formula>"人物卡!$F$5=1"</formula>
    </cfRule>
  </conditionalFormatting>
  <dataValidations count="174">
    <dataValidation allowBlank="1" type="any" operator="between" errorStyle="stop"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allowBlank="1" type="any" operator="between" errorStyle="stop"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allowBlank="1" type="any" operator="between" errorStyle="stop"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allowBlank="1" type="any" operator="between" errorStyle="stop"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allowBlank="1" type="any" operator="between" errorStyle="stop"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allowBlank="1" type="any" operator="between" errorStyle="stop"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allowBlank="1" type="any" operator="between" errorStyle="stop"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allowBlank="1" type="any" operator="between" errorStyle="stop"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M47"/>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M10"/>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M21:M22"/>
    <dataValidation allowBlank="1" type="any" operator="between" errorStyle="stop" showInput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howErrorMessage="1" sqref="M40"/>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M53"/>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M43"/>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M52"/>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M38"/>
    <dataValidation allowBlank="1" type="list" errorStyle="stop" showInputMessage="1" showErrorMessage="1" sqref="N6:N7">
      <formula1>分支技能!$B$4:$B$28</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M37"/>
    <dataValidation type="list" errorStyle="stop" showInputMessage="1" showErrorMessage="1" sqref="I3:J10">
      <formula1>$M$2:$M$66</formula1>
    </dataValidation>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N30:N32"/>
    <dataValidation allowBlank="1" type="any" operator="between" errorStyle="stop" showErrorMessage="1" sqref="N33"/>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M63"/>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6:M8"/>
    <dataValidation allowBlank="1" type="any" operator="between" errorStyle="stop"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allowBlank="1" type="any" operator="between" errorStyle="stop"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allowBlank="1" type="any" operator="between" errorStyle="stop"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allowBlank="1" type="any" operator="between" errorStyle="stop"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allowBlank="1" type="any" operator="between" errorStyle="stop"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M46"/>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M5"/>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M48"/>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M50:M51"/>
    <dataValidation allowBlank="1" type="list" errorStyle="stop" showInputMessage="1" showErrorMessage="1" sqref="N21:N22">
      <formula1>分支技能!$H$4:$H$11</formula1>
    </dataValidation>
    <dataValidation allowBlank="1" type="any" operator="between" errorStyle="stop"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allowBlank="1" type="any" operator="between" errorStyle="stop" showInputMessage="1" promptTitle="介绍" prompt="工程师精通机械和电气设备，可能在民间或军工企业工作，也可能是个发明家。他们擅长应用科学、数学知识和丰富的创造思维，解决各种技术问题。" sqref="B53:C53"/>
    <dataValidation allowBlank="1" type="any" operator="between" errorStyle="stop"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allowBlank="1" type="any" operator="between" errorStyle="stop"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allowBlank="1" type="any" operator="between" errorStyle="stop" showInputMessage="1" promptTitle="介绍" prompt="巡警则属于市、城镇、县治安部门或州、地区的警察机关。他们工作时可能步行、驾驶巡逻车，或者干脆坐办公室。" sqref="B92:C92"/>
    <dataValidation allowBlank="1" type="any" operator="between" errorStyle="stop"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allowBlank="1" type="any" operator="between" errorStyle="stop"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allowBlank="1" type="any" operator="between" errorStyle="stop"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allowBlank="1" type="any" operator="between" errorStyle="stop"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allowBlank="1" type="any" operator="between" errorStyle="stop"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allowBlank="1" type="any" operator="between" errorStyle="stop"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allowBlank="1" type="any" operator="between" errorStyle="stop"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M13"/>
    <dataValidation allowBlank="1" type="any" operator="between" errorStyle="stop" showInputMessage="1" promptTitle="Beast Training(05%)" prompt="用于命令、训练驯服动物进行简单任务的技能。这技能最常用在狗身上，但也不排除鸟、猫、猴子，或是其他（由Keeper 判定）。" showErrorMessage="1" sqref="M59:N59"/>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M35"/>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M28"/>
    <dataValidation allowBlank="1" type="list" errorStyle="stop" showInputMessage="1" promptTitle="Diving (01%)" prompt="使用者接受过在深海游泳的使用以及维持潜水设备的训练，水下导航，合适的下潜配重，以及应对紧急情况的方法。" showErrorMessage="1" sqref="M60:N60">
      <formula1>分支技能!$N$4:$N$8</formula1>
    </dataValidation>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M57"/>
    <dataValidation allowBlank="1" type="any" operator="between" errorStyle="stop"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allowBlank="1" type="any" operator="between" errorStyle="stop"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allowBlank="1" type="any" operator="between" errorStyle="stop"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allowBlank="1" type="any" operator="between" errorStyle="stop"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allowBlank="1" type="any" operator="between" errorStyle="stop"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allowBlank="1" type="any" operator="between" errorStyle="stop"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allowBlank="1" type="any" operator="between" errorStyle="stop"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allowBlank="1" type="any" operator="between" errorStyle="stop"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allowBlank="1" type="any" operator="between" errorStyle="stop" showInputMessage="1" promptTitle="介绍" prompt="专职司机可能为企业个人工作，也可能拥有自己的出租车或货车。" sqref="B49:C49"/>
    <dataValidation allowBlank="1" type="any" operator="between" errorStyle="stop"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allowBlank="1" type="any" operator="between" errorStyle="stop" showInputMessage="1" promptTitle="介绍" prompt="走私一直是一个有利可图的高风险行当。走私者往往有一个合法的表面职业，比如船长飞行员或商人，以掩盖他们非法运输的行为。" sqref="B39:C39"/>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M4"/>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M49"/>
    <dataValidation allowBlank="1" type="any" operator="between" errorStyle="stop"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allowBlank="1" type="any" operator="between" errorStyle="stop" showInputMessage="1" promptTitle="介绍" prompt="赝造者是地下世界的艺术家，专门从事伪造官方文件契约转让书，并提供伪造的签名。初学者只能做做小贼的假身份证，而顶级的赝造者连印假币的铸模都能做。" sqref="B38:C38"/>
    <dataValidation allowBlank="1" type="any" operator="between" errorStyle="stop"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allowBlank="1" type="any" operator="between" errorStyle="stop"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allowBlank="1" type="any" operator="between" errorStyle="stop"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allowBlank="1" type="any" operator="between" errorStyle="stop"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allowBlank="1" type="any" operator="between" errorStyle="stop"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allowBlank="1" type="list"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M61:N61">
      <formula1>分支技能!$N$4:$N$8</formula1>
    </dataValidation>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M15"/>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M41"/>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M39"/>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M45"/>
    <dataValidation allowBlank="1" type="any" operator="between" errorStyle="stop" showInputMessage="1" promptTitle="介绍" prompt="杂技演员可能是参加各级比赛（甚至奥运会）的业余运动员，也可能是专业的演员，在马戏团、嘉年华、歌舞团之类的地方作为娱乐业从业者工作。" sqref="B5"/>
    <dataValidation allowBlank="1" type="any" operator="between" errorStyle="stop" showInputMessage="1" promptTitle="介绍" prompt="学生可能在大学或学院学习，实习生则是正在接受宝贵的入职培训，获得最低报酬的公司员工。" sqref="B108:C108"/>
    <dataValidation allowBlank="1" type="any" operator="between" errorStyle="stop"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allowBlank="1" type="any" operator="between" errorStyle="stop"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allowBlank="1" type="any" operator="between" errorStyle="stop"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allowBlank="1" type="any" operator="between" errorStyle="stop"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allowBlank="1" type="any" operator="between" errorStyle="stop"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allowBlank="1" type="any" operator="between" errorStyle="stop"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allowBlank="1" type="any" operator="between" errorStyle="stop"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type="any" operator="between" errorStyle="stop"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allowBlank="1" type="any" operator="between" errorStyle="stop"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allowBlank="1" type="any" operator="between" errorStyle="stop" showInputMessage="1" promptTitle="介绍" prompt="有些则组成分工明确，会详细调查并制定计划的犯罪组织。" sqref="B31:C31"/>
    <dataValidation allowBlank="1" type="any" operator="between" errorStyle="stop"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allowBlank="1" type="any" operator="between" errorStyle="stop"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allowBlank="1" type="any" operator="between" errorStyle="stop" showInputMessage="1" promptTitle="介绍" prompt="勤杂护工在医院的工作包括倒垃圾、打扫房间、运送病人，还有一些其他乱七八糟的工作。总之对他们的要求不比对看门人多多少。" sqref="B66:C66"/>
    <dataValidation allowBlank="1" type="any" operator="between" errorStyle="stop"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allowBlank="1" type="any" operator="between" errorStyle="stop" showInputMessage="1" promptTitle="介绍" prompt="街头混混一般都是些小年轻，弄不好还在寻觅加入真正黑帮的契机。不过他们的本事也就限于偷车，盗窃商店货物，抢钱或者夜盗。" sqref="B40:C40"/>
    <dataValidation allowBlank="1" type="any" operator="between" errorStyle="stop"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allowBlank="1" type="any" operator="between" errorStyle="stop" showInputMessage="1" promptTitle="介绍" prompt="工匠也可能被人叫做师傅或大师，是擅长对各种材料进行手工加工的人。通常都是才能出众的人，有的凭借自己的艺术作品出名，有的则会服务于自己的社区。" sqref="B29:C29"/>
    <dataValidation allowBlank="1" type="any" operator="between" errorStyle="stop"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allowBlank="1" type="any" operator="between" errorStyle="stop"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allowBlank="1" type="any" operator="between" errorStyle="stop"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allowBlank="1" type="any" operator="between" errorStyle="stop" showInputMessage="1" promptTitle="介绍" prompt="联邦执法机构和特工种类各异。有些身着制服，比如美国司法部的人员；另外一些则穿便服，工作内容也类似警探，比如联邦调查局的人员。" sqref="B57:C57"/>
    <dataValidation allowBlank="1" type="any" operator="between" errorStyle="stop"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allowBlank="1" type="any" operator="between" errorStyle="stop"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allowBlank="1" type="any" operator="between" errorStyle="stop" showInputMessage="1" promptTitle="介绍" prompt="书商可能拥有自己的店面或者利基（小众）邮购服务，也可能辗转全国甚至海外专门经销书籍。许多人拥有富有的，能提供利润丰厚又稀罕的工作的固定客户。" sqref="B21:C21"/>
    <dataValidation allowBlank="1" type="any" operator="between" errorStyle="stop"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allowBlank="1" type="any" operator="between" errorStyle="stop" showInput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howErrorMessage="1" sqref="B71:C73"/>
    <dataValidation allowBlank="1" type="any" operator="between" errorStyle="stop"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allowBlank="1" type="any" operator="between" errorStyle="stop"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allowBlank="1" type="any" operator="between" errorStyle="stop" showInputMessage="1" promptTitle="介绍" prompt="博物馆管理员可能负责大学或其他公共机构的大型设施，也可能负责小一些的博物馆，往往对本地的地质或者其他的内容颇有研究。" sqref="B80:C80"/>
    <dataValidation allowBlank="1" type="any" operator="between" errorStyle="stop"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allowBlank="1" type="any" operator="between" errorStyle="stop" showInputMessage="1" promptTitle="介绍" prompt="罪犯的体格和相貌形形色色，有些是纯粹碰运气伺机行事，比如扒手." sqref="B33:C33"/>
    <dataValidation allowBlank="1" type="any" operator="between" errorStyle="stop"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allowBlank="1" type="any" operator="between" errorStyle="stop" showInputMessage="1" promptTitle="介绍" prompt="绅士淑女指的是有良好的教养品行、举止彬彬有礼的人。通常用来称呼上流社会（通过继承或津贴）拥有相当财富的人。 在上世纪20年代，这样的人至少要有一个仆人（管家、男仆、女仆、私人司机），还要有城市或乡村的宅第。家庭的富有并重要，因为家庭的社会地位往往比财产更被上流社会所看重。" sqref="B64:C64"/>
    <dataValidation allowBlank="1" type="any" operator="between" errorStyle="stop"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allowBlank="1" type="any" operator="between" errorStyle="stop" showInputMessage="1" promptTitle="介绍" prompt="人司机则是直接受雇于个人或企业，或者是专门提供连人带车的私人司机业务的中介机构。" sqref="B48:C48"/>
    <dataValidation allowBlank="1" type="any" operator="between" errorStyle="stop"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allowBlank="1" type="any" operator="between" errorStyle="stop"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M18"/>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M44"/>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M29"/>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M36"/>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M26"/>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M33"/>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M34"/>
    <dataValidation allowBlank="1" type="any" operator="between" errorStyle="stop"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allowBlank="1" type="any" operator="between" errorStyle="stop"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allowBlank="1" type="any" operator="between" errorStyle="stop"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allowBlank="1" type="any" operator="between" errorStyle="stop"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M2"/>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M27"/>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M9"/>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M17"/>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M16"/>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M19"/>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M12"/>
    <dataValidation allowBlank="1" type="any" operator="between" errorStyle="stop"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allowBlank="1" type="any" operator="between" errorStyle="stop"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allowBlank="1" type="any" operator="between" errorStyle="stop" showInputMessage="1" promptTitle="介绍" prompt="古董商通常自己开店，从自己所在的地方转卖物品，或继续扩展业务范围，通过倒卖物品到城市商店赚取利润。" sqref="B12:C12"/>
    <dataValidation allowBlank="1" type="any" operator="between" errorStyle="stop"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allowBlank="1" type="any" operator="between" errorStyle="stop"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allowBlank="1" type="any" operator="between" errorStyle="stop"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allowBlank="1" type="any" operator="between" errorStyle="stop"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allowBlank="1" type="any" operator="between" errorStyle="stop"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allowBlank="1" type="any" operator="between" errorStyle="stop" showInputMessage="1" promptTitle="介绍" prompt="潜水员可能在军队执法机构或海绵采集海上救援环境保护甚至水下寻宝的民间机构工作。" sqref="B45:C45"/>
    <dataValidation allowBlank="1" type="any" operator="between" errorStyle="stop"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allowBlank="1" type="any" operator="between" errorStyle="stop"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M54"/>
    <dataValidation allowBlank="1" type="any" operator="between" errorStyle="stop" showInputMessage="1" promptTitle="Firearms (不定) [无法孤注一骰]" prompt="包括了各种形式的火器，也包括了弓箭和弩。" showErrorMessage="1" sqref="M24:M25"/>
    <dataValidation allowBlank="1" type="any" operator="between" errorStyle="stop" showInputMessage="1" promptTitle="Diving (01%)" prompt="使用者接受过在深海游泳的使用以及维持潜水设备的训练，水下导航，合适的下潜配重，以及应对紧急情况的方法。" showErrorMessage="1" sqref="M66"/>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M64"/>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M55"/>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M42"/>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M30:M32"/>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M56"/>
    <dataValidation allowBlank="1" type="any" operator="between" errorStyle="stop"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allowBlank="1" type="any" operator="between" errorStyle="stop"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allowBlank="1" type="any" operator="between" errorStyle="stop"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allowBlank="1" type="any" operator="between" errorStyle="stop"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allowBlank="1" type="any" operator="between" errorStyle="stop"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allowBlank="1" type="any" operator="between" errorStyle="stop"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allowBlank="1" type="list" errorStyle="stop" showInputMessage="1" showErrorMessage="1" sqref="N24:N25">
      <formula1>分支技能!$K$4:$K$10</formula1>
    </dataValidation>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M3"/>
    <dataValidation allowBlank="1" type="any" operator="between" errorStyle="stop" showInputMessage="1" promptTitle="介绍" prompt="饲养员负责动物的喂养和看护，场地管理员和服务员管理其他杂务。通常饲养员会专门照看某一种动物，可以对动物使用「医学」技能。" sqref="B117:C117"/>
    <dataValidation allowBlank="1" type="any" operator="between" errorStyle="stop"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allowBlank="1" type="any" operator="between" errorStyle="stop"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allowBlank="1" type="any" operator="between" errorStyle="stop"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allowBlank="1" type="any" operator="between" errorStyle="stop"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allowBlank="1" type="any" operator="between" errorStyle="stop" showInputMessage="1" promptTitle="介绍" prompt="也可能单打独斗，如果成功的报酬值得去费力冒险，才会和别人搭伙。" sqref="B35:C35"/>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M11"/>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M62"/>
    <dataValidation allowBlank="1" type="any" operator="between" errorStyle="stop"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allowBlank="1" type="any" operator="between" errorStyle="stop"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allowBlank="1" type="any" operator="between" errorStyle="stop"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allowBlank="1" type="list" errorStyle="stop" showInputMessage="1" showErrorMessage="1" sqref="N49:N50">
      <formula1>分支技能!$E$4:$E$16</formula1>
    </dataValidation>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M14"/>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M58"/>
  </dataValidations>
  <pageMargins left="0.699305555555556" right="0.699305555555556" top="0.75" bottom="0.75" header="0.3" footer="0.3"/>
  <legacyDrawing r:id="rId1"/>
</worksheet>
</file>

<file path=xl/worksheets/sheet4.xml><?xml version="1.0" encoding="utf-8"?>
<worksheet xmlns:r="http://schemas.openxmlformats.org/officeDocument/2006/relationships" xmlns="http://schemas.openxmlformats.org/spreadsheetml/2006/main">
  <dimension ref="A1:AW29"/>
  <sheetViews>
    <sheetView workbookViewId="0" showGridLines="0" showRowColHeaders="0" zoomScale="49">
      <selection activeCell="U7" sqref="U7:V8"/>
    </sheetView>
  </sheetViews>
  <sheetFormatPr defaultRowHeight="17.4" defaultColWidth="4"/>
  <cols>
    <col min="1" max="1" customWidth="0" width="4.0" style="516"/>
    <col min="2" max="16384" customWidth="0" width="4.0" style="517"/>
  </cols>
  <sheetData>
    <row r="1" spans="8:8" ht="18.15">
      <c r="A1" s="518"/>
      <c r="W1" s="519"/>
      <c r="X1" s="519"/>
      <c r="Y1" s="519"/>
      <c r="Z1" s="519"/>
    </row>
    <row r="2" spans="8:8">
      <c r="A2" s="518">
        <f>RANDBETWEEN(1,6)</f>
        <v>4.0</v>
      </c>
      <c r="B2" s="520" t="s">
        <v>539</v>
      </c>
      <c r="C2" s="521"/>
      <c r="D2" s="521"/>
      <c r="E2" s="521"/>
      <c r="F2" s="521"/>
      <c r="G2" s="521"/>
      <c r="H2" s="521"/>
      <c r="I2" s="521"/>
      <c r="J2" s="521"/>
      <c r="K2" s="521"/>
      <c r="L2" s="521"/>
      <c r="M2" s="521"/>
      <c r="N2" s="521"/>
      <c r="O2" s="521"/>
      <c r="P2" s="521"/>
      <c r="Q2" s="521"/>
      <c r="R2" s="521"/>
      <c r="S2" s="522"/>
      <c r="U2" s="523" t="s">
        <v>540</v>
      </c>
      <c r="V2" s="524"/>
      <c r="W2" s="519"/>
      <c r="X2" s="519"/>
      <c r="Y2" s="519"/>
      <c r="Z2" s="519"/>
      <c r="AA2" s="525" t="s">
        <v>541</v>
      </c>
      <c r="AB2" s="526"/>
      <c r="AC2" s="526"/>
      <c r="AD2" s="526"/>
      <c r="AE2" s="526"/>
      <c r="AF2" s="526"/>
      <c r="AG2" s="526"/>
      <c r="AH2" s="526"/>
      <c r="AI2" s="526"/>
      <c r="AJ2" s="526"/>
      <c r="AK2" s="526"/>
      <c r="AL2" s="526"/>
      <c r="AM2" s="526"/>
      <c r="AN2" s="526"/>
      <c r="AO2" s="526"/>
      <c r="AP2" s="526"/>
      <c r="AQ2" s="526"/>
      <c r="AR2" s="527"/>
    </row>
    <row r="3" spans="8:8" ht="17.25" customHeight="1">
      <c r="A3" s="518">
        <f>RANDBETWEEN(1,6)</f>
        <v>5.0</v>
      </c>
      <c r="B3" s="528" t="s">
        <v>542</v>
      </c>
      <c r="C3" s="529"/>
      <c r="D3" s="530">
        <v>75.0</v>
      </c>
      <c r="E3" s="530"/>
      <c r="F3" s="531">
        <f>INT(D3/2)</f>
        <v>37.0</v>
      </c>
      <c r="G3" s="531"/>
      <c r="H3" s="532" t="s">
        <v>543</v>
      </c>
      <c r="I3" s="532"/>
      <c r="J3" s="533">
        <v>55.0</v>
      </c>
      <c r="K3" s="533"/>
      <c r="L3" s="534">
        <f>INT(J3/2)</f>
        <v>27.0</v>
      </c>
      <c r="M3" s="534"/>
      <c r="N3" s="529" t="s">
        <v>544</v>
      </c>
      <c r="O3" s="529"/>
      <c r="P3" s="530">
        <v>55.0</v>
      </c>
      <c r="Q3" s="530"/>
      <c r="R3" s="531">
        <f>INT(P3/2)</f>
        <v>27.0</v>
      </c>
      <c r="S3" s="535"/>
      <c r="U3" s="536">
        <v>65.0</v>
      </c>
      <c r="V3" s="537"/>
      <c r="W3" s="519"/>
      <c r="X3" s="519"/>
      <c r="Y3" s="519"/>
      <c r="Z3" s="519"/>
      <c r="AA3" s="538" t="str">
        <f>IF(D3&lt;=20,"弱者，虚弱",IF(D3&lt;=40,"手无缚鸡之力",IF(D3&lt;=60,"普通人左右的力量",IF(D3&lt;=80,"搏击手的水准",IF(D3&lt;=90,"一拳一个小朋友")))))</f>
        <v>搏击手的水准</v>
      </c>
      <c r="AB3" s="539"/>
      <c r="AC3" s="539"/>
      <c r="AD3" s="539"/>
      <c r="AE3" s="539"/>
      <c r="AF3" s="539"/>
      <c r="AG3" s="540" t="str">
        <f>IF(J3&lt;=20,"无法行动自如",IF(J3&lt;=40,"腿脚不灵活",IF(J3&lt;=60,"普通人水平",IF(J3&lt;=80,"运动健将",IF(J3&lt;=90,"跑得比香港记者还快")))))</f>
        <v>普通人水平</v>
      </c>
      <c r="AH3" s="540"/>
      <c r="AI3" s="540"/>
      <c r="AJ3" s="540"/>
      <c r="AK3" s="540"/>
      <c r="AL3" s="540"/>
      <c r="AM3" s="539" t="str">
        <f>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539"/>
      <c r="AO3" s="539"/>
      <c r="AP3" s="539"/>
      <c r="AQ3" s="539"/>
      <c r="AR3" s="541"/>
    </row>
    <row r="4" spans="8:8" ht="18.15">
      <c r="A4" s="518">
        <f t="shared" si="0" ref="A4:A22">RANDBETWEEN(1,6)</f>
        <v>1.0</v>
      </c>
      <c r="B4" s="528"/>
      <c r="C4" s="529"/>
      <c r="D4" s="530"/>
      <c r="E4" s="530"/>
      <c r="F4" s="542">
        <f>INT(D3/5)</f>
        <v>15.0</v>
      </c>
      <c r="G4" s="542"/>
      <c r="H4" s="532"/>
      <c r="I4" s="532"/>
      <c r="J4" s="533"/>
      <c r="K4" s="533"/>
      <c r="L4" s="534">
        <f>INT(J3/5)</f>
        <v>11.0</v>
      </c>
      <c r="M4" s="534"/>
      <c r="N4" s="529"/>
      <c r="O4" s="529"/>
      <c r="P4" s="530"/>
      <c r="Q4" s="530"/>
      <c r="R4" s="531">
        <f>INT(P3/5)</f>
        <v>11.0</v>
      </c>
      <c r="S4" s="535"/>
      <c r="U4" s="543"/>
      <c r="V4" s="544"/>
      <c r="W4" s="519"/>
      <c r="X4" s="519"/>
      <c r="Y4" s="519"/>
      <c r="Z4" s="519"/>
      <c r="AA4" s="538"/>
      <c r="AB4" s="539"/>
      <c r="AC4" s="539"/>
      <c r="AD4" s="539"/>
      <c r="AE4" s="539"/>
      <c r="AF4" s="539"/>
      <c r="AG4" s="540"/>
      <c r="AH4" s="540"/>
      <c r="AI4" s="540"/>
      <c r="AJ4" s="540"/>
      <c r="AK4" s="540"/>
      <c r="AL4" s="540"/>
      <c r="AM4" s="539"/>
      <c r="AN4" s="539"/>
      <c r="AO4" s="539"/>
      <c r="AP4" s="539"/>
      <c r="AQ4" s="539"/>
      <c r="AR4" s="541"/>
    </row>
    <row r="5" spans="8:8" ht="18.0" customHeight="1">
      <c r="A5" s="518">
        <f t="shared" si="0"/>
        <v>4.0</v>
      </c>
      <c r="B5" s="545" t="s">
        <v>545</v>
      </c>
      <c r="C5" s="532"/>
      <c r="D5" s="533">
        <v>65.0</v>
      </c>
      <c r="E5" s="533"/>
      <c r="F5" s="534">
        <f>INT(D5/2)</f>
        <v>32.0</v>
      </c>
      <c r="G5" s="534"/>
      <c r="H5" s="529" t="s">
        <v>546</v>
      </c>
      <c r="I5" s="529"/>
      <c r="J5" s="533">
        <v>50.0</v>
      </c>
      <c r="K5" s="533"/>
      <c r="L5" s="531">
        <f>INT(J5/2)</f>
        <v>25.0</v>
      </c>
      <c r="M5" s="531"/>
      <c r="N5" s="532" t="s">
        <v>547</v>
      </c>
      <c r="O5" s="532"/>
      <c r="P5" s="533">
        <v>80.0</v>
      </c>
      <c r="Q5" s="533"/>
      <c r="R5" s="534">
        <f>INT(P5/2)</f>
        <v>40.0</v>
      </c>
      <c r="S5" s="546"/>
      <c r="W5" s="519"/>
      <c r="X5" s="519"/>
      <c r="Y5" s="519"/>
      <c r="Z5" s="519"/>
      <c r="AA5" s="547" t="str">
        <f>IF(D5&lt;=20,"常年患病在身",IF(D5&lt;=40,"体弱易风寒",IF(D5&lt;=60,"健康",IF(D5&lt;=80,"健硕，基本不会生病",IF(D5&lt;=90,"病痛是什么？能吃吗")))))</f>
        <v>健硕，基本不会生病</v>
      </c>
      <c r="AB5" s="540"/>
      <c r="AC5" s="540"/>
      <c r="AD5" s="540"/>
      <c r="AE5" s="540"/>
      <c r="AF5" s="540"/>
      <c r="AG5" s="539" t="str">
        <f>IF(J5&lt;=20,"挫｡估计是因为受伤事故或先天如此",IF(J5&lt;=40,"堪堪入目",IF(J5&lt;=60,"普通至极或些许清秀",IF(J5&lt;=80,"柳眉丹凤，仪表堂堂",IF(J5&lt;=90,"沉鱼落雁，闭月羞花")))))</f>
        <v>普通至极或些许清秀</v>
      </c>
      <c r="AH5" s="539"/>
      <c r="AI5" s="539"/>
      <c r="AJ5" s="539"/>
      <c r="AK5" s="539"/>
      <c r="AL5" s="539"/>
      <c r="AM5" s="540" t="str">
        <f>IF(P5&lt;=20,"任何方面都没有受过教育",IF(P5&lt;=40,"小学毕业",IF(P5&lt;=60,"高中毕业",IF(P5&lt;=80,"是重点大学的学生，或是普通大学的研究生",IF(P5&lt;=90,"博士学位,教授")))))</f>
        <v>是重点大学的学生，或是普通大学的研究生</v>
      </c>
      <c r="AN5" s="540"/>
      <c r="AO5" s="540"/>
      <c r="AP5" s="540"/>
      <c r="AQ5" s="540"/>
      <c r="AR5" s="548"/>
    </row>
    <row r="6" spans="8:8">
      <c r="A6" s="518">
        <f t="shared" si="0"/>
        <v>2.0</v>
      </c>
      <c r="B6" s="545"/>
      <c r="C6" s="532"/>
      <c r="D6" s="533"/>
      <c r="E6" s="533"/>
      <c r="F6" s="549">
        <f>INT(D5/5)</f>
        <v>13.0</v>
      </c>
      <c r="G6" s="549"/>
      <c r="H6" s="529"/>
      <c r="I6" s="529"/>
      <c r="J6" s="533"/>
      <c r="K6" s="533"/>
      <c r="L6" s="531">
        <f>INT(J5/5)</f>
        <v>10.0</v>
      </c>
      <c r="M6" s="531"/>
      <c r="N6" s="532"/>
      <c r="O6" s="532"/>
      <c r="P6" s="533"/>
      <c r="Q6" s="533"/>
      <c r="R6" s="534">
        <f>INT(P5/5)</f>
        <v>16.0</v>
      </c>
      <c r="S6" s="546"/>
      <c r="U6" s="550" t="s">
        <v>548</v>
      </c>
      <c r="V6" s="551"/>
      <c r="W6" s="519"/>
      <c r="X6" s="519"/>
      <c r="Y6" s="519"/>
      <c r="Z6" s="519"/>
      <c r="AA6" s="547"/>
      <c r="AB6" s="540"/>
      <c r="AC6" s="540"/>
      <c r="AD6" s="540"/>
      <c r="AE6" s="540"/>
      <c r="AF6" s="540"/>
      <c r="AG6" s="539"/>
      <c r="AH6" s="539"/>
      <c r="AI6" s="539"/>
      <c r="AJ6" s="539"/>
      <c r="AK6" s="539"/>
      <c r="AL6" s="539"/>
      <c r="AM6" s="540"/>
      <c r="AN6" s="540"/>
      <c r="AO6" s="540"/>
      <c r="AP6" s="540"/>
      <c r="AQ6" s="540"/>
      <c r="AR6" s="548"/>
    </row>
    <row r="7" spans="8:8" ht="17.25" customHeight="1">
      <c r="A7" s="518">
        <f t="shared" si="0"/>
        <v>2.0</v>
      </c>
      <c r="B7" s="528" t="s">
        <v>549</v>
      </c>
      <c r="C7" s="529"/>
      <c r="D7" s="530">
        <v>70.0</v>
      </c>
      <c r="E7" s="530"/>
      <c r="F7" s="531">
        <f>INT(D7/2)</f>
        <v>35.0</v>
      </c>
      <c r="G7" s="531"/>
      <c r="H7" s="532" t="s">
        <v>550</v>
      </c>
      <c r="I7" s="532"/>
      <c r="J7" s="533">
        <v>70.0</v>
      </c>
      <c r="K7" s="533"/>
      <c r="L7" s="534">
        <f>INT(J7/2)</f>
        <v>35.0</v>
      </c>
      <c r="M7" s="534"/>
      <c r="N7" s="552" t="str">
        <f>"所有属性之和="&amp;SUM(D3:E8,J3:K8,P3:Q6)</f>
        <v>所有属性之和=520</v>
      </c>
      <c r="O7" s="553"/>
      <c r="P7" s="553"/>
      <c r="Q7" s="553"/>
      <c r="R7" s="553"/>
      <c r="S7" s="554"/>
      <c r="U7" s="536">
        <v>65.0</v>
      </c>
      <c r="V7" s="537"/>
      <c r="W7" s="519"/>
      <c r="X7" s="519"/>
      <c r="Y7" s="519"/>
      <c r="Z7" s="519"/>
      <c r="AA7" s="538" t="str">
        <f>IF(D7&lt;=20,"孩童，身短体瘦",IF(D7&lt;=40,"乙女身材",IF(D7&lt;=60,"普通身高或偏瘦",IF(D7&lt;=80,"不是高就是胖",IF(D7&lt;=90,"体型堪比姚明")))))</f>
        <v>不是高就是胖</v>
      </c>
      <c r="AB7" s="539"/>
      <c r="AC7" s="539"/>
      <c r="AD7" s="539"/>
      <c r="AE7" s="539"/>
      <c r="AF7" s="539"/>
      <c r="AG7" s="540" t="str">
        <f>IF(J7&lt;=20,"只能理解最常用的数字",IF(J7&lt;=40,"思维比别人慢一拍",IF(J7&lt;=60,"有着普通人的灵光一现",IF(J7&lt;=80,"可以进行简单的发明",IF(J7&lt;=90,"超凡之脑,可以理解多门语言或法则")))))</f>
        <v>可以进行简单的发明</v>
      </c>
      <c r="AH7" s="540"/>
      <c r="AI7" s="540"/>
      <c r="AJ7" s="540"/>
      <c r="AK7" s="540"/>
      <c r="AL7" s="540"/>
      <c r="AM7" s="555" t="str">
        <f>IF(U3&lt;=20,"克夫克妻",IF(U3&lt;=40,"霉运连连",IF(U3&lt;=60,"命格平庸",IF(U3&lt;=80,"升职加薪顺风顺水",IF(U3&lt;=90,"会被彩票店拒之门外")))))</f>
        <v>升职加薪顺风顺水</v>
      </c>
      <c r="AN7" s="555"/>
      <c r="AO7" s="555"/>
      <c r="AP7" s="555"/>
      <c r="AQ7" s="555"/>
      <c r="AR7" s="556"/>
    </row>
    <row r="8" spans="8:8" ht="18.15">
      <c r="A8" s="518">
        <f t="shared" si="0"/>
        <v>3.0</v>
      </c>
      <c r="B8" s="557"/>
      <c r="C8" s="558"/>
      <c r="D8" s="559"/>
      <c r="E8" s="559"/>
      <c r="F8" s="560">
        <f>INT(D7/5)</f>
        <v>14.0</v>
      </c>
      <c r="G8" s="560"/>
      <c r="H8" s="561"/>
      <c r="I8" s="561"/>
      <c r="J8" s="562"/>
      <c r="K8" s="562"/>
      <c r="L8" s="563">
        <f>INT(J7/5)</f>
        <v>14.0</v>
      </c>
      <c r="M8" s="563"/>
      <c r="N8" s="564"/>
      <c r="O8" s="565"/>
      <c r="P8" s="565"/>
      <c r="Q8" s="565"/>
      <c r="R8" s="565"/>
      <c r="S8" s="566"/>
      <c r="U8" s="543"/>
      <c r="V8" s="544"/>
      <c r="W8" s="519"/>
      <c r="X8" s="519"/>
      <c r="Y8" s="519"/>
      <c r="Z8" s="519"/>
      <c r="AA8" s="567"/>
      <c r="AB8" s="568"/>
      <c r="AC8" s="568"/>
      <c r="AD8" s="568"/>
      <c r="AE8" s="568"/>
      <c r="AF8" s="568"/>
      <c r="AG8" s="569"/>
      <c r="AH8" s="569"/>
      <c r="AI8" s="569"/>
      <c r="AJ8" s="569"/>
      <c r="AK8" s="569"/>
      <c r="AL8" s="569"/>
      <c r="AM8" s="570"/>
      <c r="AN8" s="570"/>
      <c r="AO8" s="570"/>
      <c r="AP8" s="570"/>
      <c r="AQ8" s="570"/>
      <c r="AR8" s="571"/>
    </row>
    <row r="9" spans="8:8" ht="18.15">
      <c r="A9" s="518">
        <f t="shared" si="0"/>
        <v>5.0</v>
      </c>
      <c r="W9" s="519"/>
      <c r="X9" s="519"/>
      <c r="Y9" s="519"/>
      <c r="Z9" s="519"/>
    </row>
    <row r="10" spans="8:8" ht="18.15">
      <c r="A10" s="518">
        <f t="shared" si="0"/>
        <v>5.0</v>
      </c>
      <c r="B10" s="572" t="s">
        <v>551</v>
      </c>
      <c r="C10" s="573"/>
      <c r="D10" s="573"/>
      <c r="E10" s="573"/>
      <c r="F10" s="573"/>
      <c r="G10" s="573"/>
      <c r="H10" s="573"/>
      <c r="I10" s="573"/>
      <c r="J10" s="573"/>
      <c r="K10" s="573"/>
      <c r="L10" s="573"/>
      <c r="M10" s="573"/>
      <c r="N10" s="573"/>
      <c r="O10" s="573"/>
      <c r="P10" s="573"/>
      <c r="Q10" s="573"/>
      <c r="R10" s="573"/>
      <c r="S10" s="573"/>
      <c r="T10" s="573"/>
      <c r="U10" s="573"/>
      <c r="V10" s="574"/>
      <c r="W10" s="519"/>
      <c r="X10" s="519"/>
      <c r="Y10" s="519"/>
      <c r="Z10" s="519"/>
    </row>
    <row r="11" spans="8:8" ht="18.15">
      <c r="A11" s="518">
        <f t="shared" si="0"/>
        <v>1.0</v>
      </c>
      <c r="W11" s="519"/>
      <c r="X11" s="519"/>
      <c r="Y11" s="519"/>
      <c r="Z11" s="519"/>
    </row>
    <row r="12" spans="8:8">
      <c r="A12" s="518">
        <f t="shared" si="0"/>
        <v>6.0</v>
      </c>
      <c r="B12" s="520" t="s">
        <v>552</v>
      </c>
      <c r="C12" s="521"/>
      <c r="D12" s="521"/>
      <c r="E12" s="521"/>
      <c r="F12" s="521"/>
      <c r="G12" s="521"/>
      <c r="H12" s="521"/>
      <c r="I12" s="521"/>
      <c r="J12" s="521"/>
      <c r="K12" s="521"/>
      <c r="L12" s="521"/>
      <c r="M12" s="521"/>
      <c r="N12" s="521"/>
      <c r="O12" s="521"/>
      <c r="P12" s="521"/>
      <c r="Q12" s="521"/>
      <c r="R12" s="521"/>
      <c r="S12" s="521"/>
      <c r="T12" s="521"/>
      <c r="U12" s="521"/>
      <c r="V12" s="522"/>
      <c r="W12" s="519"/>
      <c r="X12" s="519"/>
      <c r="Y12" s="519"/>
      <c r="Z12" s="519"/>
    </row>
    <row r="13" spans="8:8">
      <c r="A13" s="518">
        <f t="shared" si="0"/>
        <v>1.0</v>
      </c>
      <c r="B13" s="575" t="s">
        <v>553</v>
      </c>
      <c r="C13" s="576"/>
      <c r="D13" s="576"/>
      <c r="E13" s="576" t="s">
        <v>554</v>
      </c>
      <c r="F13" s="576"/>
      <c r="G13" s="576"/>
      <c r="H13" s="576" t="s">
        <v>555</v>
      </c>
      <c r="I13" s="576"/>
      <c r="J13" s="576"/>
      <c r="K13" s="576" t="s">
        <v>556</v>
      </c>
      <c r="L13" s="576"/>
      <c r="M13" s="576"/>
      <c r="N13" s="576" t="s">
        <v>557</v>
      </c>
      <c r="O13" s="576"/>
      <c r="P13" s="576"/>
      <c r="Q13" s="576" t="s">
        <v>558</v>
      </c>
      <c r="R13" s="576"/>
      <c r="S13" s="576"/>
      <c r="T13" s="576" t="s">
        <v>559</v>
      </c>
      <c r="U13" s="576"/>
      <c r="V13" s="577"/>
      <c r="W13" s="519"/>
      <c r="X13" s="519"/>
      <c r="Y13" s="519"/>
      <c r="Z13" s="519"/>
    </row>
    <row r="14" spans="8:8">
      <c r="A14" s="518">
        <f t="shared" si="0"/>
        <v>2.0</v>
      </c>
      <c r="B14" s="578">
        <f>RANDBETWEEN(1,2)</f>
        <v>2.0</v>
      </c>
      <c r="C14" s="533"/>
      <c r="D14" s="533"/>
      <c r="E14" s="533">
        <f>RANDBETWEEN(1,4)</f>
        <v>2.0</v>
      </c>
      <c r="F14" s="533"/>
      <c r="G14" s="533"/>
      <c r="H14" s="533">
        <f>RANDBETWEEN(1,6)</f>
        <v>3.0</v>
      </c>
      <c r="I14" s="533"/>
      <c r="J14" s="533"/>
      <c r="K14" s="533">
        <f>RANDBETWEEN(1,8)</f>
        <v>3.0</v>
      </c>
      <c r="L14" s="533"/>
      <c r="M14" s="533"/>
      <c r="N14" s="533">
        <f>RANDBETWEEN(1,10)</f>
        <v>9.0</v>
      </c>
      <c r="O14" s="533"/>
      <c r="P14" s="533"/>
      <c r="Q14" s="533">
        <f>RANDBETWEEN(1,20)</f>
        <v>18.0</v>
      </c>
      <c r="R14" s="533"/>
      <c r="S14" s="533"/>
      <c r="T14" s="533">
        <f>RANDBETWEEN(1,100)</f>
        <v>88.0</v>
      </c>
      <c r="U14" s="533"/>
      <c r="V14" s="579"/>
      <c r="W14" s="519"/>
      <c r="X14" s="519"/>
      <c r="Y14" s="519"/>
      <c r="Z14" s="519"/>
    </row>
    <row r="15" spans="8:8" ht="18.15">
      <c r="A15" s="518">
        <f t="shared" si="0"/>
        <v>4.0</v>
      </c>
      <c r="B15" s="580"/>
      <c r="C15" s="562"/>
      <c r="D15" s="562"/>
      <c r="E15" s="562"/>
      <c r="F15" s="562"/>
      <c r="G15" s="562"/>
      <c r="H15" s="562"/>
      <c r="I15" s="562"/>
      <c r="J15" s="562"/>
      <c r="K15" s="562"/>
      <c r="L15" s="562"/>
      <c r="M15" s="562"/>
      <c r="N15" s="562"/>
      <c r="O15" s="562"/>
      <c r="P15" s="562"/>
      <c r="Q15" s="562"/>
      <c r="R15" s="562"/>
      <c r="S15" s="562"/>
      <c r="T15" s="562"/>
      <c r="U15" s="562"/>
      <c r="V15" s="581"/>
      <c r="W15" s="519"/>
      <c r="X15" s="519"/>
      <c r="Y15" s="519"/>
      <c r="Z15" s="519"/>
    </row>
    <row r="16" spans="8:8">
      <c r="A16" s="518">
        <f t="shared" si="0"/>
        <v>6.0</v>
      </c>
      <c r="W16" s="519"/>
      <c r="X16" s="519"/>
      <c r="Y16" s="519"/>
      <c r="Z16" s="519"/>
    </row>
    <row r="17" spans="8:8">
      <c r="A17" s="518">
        <f t="shared" si="0"/>
        <v>2.0</v>
      </c>
      <c r="W17" s="519"/>
      <c r="X17" s="519"/>
      <c r="Y17" s="519"/>
      <c r="Z17" s="519"/>
    </row>
    <row r="18" spans="8:8">
      <c r="A18" s="518">
        <f t="shared" si="0"/>
        <v>4.0</v>
      </c>
      <c r="W18" s="519"/>
      <c r="X18" s="519"/>
      <c r="Y18" s="519"/>
      <c r="Z18" s="519"/>
    </row>
    <row r="19" spans="8:8">
      <c r="A19" s="518">
        <f t="shared" si="0"/>
        <v>3.0</v>
      </c>
    </row>
    <row r="20" spans="8:8">
      <c r="A20" s="518">
        <f t="shared" si="0"/>
        <v>3.0</v>
      </c>
    </row>
    <row r="21" spans="8:8">
      <c r="A21" s="518">
        <f t="shared" si="0"/>
        <v>6.0</v>
      </c>
    </row>
    <row r="22" spans="8:8">
      <c r="A22" s="518">
        <f t="shared" si="0"/>
        <v>6.0</v>
      </c>
    </row>
    <row r="23" spans="8:8">
      <c r="A23" s="518"/>
    </row>
    <row r="24" spans="8:8">
      <c r="A24" s="518">
        <f t="shared" si="1" ref="A24:A29">RANDBETWEEN(1,6)</f>
        <v>5.0</v>
      </c>
    </row>
    <row r="25" spans="8:8">
      <c r="A25" s="518">
        <f t="shared" si="1"/>
        <v>3.0</v>
      </c>
    </row>
    <row r="26" spans="8:8">
      <c r="A26" s="518">
        <f t="shared" si="1"/>
        <v>3.0</v>
      </c>
    </row>
    <row r="27" spans="8:8">
      <c r="A27" s="518">
        <f t="shared" si="1"/>
        <v>1.0</v>
      </c>
    </row>
    <row r="28" spans="8:8">
      <c r="A28" s="518">
        <f t="shared" si="1"/>
        <v>2.0</v>
      </c>
    </row>
    <row r="29" spans="8:8">
      <c r="A29" s="518">
        <f t="shared" si="1"/>
        <v>2.0</v>
      </c>
    </row>
  </sheetData>
  <sheetProtection sheet="1" objects="1" scenarios="1" formatCells="0" selectLockedCells="1"/>
  <mergeCells count="64">
    <mergeCell ref="B7:C8"/>
    <mergeCell ref="AM3:AR4"/>
    <mergeCell ref="AG5:AL6"/>
    <mergeCell ref="AM5:AR6"/>
    <mergeCell ref="AA7:AF8"/>
    <mergeCell ref="L3:M3"/>
    <mergeCell ref="T14:V15"/>
    <mergeCell ref="H7:I8"/>
    <mergeCell ref="F5:G5"/>
    <mergeCell ref="E13:G13"/>
    <mergeCell ref="F8:G8"/>
    <mergeCell ref="F4:G4"/>
    <mergeCell ref="B12:V12"/>
    <mergeCell ref="F7:G7"/>
    <mergeCell ref="N13:P13"/>
    <mergeCell ref="R6:S6"/>
    <mergeCell ref="J5:K6"/>
    <mergeCell ref="B2:S2"/>
    <mergeCell ref="B5:C6"/>
    <mergeCell ref="D7:E8"/>
    <mergeCell ref="B13:D13"/>
    <mergeCell ref="Q14:S15"/>
    <mergeCell ref="J7:K8"/>
    <mergeCell ref="U3:V4"/>
    <mergeCell ref="AA3:AF4"/>
    <mergeCell ref="AA5:AF6"/>
    <mergeCell ref="H14:J15"/>
    <mergeCell ref="U6:V6"/>
    <mergeCell ref="N3:O4"/>
    <mergeCell ref="U7:V8"/>
    <mergeCell ref="H3:I4"/>
    <mergeCell ref="Q13:S13"/>
    <mergeCell ref="N14:P15"/>
    <mergeCell ref="R4:S4"/>
    <mergeCell ref="P5:Q6"/>
    <mergeCell ref="L5:M5"/>
    <mergeCell ref="P3:Q4"/>
    <mergeCell ref="E14:G15"/>
    <mergeCell ref="AA2:AR2"/>
    <mergeCell ref="F6:G6"/>
    <mergeCell ref="AG7:AL8"/>
    <mergeCell ref="U2:V2"/>
    <mergeCell ref="K14:M15"/>
    <mergeCell ref="AM7:AR8"/>
    <mergeCell ref="H5:I6"/>
    <mergeCell ref="AG3:AL4"/>
    <mergeCell ref="L7:M7"/>
    <mergeCell ref="R5:S5"/>
    <mergeCell ref="N7:S8"/>
    <mergeCell ref="D3:E4"/>
    <mergeCell ref="D5:E6"/>
    <mergeCell ref="B14:D15"/>
    <mergeCell ref="B10:V10"/>
    <mergeCell ref="B3:C4"/>
    <mergeCell ref="K13:M13"/>
    <mergeCell ref="N5:O6"/>
    <mergeCell ref="J3:K4"/>
    <mergeCell ref="L4:M4"/>
    <mergeCell ref="L6:M6"/>
    <mergeCell ref="L8:M8"/>
    <mergeCell ref="H13:J13"/>
    <mergeCell ref="R3:S3"/>
    <mergeCell ref="T13:V13"/>
    <mergeCell ref="F3:G3"/>
  </mergeCells>
  <dataValidations count="6">
    <dataValidation allowBlank="1" type="any" operator="between" errorStyle="stop" showInputMessage="1" promptTitle="说明" prompt="角色设定在15-19岁之间时: 决定幸运时掷两次骰子，取较大值" showErrorMessage="1" sqref="U6:V6"/>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any" operator="between" errorStyle="stop" showInputMessage="1" promptTitle="提示" prompt="默认选择该幸运" showErrorMessage="1" sqref="U3:V4"/>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s>
  <pageMargins left="0.699305555555556" right="0.699305555555556" top="0.75" bottom="0.75" header="0.3" footer="0.3"/>
</worksheet>
</file>

<file path=xl/worksheets/sheet5.xml><?xml version="1.0" encoding="utf-8"?>
<worksheet xmlns:r="http://schemas.openxmlformats.org/officeDocument/2006/relationships" xmlns="http://schemas.openxmlformats.org/spreadsheetml/2006/main">
  <dimension ref="A1:S161"/>
  <sheetViews>
    <sheetView workbookViewId="0" showGridLines="0">
      <selection activeCell="B26" sqref="B26"/>
    </sheetView>
  </sheetViews>
  <sheetFormatPr defaultRowHeight="13.8" defaultColWidth="10"/>
  <cols>
    <col min="1" max="1" customWidth="1" width="3.3789062" style="582"/>
    <col min="2" max="2" customWidth="1" width="30.0" style="582"/>
    <col min="3" max="3" customWidth="1" width="12.128906" style="582"/>
    <col min="4" max="4" customWidth="1" width="14.75" style="582"/>
    <col min="5" max="5" customWidth="1" width="8.75" style="582"/>
    <col min="6" max="6" customWidth="1" width="4.6289062" style="582"/>
    <col min="7" max="7" customWidth="1" width="10.75" style="582"/>
    <col min="8" max="8" customWidth="1" width="8.0" style="582"/>
    <col min="9" max="9" customWidth="1" width="7.75" style="582"/>
    <col min="10" max="10" customWidth="1" width="9.628906" style="582"/>
    <col min="11" max="11" customWidth="1" width="12.5" style="583"/>
    <col min="12" max="16384" customWidth="0" width="8.878906" style="583"/>
  </cols>
  <sheetData>
    <row r="1" spans="8:8" ht="16.9" customHeight="1">
      <c r="B1" s="584" t="s">
        <v>560</v>
      </c>
      <c r="C1" s="584"/>
      <c r="D1" s="584"/>
      <c r="E1" s="584"/>
      <c r="F1" s="584"/>
      <c r="G1" s="584"/>
      <c r="H1" s="584"/>
      <c r="I1" s="584"/>
      <c r="J1" s="584"/>
      <c r="K1" s="584"/>
    </row>
    <row r="2" spans="8:8" ht="14.25" customHeight="1">
      <c r="B2" s="585" t="s">
        <v>561</v>
      </c>
      <c r="C2" s="586" t="s">
        <v>31</v>
      </c>
      <c r="D2" s="586" t="s">
        <v>115</v>
      </c>
      <c r="E2" s="586" t="s">
        <v>116</v>
      </c>
      <c r="F2" s="586" t="s">
        <v>117</v>
      </c>
      <c r="G2" s="586" t="s">
        <v>118</v>
      </c>
      <c r="H2" s="586" t="s">
        <v>119</v>
      </c>
      <c r="I2" s="586" t="s">
        <v>120</v>
      </c>
      <c r="J2" s="586" t="s">
        <v>562</v>
      </c>
      <c r="K2" s="587" t="s">
        <v>563</v>
      </c>
    </row>
    <row r="3" spans="8:8" ht="14.25" customHeight="1">
      <c r="B3" s="588" t="s">
        <v>564</v>
      </c>
      <c r="C3" s="589" t="s">
        <v>197</v>
      </c>
      <c r="D3" s="590" t="s">
        <v>565</v>
      </c>
      <c r="E3" s="590" t="s">
        <v>566</v>
      </c>
      <c r="F3" s="590" t="s">
        <v>125</v>
      </c>
      <c r="G3" s="590" t="s">
        <v>567</v>
      </c>
      <c r="H3" s="590" t="s">
        <v>567</v>
      </c>
      <c r="I3" s="590" t="s">
        <v>568</v>
      </c>
      <c r="J3" s="590" t="s">
        <v>569</v>
      </c>
      <c r="K3" s="591" t="s">
        <v>570</v>
      </c>
    </row>
    <row r="4" spans="8:8" ht="14.25" customHeight="1">
      <c r="B4" s="592" t="s">
        <v>571</v>
      </c>
      <c r="C4" s="593" t="s">
        <v>81</v>
      </c>
      <c r="D4" s="594" t="s">
        <v>572</v>
      </c>
      <c r="E4" s="594" t="s">
        <v>573</v>
      </c>
      <c r="F4" s="594" t="s">
        <v>125</v>
      </c>
      <c r="G4" s="594" t="s">
        <v>567</v>
      </c>
      <c r="H4" s="594" t="s">
        <v>65</v>
      </c>
      <c r="I4" s="594" t="s">
        <v>65</v>
      </c>
      <c r="J4" s="594" t="s">
        <v>569</v>
      </c>
      <c r="K4" s="595" t="s">
        <v>574</v>
      </c>
    </row>
    <row r="5" spans="8:8" ht="14.25" customHeight="1">
      <c r="B5" s="588" t="s">
        <v>575</v>
      </c>
      <c r="C5" s="589" t="s">
        <v>190</v>
      </c>
      <c r="D5" s="590" t="s">
        <v>576</v>
      </c>
      <c r="E5" s="590" t="s">
        <v>577</v>
      </c>
      <c r="F5" s="590" t="s">
        <v>125</v>
      </c>
      <c r="G5" s="590" t="s">
        <v>567</v>
      </c>
      <c r="H5" s="590" t="s">
        <v>65</v>
      </c>
      <c r="I5" s="590" t="s">
        <v>65</v>
      </c>
      <c r="J5" s="590" t="s">
        <v>578</v>
      </c>
      <c r="K5" s="591" t="s">
        <v>579</v>
      </c>
    </row>
    <row r="6" spans="8:8" ht="14.25" customHeight="1">
      <c r="B6" s="592" t="s">
        <v>580</v>
      </c>
      <c r="C6" s="593" t="s">
        <v>81</v>
      </c>
      <c r="D6" s="594" t="s">
        <v>581</v>
      </c>
      <c r="E6" s="594" t="s">
        <v>573</v>
      </c>
      <c r="F6" s="594" t="s">
        <v>125</v>
      </c>
      <c r="G6" s="594" t="s">
        <v>567</v>
      </c>
      <c r="H6" s="594" t="s">
        <v>65</v>
      </c>
      <c r="I6" s="594" t="s">
        <v>65</v>
      </c>
      <c r="J6" s="594" t="s">
        <v>569</v>
      </c>
      <c r="K6" s="595" t="s">
        <v>582</v>
      </c>
    </row>
    <row r="7" spans="8:8" ht="14.25" customHeight="1">
      <c r="B7" s="588" t="s">
        <v>194</v>
      </c>
      <c r="C7" s="589" t="s">
        <v>194</v>
      </c>
      <c r="D7" s="590" t="s">
        <v>583</v>
      </c>
      <c r="E7" s="590" t="s">
        <v>573</v>
      </c>
      <c r="F7" s="590" t="s">
        <v>584</v>
      </c>
      <c r="G7" s="590" t="s">
        <v>567</v>
      </c>
      <c r="H7" s="590" t="s">
        <v>65</v>
      </c>
      <c r="I7" s="590" t="s">
        <v>585</v>
      </c>
      <c r="J7" s="590" t="s">
        <v>9</v>
      </c>
      <c r="K7" s="591" t="s">
        <v>586</v>
      </c>
    </row>
    <row r="8" spans="8:8" ht="14.25" customHeight="1">
      <c r="B8" s="592" t="s">
        <v>587</v>
      </c>
      <c r="C8" s="593" t="s">
        <v>81</v>
      </c>
      <c r="D8" s="594" t="s">
        <v>588</v>
      </c>
      <c r="E8" s="594" t="s">
        <v>573</v>
      </c>
      <c r="F8" s="594" t="s">
        <v>125</v>
      </c>
      <c r="G8" s="594" t="s">
        <v>567</v>
      </c>
      <c r="H8" s="594" t="s">
        <v>65</v>
      </c>
      <c r="I8" s="594" t="s">
        <v>65</v>
      </c>
      <c r="J8" s="594" t="s">
        <v>569</v>
      </c>
      <c r="K8" s="595" t="s">
        <v>589</v>
      </c>
    </row>
    <row r="9" spans="8:8" ht="14.25" customHeight="1">
      <c r="B9" s="588" t="s">
        <v>590</v>
      </c>
      <c r="C9" s="589" t="s">
        <v>81</v>
      </c>
      <c r="D9" s="590" t="s">
        <v>588</v>
      </c>
      <c r="E9" s="590" t="s">
        <v>573</v>
      </c>
      <c r="F9" s="590" t="s">
        <v>125</v>
      </c>
      <c r="G9" s="590" t="s">
        <v>567</v>
      </c>
      <c r="H9" s="590" t="s">
        <v>65</v>
      </c>
      <c r="I9" s="590" t="s">
        <v>65</v>
      </c>
      <c r="J9" s="590" t="s">
        <v>569</v>
      </c>
      <c r="K9" s="591" t="s">
        <v>591</v>
      </c>
    </row>
    <row r="10" spans="8:8" ht="14.25" customHeight="1">
      <c r="B10" s="592" t="s">
        <v>592</v>
      </c>
      <c r="C10" s="593" t="s">
        <v>81</v>
      </c>
      <c r="D10" s="594" t="s">
        <v>593</v>
      </c>
      <c r="E10" s="594" t="s">
        <v>573</v>
      </c>
      <c r="F10" s="594" t="s">
        <v>125</v>
      </c>
      <c r="G10" s="594" t="s">
        <v>567</v>
      </c>
      <c r="H10" s="594" t="s">
        <v>65</v>
      </c>
      <c r="I10" s="594" t="s">
        <v>65</v>
      </c>
      <c r="J10" s="594" t="s">
        <v>569</v>
      </c>
      <c r="K10" s="595" t="s">
        <v>591</v>
      </c>
    </row>
    <row r="11" spans="8:8" ht="14.25" customHeight="1">
      <c r="B11" s="588" t="s">
        <v>594</v>
      </c>
      <c r="C11" s="589" t="s">
        <v>197</v>
      </c>
      <c r="D11" s="590" t="s">
        <v>595</v>
      </c>
      <c r="E11" s="590" t="s">
        <v>596</v>
      </c>
      <c r="F11" s="590" t="s">
        <v>584</v>
      </c>
      <c r="G11" s="590" t="s">
        <v>597</v>
      </c>
      <c r="H11" s="590" t="s">
        <v>567</v>
      </c>
      <c r="I11" s="590" t="s">
        <v>598</v>
      </c>
      <c r="J11" s="590" t="s">
        <v>569</v>
      </c>
      <c r="K11" s="591" t="s">
        <v>599</v>
      </c>
    </row>
    <row r="12" spans="8:8" ht="14.25" customHeight="1">
      <c r="B12" s="592" t="s">
        <v>208</v>
      </c>
      <c r="C12" s="593" t="s">
        <v>208</v>
      </c>
      <c r="D12" s="594" t="s">
        <v>593</v>
      </c>
      <c r="E12" s="594" t="s">
        <v>573</v>
      </c>
      <c r="F12" s="594" t="s">
        <v>584</v>
      </c>
      <c r="G12" s="594" t="s">
        <v>567</v>
      </c>
      <c r="H12" s="594" t="s">
        <v>65</v>
      </c>
      <c r="I12" s="594" t="s">
        <v>65</v>
      </c>
      <c r="J12" s="594" t="s">
        <v>569</v>
      </c>
      <c r="K12" s="595" t="s">
        <v>600</v>
      </c>
    </row>
    <row r="13" spans="8:8" ht="14.25" customHeight="1">
      <c r="B13" s="588" t="s">
        <v>601</v>
      </c>
      <c r="C13" s="589" t="s">
        <v>200</v>
      </c>
      <c r="D13" s="590" t="s">
        <v>602</v>
      </c>
      <c r="E13" s="590" t="s">
        <v>573</v>
      </c>
      <c r="F13" s="590" t="s">
        <v>584</v>
      </c>
      <c r="G13" s="590" t="s">
        <v>567</v>
      </c>
      <c r="H13" s="590" t="s">
        <v>65</v>
      </c>
      <c r="I13" s="590" t="s">
        <v>65</v>
      </c>
      <c r="J13" s="590" t="s">
        <v>569</v>
      </c>
      <c r="K13" s="591" t="s">
        <v>603</v>
      </c>
    </row>
    <row r="14" spans="8:8" ht="14.25" customHeight="1">
      <c r="B14" s="592" t="s">
        <v>604</v>
      </c>
      <c r="C14" s="593" t="s">
        <v>81</v>
      </c>
      <c r="D14" s="594" t="s">
        <v>588</v>
      </c>
      <c r="E14" s="594" t="s">
        <v>573</v>
      </c>
      <c r="F14" s="594" t="s">
        <v>584</v>
      </c>
      <c r="G14" s="594" t="s">
        <v>567</v>
      </c>
      <c r="H14" s="594" t="s">
        <v>65</v>
      </c>
      <c r="I14" s="594" t="s">
        <v>65</v>
      </c>
      <c r="J14" s="594" t="s">
        <v>569</v>
      </c>
      <c r="K14" s="595" t="s">
        <v>605</v>
      </c>
    </row>
    <row r="15" spans="8:8" ht="14.25" customHeight="1">
      <c r="B15" s="588" t="s">
        <v>606</v>
      </c>
      <c r="C15" s="589" t="s">
        <v>81</v>
      </c>
      <c r="D15" s="590" t="s">
        <v>607</v>
      </c>
      <c r="E15" s="590" t="s">
        <v>573</v>
      </c>
      <c r="F15" s="590" t="s">
        <v>584</v>
      </c>
      <c r="G15" s="590" t="s">
        <v>567</v>
      </c>
      <c r="H15" s="590" t="s">
        <v>65</v>
      </c>
      <c r="I15" s="590" t="s">
        <v>65</v>
      </c>
      <c r="J15" s="590" t="s">
        <v>569</v>
      </c>
      <c r="K15" s="591" t="s">
        <v>589</v>
      </c>
    </row>
    <row r="16" spans="8:8" ht="14.25" customHeight="1">
      <c r="B16" s="592" t="s">
        <v>608</v>
      </c>
      <c r="C16" s="593" t="s">
        <v>81</v>
      </c>
      <c r="D16" s="594" t="s">
        <v>609</v>
      </c>
      <c r="E16" s="594" t="s">
        <v>573</v>
      </c>
      <c r="F16" s="594" t="s">
        <v>584</v>
      </c>
      <c r="G16" s="594" t="s">
        <v>567</v>
      </c>
      <c r="H16" s="594" t="s">
        <v>65</v>
      </c>
      <c r="I16" s="594" t="s">
        <v>65</v>
      </c>
      <c r="J16" s="594" t="s">
        <v>569</v>
      </c>
      <c r="K16" s="595" t="s">
        <v>610</v>
      </c>
    </row>
    <row r="17" spans="8:8" ht="14.25" customHeight="1">
      <c r="B17" s="588" t="s">
        <v>611</v>
      </c>
      <c r="C17" s="589" t="s">
        <v>81</v>
      </c>
      <c r="D17" s="590" t="s">
        <v>612</v>
      </c>
      <c r="E17" s="590" t="s">
        <v>573</v>
      </c>
      <c r="F17" s="590" t="s">
        <v>125</v>
      </c>
      <c r="G17" s="590" t="s">
        <v>567</v>
      </c>
      <c r="H17" s="590" t="s">
        <v>65</v>
      </c>
      <c r="I17" s="590" t="s">
        <v>585</v>
      </c>
      <c r="J17" s="590" t="s">
        <v>9</v>
      </c>
      <c r="K17" s="591" t="s">
        <v>65</v>
      </c>
    </row>
    <row r="18" spans="8:8" ht="14.25" customHeight="1">
      <c r="B18" s="592" t="s">
        <v>613</v>
      </c>
      <c r="C18" s="593" t="s">
        <v>81</v>
      </c>
      <c r="D18" s="594" t="s">
        <v>614</v>
      </c>
      <c r="E18" s="594" t="s">
        <v>615</v>
      </c>
      <c r="F18" s="594" t="s">
        <v>125</v>
      </c>
      <c r="G18" s="594" t="s">
        <v>567</v>
      </c>
      <c r="H18" s="594" t="s">
        <v>616</v>
      </c>
      <c r="I18" s="594" t="s">
        <v>585</v>
      </c>
      <c r="J18" s="594" t="s">
        <v>569</v>
      </c>
      <c r="K18" s="595" t="s">
        <v>617</v>
      </c>
    </row>
    <row r="19" spans="8:8" ht="14.25" customHeight="1">
      <c r="B19" s="588" t="s">
        <v>618</v>
      </c>
      <c r="C19" s="589" t="s">
        <v>211</v>
      </c>
      <c r="D19" s="590" t="s">
        <v>588</v>
      </c>
      <c r="E19" s="590" t="s">
        <v>573</v>
      </c>
      <c r="F19" s="590" t="s">
        <v>125</v>
      </c>
      <c r="G19" s="590" t="s">
        <v>567</v>
      </c>
      <c r="H19" s="590" t="s">
        <v>65</v>
      </c>
      <c r="I19" s="590" t="s">
        <v>65</v>
      </c>
      <c r="J19" s="590" t="s">
        <v>569</v>
      </c>
      <c r="K19" s="591" t="s">
        <v>574</v>
      </c>
    </row>
    <row r="20" spans="8:8" ht="14.25" customHeight="1">
      <c r="B20" s="592" t="s">
        <v>619</v>
      </c>
      <c r="C20" s="593" t="s">
        <v>108</v>
      </c>
      <c r="D20" s="594" t="s">
        <v>620</v>
      </c>
      <c r="E20" s="594" t="s">
        <v>621</v>
      </c>
      <c r="F20" s="594" t="s">
        <v>125</v>
      </c>
      <c r="G20" s="594" t="s">
        <v>567</v>
      </c>
      <c r="H20" s="594" t="s">
        <v>65</v>
      </c>
      <c r="I20" s="594" t="s">
        <v>65</v>
      </c>
      <c r="J20" s="594" t="s">
        <v>569</v>
      </c>
      <c r="K20" s="595" t="s">
        <v>65</v>
      </c>
    </row>
    <row r="21" spans="8:8" ht="14.25" customHeight="1">
      <c r="B21" s="588" t="s">
        <v>622</v>
      </c>
      <c r="C21" s="589" t="s">
        <v>108</v>
      </c>
      <c r="D21" s="590" t="s">
        <v>576</v>
      </c>
      <c r="E21" s="590" t="s">
        <v>623</v>
      </c>
      <c r="F21" s="590" t="s">
        <v>584</v>
      </c>
      <c r="G21" s="590" t="s">
        <v>624</v>
      </c>
      <c r="H21" s="590" t="s">
        <v>625</v>
      </c>
      <c r="I21" s="590" t="s">
        <v>626</v>
      </c>
      <c r="J21" s="590" t="s">
        <v>569</v>
      </c>
      <c r="K21" s="591" t="s">
        <v>600</v>
      </c>
    </row>
    <row r="22" spans="8:8" ht="14.25" customHeight="1">
      <c r="B22" s="592" t="s">
        <v>627</v>
      </c>
      <c r="C22" s="593" t="s">
        <v>215</v>
      </c>
      <c r="D22" s="594" t="s">
        <v>628</v>
      </c>
      <c r="E22" s="594" t="s">
        <v>573</v>
      </c>
      <c r="F22" s="594" t="s">
        <v>584</v>
      </c>
      <c r="G22" s="594" t="s">
        <v>567</v>
      </c>
      <c r="H22" s="594" t="s">
        <v>65</v>
      </c>
      <c r="I22" s="594" t="s">
        <v>65</v>
      </c>
      <c r="J22" s="594" t="s">
        <v>569</v>
      </c>
      <c r="K22" s="595" t="s">
        <v>629</v>
      </c>
    </row>
    <row r="23" spans="8:8" ht="14.25" customHeight="1">
      <c r="B23" s="588" t="s">
        <v>630</v>
      </c>
      <c r="C23" s="589" t="s">
        <v>108</v>
      </c>
      <c r="D23" s="590" t="s">
        <v>631</v>
      </c>
      <c r="E23" s="590" t="s">
        <v>632</v>
      </c>
      <c r="F23" s="590" t="s">
        <v>584</v>
      </c>
      <c r="G23" s="590" t="s">
        <v>567</v>
      </c>
      <c r="H23" s="590" t="s">
        <v>65</v>
      </c>
      <c r="I23" s="590" t="s">
        <v>65</v>
      </c>
      <c r="J23" s="590" t="s">
        <v>633</v>
      </c>
      <c r="K23" s="591" t="s">
        <v>634</v>
      </c>
    </row>
    <row r="24" spans="8:8" ht="14.25" customHeight="1">
      <c r="B24" s="592" t="s">
        <v>635</v>
      </c>
      <c r="C24" s="593" t="s">
        <v>204</v>
      </c>
      <c r="D24" s="594" t="s">
        <v>636</v>
      </c>
      <c r="E24" s="594" t="s">
        <v>573</v>
      </c>
      <c r="F24" s="594" t="s">
        <v>125</v>
      </c>
      <c r="G24" s="594" t="s">
        <v>567</v>
      </c>
      <c r="H24" s="594" t="s">
        <v>65</v>
      </c>
      <c r="I24" s="594" t="s">
        <v>65</v>
      </c>
      <c r="J24" s="594" t="s">
        <v>569</v>
      </c>
      <c r="K24" s="595" t="s">
        <v>637</v>
      </c>
    </row>
    <row r="25" spans="8:8" ht="14.25" customHeight="1">
      <c r="B25" s="588" t="s">
        <v>638</v>
      </c>
      <c r="C25" s="589" t="s">
        <v>204</v>
      </c>
      <c r="D25" s="590" t="s">
        <v>602</v>
      </c>
      <c r="E25" s="590" t="s">
        <v>573</v>
      </c>
      <c r="F25" s="590" t="s">
        <v>584</v>
      </c>
      <c r="G25" s="590" t="s">
        <v>567</v>
      </c>
      <c r="H25" s="590" t="s">
        <v>65</v>
      </c>
      <c r="I25" s="590" t="s">
        <v>65</v>
      </c>
      <c r="J25" s="590" t="s">
        <v>569</v>
      </c>
      <c r="K25" s="591" t="s">
        <v>639</v>
      </c>
    </row>
    <row r="26" spans="8:8" ht="14.25" customHeight="1">
      <c r="B26" s="592" t="s">
        <v>640</v>
      </c>
      <c r="C26" s="593" t="s">
        <v>204</v>
      </c>
      <c r="D26" s="594" t="s">
        <v>593</v>
      </c>
      <c r="E26" s="594" t="s">
        <v>573</v>
      </c>
      <c r="F26" s="594" t="s">
        <v>584</v>
      </c>
      <c r="G26" s="594" t="s">
        <v>567</v>
      </c>
      <c r="H26" s="594" t="s">
        <v>65</v>
      </c>
      <c r="I26" s="594" t="s">
        <v>65</v>
      </c>
      <c r="J26" s="594" t="s">
        <v>569</v>
      </c>
      <c r="K26" s="595" t="s">
        <v>641</v>
      </c>
    </row>
    <row r="27" spans="8:8" ht="14.25" customHeight="1">
      <c r="B27" s="588" t="s">
        <v>642</v>
      </c>
      <c r="C27" s="589" t="s">
        <v>81</v>
      </c>
      <c r="D27" s="590" t="s">
        <v>643</v>
      </c>
      <c r="E27" s="590" t="s">
        <v>573</v>
      </c>
      <c r="F27" s="590" t="s">
        <v>125</v>
      </c>
      <c r="G27" s="590" t="s">
        <v>567</v>
      </c>
      <c r="H27" s="590" t="s">
        <v>644</v>
      </c>
      <c r="I27" s="590" t="s">
        <v>568</v>
      </c>
      <c r="J27" s="590" t="s">
        <v>9</v>
      </c>
      <c r="K27" s="591" t="s">
        <v>645</v>
      </c>
    </row>
    <row r="28" spans="8:8" ht="14.25" customHeight="1">
      <c r="B28" s="592" t="s">
        <v>646</v>
      </c>
      <c r="C28" s="593" t="s">
        <v>88</v>
      </c>
      <c r="D28" s="594" t="s">
        <v>643</v>
      </c>
      <c r="E28" s="594" t="s">
        <v>647</v>
      </c>
      <c r="F28" s="594" t="s">
        <v>125</v>
      </c>
      <c r="G28" s="594" t="s">
        <v>567</v>
      </c>
      <c r="H28" s="594" t="s">
        <v>648</v>
      </c>
      <c r="I28" s="594" t="s">
        <v>585</v>
      </c>
      <c r="J28" s="594" t="s">
        <v>9</v>
      </c>
      <c r="K28" s="595" t="s">
        <v>649</v>
      </c>
    </row>
    <row r="29" spans="8:8" ht="14.25" customHeight="1">
      <c r="B29" s="588" t="s">
        <v>650</v>
      </c>
      <c r="C29" s="589" t="s">
        <v>108</v>
      </c>
      <c r="D29" s="590" t="s">
        <v>631</v>
      </c>
      <c r="E29" s="590" t="s">
        <v>623</v>
      </c>
      <c r="F29" s="590" t="s">
        <v>125</v>
      </c>
      <c r="G29" s="590" t="s">
        <v>567</v>
      </c>
      <c r="H29" s="590" t="s">
        <v>65</v>
      </c>
      <c r="I29" s="590" t="s">
        <v>65</v>
      </c>
      <c r="J29" s="590" t="s">
        <v>633</v>
      </c>
      <c r="K29" s="591" t="s">
        <v>651</v>
      </c>
    </row>
    <row r="30" spans="8:8" ht="14.25" customHeight="1">
      <c r="B30" s="592" t="s">
        <v>652</v>
      </c>
      <c r="C30" s="593" t="s">
        <v>200</v>
      </c>
      <c r="D30" s="594" t="s">
        <v>653</v>
      </c>
      <c r="E30" s="594" t="s">
        <v>573</v>
      </c>
      <c r="F30" s="594" t="s">
        <v>584</v>
      </c>
      <c r="G30" s="594" t="s">
        <v>567</v>
      </c>
      <c r="H30" s="594" t="s">
        <v>65</v>
      </c>
      <c r="I30" s="594" t="s">
        <v>65</v>
      </c>
      <c r="J30" s="594" t="s">
        <v>569</v>
      </c>
      <c r="K30" s="595" t="s">
        <v>654</v>
      </c>
    </row>
    <row r="31" spans="8:8" ht="14.25" customHeight="1">
      <c r="B31" s="588" t="s">
        <v>655</v>
      </c>
      <c r="C31" s="589" t="s">
        <v>88</v>
      </c>
      <c r="D31" s="590" t="s">
        <v>656</v>
      </c>
      <c r="E31" s="590" t="s">
        <v>657</v>
      </c>
      <c r="F31" s="590" t="s">
        <v>584</v>
      </c>
      <c r="G31" s="590" t="s">
        <v>658</v>
      </c>
      <c r="H31" s="590" t="s">
        <v>567</v>
      </c>
      <c r="I31" s="590" t="s">
        <v>585</v>
      </c>
      <c r="J31" s="590" t="s">
        <v>633</v>
      </c>
      <c r="K31" s="591" t="s">
        <v>659</v>
      </c>
    </row>
    <row r="32" spans="8:8" ht="14.25" customHeight="1">
      <c r="B32" s="592" t="s">
        <v>660</v>
      </c>
      <c r="C32" s="593" t="s">
        <v>88</v>
      </c>
      <c r="D32" s="594" t="s">
        <v>661</v>
      </c>
      <c r="E32" s="594" t="s">
        <v>657</v>
      </c>
      <c r="F32" s="594" t="s">
        <v>584</v>
      </c>
      <c r="G32" s="594" t="s">
        <v>662</v>
      </c>
      <c r="H32" s="594" t="s">
        <v>663</v>
      </c>
      <c r="I32" s="594" t="s">
        <v>626</v>
      </c>
      <c r="J32" s="594" t="s">
        <v>569</v>
      </c>
      <c r="K32" s="595" t="s">
        <v>664</v>
      </c>
    </row>
    <row r="33" spans="8:8" ht="14.25" customHeight="1">
      <c r="B33" s="588" t="s">
        <v>665</v>
      </c>
      <c r="C33" s="589" t="s">
        <v>88</v>
      </c>
      <c r="D33" s="590" t="s">
        <v>661</v>
      </c>
      <c r="E33" s="590" t="s">
        <v>648</v>
      </c>
      <c r="F33" s="590" t="s">
        <v>584</v>
      </c>
      <c r="G33" s="590" t="s">
        <v>567</v>
      </c>
      <c r="H33" s="590" t="s">
        <v>567</v>
      </c>
      <c r="I33" s="590" t="s">
        <v>626</v>
      </c>
      <c r="J33" s="590" t="s">
        <v>578</v>
      </c>
      <c r="K33" s="591" t="s">
        <v>666</v>
      </c>
    </row>
    <row r="34" spans="8:8" ht="14.25" customHeight="1">
      <c r="B34" s="592" t="s">
        <v>667</v>
      </c>
      <c r="C34" s="593" t="s">
        <v>88</v>
      </c>
      <c r="D34" s="594" t="s">
        <v>668</v>
      </c>
      <c r="E34" s="594" t="s">
        <v>669</v>
      </c>
      <c r="F34" s="594" t="s">
        <v>584</v>
      </c>
      <c r="G34" s="594" t="s">
        <v>662</v>
      </c>
      <c r="H34" s="594" t="s">
        <v>663</v>
      </c>
      <c r="I34" s="594" t="s">
        <v>626</v>
      </c>
      <c r="J34" s="594" t="s">
        <v>569</v>
      </c>
      <c r="K34" s="595" t="s">
        <v>670</v>
      </c>
    </row>
    <row r="35" spans="8:8" ht="14.25" customHeight="1">
      <c r="B35" s="588" t="s">
        <v>671</v>
      </c>
      <c r="C35" s="589" t="s">
        <v>88</v>
      </c>
      <c r="D35" s="590" t="s">
        <v>668</v>
      </c>
      <c r="E35" s="590" t="s">
        <v>669</v>
      </c>
      <c r="F35" s="590" t="s">
        <v>584</v>
      </c>
      <c r="G35" s="590" t="s">
        <v>662</v>
      </c>
      <c r="H35" s="590" t="s">
        <v>672</v>
      </c>
      <c r="I35" s="590" t="s">
        <v>673</v>
      </c>
      <c r="J35" s="590" t="s">
        <v>569</v>
      </c>
      <c r="K35" s="591" t="s">
        <v>674</v>
      </c>
    </row>
    <row r="36" spans="8:8" ht="14.25" customHeight="1">
      <c r="B36" s="592" t="s">
        <v>675</v>
      </c>
      <c r="C36" s="593" t="s">
        <v>88</v>
      </c>
      <c r="D36" s="594" t="s">
        <v>676</v>
      </c>
      <c r="E36" s="594" t="s">
        <v>669</v>
      </c>
      <c r="F36" s="594" t="s">
        <v>584</v>
      </c>
      <c r="G36" s="594" t="s">
        <v>662</v>
      </c>
      <c r="H36" s="594" t="s">
        <v>663</v>
      </c>
      <c r="I36" s="594" t="s">
        <v>626</v>
      </c>
      <c r="J36" s="594" t="s">
        <v>9</v>
      </c>
      <c r="K36" s="595" t="s">
        <v>677</v>
      </c>
    </row>
    <row r="37" spans="8:8" ht="14.25" customHeight="1">
      <c r="B37" s="588" t="s">
        <v>678</v>
      </c>
      <c r="C37" s="589" t="s">
        <v>88</v>
      </c>
      <c r="D37" s="590" t="s">
        <v>679</v>
      </c>
      <c r="E37" s="590" t="s">
        <v>669</v>
      </c>
      <c r="F37" s="590" t="s">
        <v>584</v>
      </c>
      <c r="G37" s="590" t="s">
        <v>662</v>
      </c>
      <c r="H37" s="590" t="s">
        <v>663</v>
      </c>
      <c r="I37" s="590" t="s">
        <v>626</v>
      </c>
      <c r="J37" s="590" t="s">
        <v>569</v>
      </c>
      <c r="K37" s="591" t="s">
        <v>680</v>
      </c>
    </row>
    <row r="38" spans="8:8" ht="14.25" customHeight="1">
      <c r="B38" s="592" t="s">
        <v>681</v>
      </c>
      <c r="C38" s="593" t="s">
        <v>88</v>
      </c>
      <c r="D38" s="594" t="s">
        <v>679</v>
      </c>
      <c r="E38" s="594" t="s">
        <v>669</v>
      </c>
      <c r="F38" s="594" t="s">
        <v>584</v>
      </c>
      <c r="G38" s="594" t="s">
        <v>662</v>
      </c>
      <c r="H38" s="594" t="s">
        <v>672</v>
      </c>
      <c r="I38" s="594" t="s">
        <v>673</v>
      </c>
      <c r="J38" s="594" t="s">
        <v>569</v>
      </c>
      <c r="K38" s="595" t="s">
        <v>682</v>
      </c>
      <c r="L38" s="596"/>
      <c r="M38" s="596"/>
      <c r="N38" s="596"/>
    </row>
    <row r="39" spans="8:8" ht="14.25" customHeight="1">
      <c r="B39" s="588" t="s">
        <v>683</v>
      </c>
      <c r="C39" s="589" t="s">
        <v>88</v>
      </c>
      <c r="D39" s="590" t="s">
        <v>679</v>
      </c>
      <c r="E39" s="590" t="s">
        <v>669</v>
      </c>
      <c r="F39" s="590" t="s">
        <v>584</v>
      </c>
      <c r="G39" s="590" t="s">
        <v>662</v>
      </c>
      <c r="H39" s="590" t="s">
        <v>669</v>
      </c>
      <c r="I39" s="590" t="s">
        <v>684</v>
      </c>
      <c r="J39" s="590" t="s">
        <v>9</v>
      </c>
      <c r="K39" s="591" t="s">
        <v>685</v>
      </c>
      <c r="L39" s="597"/>
      <c r="M39" s="597"/>
      <c r="N39" s="597"/>
    </row>
    <row r="40" spans="8:8" ht="14.25" customHeight="1">
      <c r="B40" s="592" t="s">
        <v>686</v>
      </c>
      <c r="C40" s="593" t="s">
        <v>88</v>
      </c>
      <c r="D40" s="594" t="s">
        <v>679</v>
      </c>
      <c r="E40" s="594" t="s">
        <v>669</v>
      </c>
      <c r="F40" s="594" t="s">
        <v>584</v>
      </c>
      <c r="G40" s="594" t="s">
        <v>662</v>
      </c>
      <c r="H40" s="594" t="s">
        <v>687</v>
      </c>
      <c r="I40" s="594" t="s">
        <v>684</v>
      </c>
      <c r="J40" s="594" t="s">
        <v>9</v>
      </c>
      <c r="K40" s="595" t="s">
        <v>685</v>
      </c>
    </row>
    <row r="41" spans="8:8" ht="14.25" customHeight="1">
      <c r="B41" s="588" t="s">
        <v>688</v>
      </c>
      <c r="C41" s="589" t="s">
        <v>88</v>
      </c>
      <c r="D41" s="590" t="s">
        <v>679</v>
      </c>
      <c r="E41" s="590" t="s">
        <v>669</v>
      </c>
      <c r="F41" s="590" t="s">
        <v>584</v>
      </c>
      <c r="G41" s="590" t="s">
        <v>662</v>
      </c>
      <c r="H41" s="590" t="s">
        <v>672</v>
      </c>
      <c r="I41" s="590" t="s">
        <v>673</v>
      </c>
      <c r="J41" s="590" t="s">
        <v>569</v>
      </c>
      <c r="K41" s="591" t="s">
        <v>689</v>
      </c>
    </row>
    <row r="42" spans="8:8" ht="14.25" customHeight="1">
      <c r="B42" s="592" t="s">
        <v>690</v>
      </c>
      <c r="C42" s="593" t="s">
        <v>88</v>
      </c>
      <c r="D42" s="594" t="s">
        <v>679</v>
      </c>
      <c r="E42" s="594" t="s">
        <v>669</v>
      </c>
      <c r="F42" s="594" t="s">
        <v>584</v>
      </c>
      <c r="G42" s="594" t="s">
        <v>662</v>
      </c>
      <c r="H42" s="594" t="s">
        <v>672</v>
      </c>
      <c r="I42" s="594" t="s">
        <v>626</v>
      </c>
      <c r="J42" s="594" t="s">
        <v>691</v>
      </c>
      <c r="K42" s="595" t="s">
        <v>692</v>
      </c>
    </row>
    <row r="43" spans="8:8" ht="14.25" customHeight="1">
      <c r="B43" s="588" t="s">
        <v>693</v>
      </c>
      <c r="C43" s="589" t="s">
        <v>88</v>
      </c>
      <c r="D43" s="590" t="s">
        <v>694</v>
      </c>
      <c r="E43" s="590" t="s">
        <v>669</v>
      </c>
      <c r="F43" s="590" t="s">
        <v>584</v>
      </c>
      <c r="G43" s="590" t="s">
        <v>662</v>
      </c>
      <c r="H43" s="590" t="s">
        <v>663</v>
      </c>
      <c r="I43" s="590" t="s">
        <v>626</v>
      </c>
      <c r="J43" s="590" t="s">
        <v>9</v>
      </c>
      <c r="K43" s="591" t="s">
        <v>695</v>
      </c>
    </row>
    <row r="44" spans="8:8" ht="14.25" customHeight="1">
      <c r="B44" s="592" t="s">
        <v>696</v>
      </c>
      <c r="C44" s="593" t="s">
        <v>88</v>
      </c>
      <c r="D44" s="594" t="s">
        <v>697</v>
      </c>
      <c r="E44" s="594" t="s">
        <v>669</v>
      </c>
      <c r="F44" s="594" t="s">
        <v>584</v>
      </c>
      <c r="G44" s="594" t="s">
        <v>662</v>
      </c>
      <c r="H44" s="594" t="s">
        <v>663</v>
      </c>
      <c r="I44" s="594" t="s">
        <v>626</v>
      </c>
      <c r="J44" s="594" t="s">
        <v>569</v>
      </c>
      <c r="K44" s="595" t="s">
        <v>659</v>
      </c>
    </row>
    <row r="45" spans="8:8" ht="14.25" customHeight="1">
      <c r="B45" s="588" t="s">
        <v>698</v>
      </c>
      <c r="C45" s="589" t="s">
        <v>88</v>
      </c>
      <c r="D45" s="590" t="s">
        <v>697</v>
      </c>
      <c r="E45" s="590" t="s">
        <v>669</v>
      </c>
      <c r="F45" s="590" t="s">
        <v>584</v>
      </c>
      <c r="G45" s="590" t="s">
        <v>662</v>
      </c>
      <c r="H45" s="590" t="s">
        <v>699</v>
      </c>
      <c r="I45" s="590" t="s">
        <v>626</v>
      </c>
      <c r="J45" s="590" t="s">
        <v>569</v>
      </c>
      <c r="K45" s="591" t="s">
        <v>700</v>
      </c>
    </row>
    <row r="46" spans="8:8" ht="14.25" customHeight="1">
      <c r="B46" s="592" t="s">
        <v>701</v>
      </c>
      <c r="C46" s="593" t="s">
        <v>88</v>
      </c>
      <c r="D46" s="594" t="s">
        <v>702</v>
      </c>
      <c r="E46" s="594" t="s">
        <v>669</v>
      </c>
      <c r="F46" s="594" t="s">
        <v>584</v>
      </c>
      <c r="G46" s="594" t="s">
        <v>662</v>
      </c>
      <c r="H46" s="594" t="s">
        <v>699</v>
      </c>
      <c r="I46" s="594" t="s">
        <v>703</v>
      </c>
      <c r="J46" s="594" t="s">
        <v>9</v>
      </c>
      <c r="K46" s="595" t="s">
        <v>704</v>
      </c>
    </row>
    <row r="47" spans="8:8" ht="14.25" customHeight="1">
      <c r="B47" s="588" t="s">
        <v>705</v>
      </c>
      <c r="C47" s="589" t="s">
        <v>191</v>
      </c>
      <c r="D47" s="590" t="s">
        <v>706</v>
      </c>
      <c r="E47" s="590" t="s">
        <v>707</v>
      </c>
      <c r="F47" s="590" t="s">
        <v>584</v>
      </c>
      <c r="G47" s="590" t="s">
        <v>658</v>
      </c>
      <c r="H47" s="590" t="s">
        <v>567</v>
      </c>
      <c r="I47" s="590" t="s">
        <v>585</v>
      </c>
      <c r="J47" s="590" t="s">
        <v>633</v>
      </c>
      <c r="K47" s="591" t="s">
        <v>708</v>
      </c>
    </row>
    <row r="48" spans="8:8" ht="14.25" customHeight="1">
      <c r="B48" s="592" t="s">
        <v>709</v>
      </c>
      <c r="C48" s="593" t="s">
        <v>191</v>
      </c>
      <c r="D48" s="594" t="s">
        <v>656</v>
      </c>
      <c r="E48" s="594" t="s">
        <v>710</v>
      </c>
      <c r="F48" s="594" t="s">
        <v>584</v>
      </c>
      <c r="G48" s="594" t="s">
        <v>567</v>
      </c>
      <c r="H48" s="594" t="s">
        <v>663</v>
      </c>
      <c r="I48" s="594" t="s">
        <v>673</v>
      </c>
      <c r="J48" s="594" t="s">
        <v>569</v>
      </c>
      <c r="K48" s="595" t="s">
        <v>711</v>
      </c>
    </row>
    <row r="49" spans="8:8" ht="14.25" customHeight="1">
      <c r="B49" s="588" t="s">
        <v>712</v>
      </c>
      <c r="C49" s="589" t="s">
        <v>191</v>
      </c>
      <c r="D49" s="590" t="s">
        <v>713</v>
      </c>
      <c r="E49" s="590" t="s">
        <v>714</v>
      </c>
      <c r="F49" s="590" t="s">
        <v>584</v>
      </c>
      <c r="G49" s="590" t="s">
        <v>567</v>
      </c>
      <c r="H49" s="590" t="s">
        <v>663</v>
      </c>
      <c r="I49" s="590" t="s">
        <v>684</v>
      </c>
      <c r="J49" s="590" t="s">
        <v>569</v>
      </c>
      <c r="K49" s="591" t="s">
        <v>715</v>
      </c>
    </row>
    <row r="50" spans="8:8" ht="14.25" customHeight="1">
      <c r="B50" s="592" t="s">
        <v>716</v>
      </c>
      <c r="C50" s="593" t="s">
        <v>191</v>
      </c>
      <c r="D50" s="594" t="s">
        <v>717</v>
      </c>
      <c r="E50" s="594" t="s">
        <v>718</v>
      </c>
      <c r="F50" s="594" t="s">
        <v>584</v>
      </c>
      <c r="G50" s="594" t="s">
        <v>719</v>
      </c>
      <c r="H50" s="594" t="s">
        <v>567</v>
      </c>
      <c r="I50" s="594" t="s">
        <v>626</v>
      </c>
      <c r="J50" s="594" t="s">
        <v>578</v>
      </c>
      <c r="K50" s="595" t="s">
        <v>720</v>
      </c>
    </row>
    <row r="51" spans="8:8" ht="14.25" customHeight="1">
      <c r="B51" s="588" t="s">
        <v>721</v>
      </c>
      <c r="C51" s="589" t="s">
        <v>191</v>
      </c>
      <c r="D51" s="590" t="s">
        <v>722</v>
      </c>
      <c r="E51" s="590" t="s">
        <v>723</v>
      </c>
      <c r="F51" s="590" t="s">
        <v>584</v>
      </c>
      <c r="G51" s="590" t="s">
        <v>719</v>
      </c>
      <c r="H51" s="590" t="s">
        <v>567</v>
      </c>
      <c r="I51" s="590" t="s">
        <v>724</v>
      </c>
      <c r="J51" s="590" t="s">
        <v>578</v>
      </c>
      <c r="K51" s="591" t="s">
        <v>725</v>
      </c>
    </row>
    <row r="52" spans="8:8" ht="14.25" customHeight="1">
      <c r="B52" s="592" t="s">
        <v>726</v>
      </c>
      <c r="C52" s="593" t="s">
        <v>191</v>
      </c>
      <c r="D52" s="594" t="s">
        <v>727</v>
      </c>
      <c r="E52" s="594" t="s">
        <v>728</v>
      </c>
      <c r="F52" s="594" t="s">
        <v>584</v>
      </c>
      <c r="G52" s="594" t="s">
        <v>567</v>
      </c>
      <c r="H52" s="594" t="s">
        <v>672</v>
      </c>
      <c r="I52" s="594" t="s">
        <v>626</v>
      </c>
      <c r="J52" s="594" t="s">
        <v>729</v>
      </c>
      <c r="K52" s="595" t="s">
        <v>730</v>
      </c>
    </row>
    <row r="53" spans="8:8" ht="14.25" customHeight="1">
      <c r="B53" s="588" t="s">
        <v>731</v>
      </c>
      <c r="C53" s="589" t="s">
        <v>191</v>
      </c>
      <c r="D53" s="590" t="s">
        <v>722</v>
      </c>
      <c r="E53" s="590" t="s">
        <v>732</v>
      </c>
      <c r="F53" s="590" t="s">
        <v>584</v>
      </c>
      <c r="G53" s="590" t="s">
        <v>733</v>
      </c>
      <c r="H53" s="590" t="s">
        <v>657</v>
      </c>
      <c r="I53" s="590" t="s">
        <v>568</v>
      </c>
      <c r="J53" s="590" t="s">
        <v>9</v>
      </c>
      <c r="K53" s="591" t="s">
        <v>734</v>
      </c>
    </row>
    <row r="54" spans="8:8" ht="14.25" customHeight="1">
      <c r="B54" s="592" t="s">
        <v>735</v>
      </c>
      <c r="C54" s="593" t="s">
        <v>191</v>
      </c>
      <c r="D54" s="594" t="s">
        <v>727</v>
      </c>
      <c r="E54" s="594" t="s">
        <v>728</v>
      </c>
      <c r="F54" s="594" t="s">
        <v>584</v>
      </c>
      <c r="G54" s="594" t="s">
        <v>567</v>
      </c>
      <c r="H54" s="594" t="s">
        <v>736</v>
      </c>
      <c r="I54" s="594" t="s">
        <v>626</v>
      </c>
      <c r="J54" s="594" t="s">
        <v>569</v>
      </c>
      <c r="K54" s="595" t="s">
        <v>737</v>
      </c>
    </row>
    <row r="55" spans="8:8" ht="14.25" customHeight="1">
      <c r="B55" s="588" t="s">
        <v>738</v>
      </c>
      <c r="C55" s="589" t="s">
        <v>191</v>
      </c>
      <c r="D55" s="590" t="s">
        <v>727</v>
      </c>
      <c r="E55" s="590" t="s">
        <v>728</v>
      </c>
      <c r="F55" s="590" t="s">
        <v>584</v>
      </c>
      <c r="G55" s="590" t="s">
        <v>567</v>
      </c>
      <c r="H55" s="590" t="s">
        <v>736</v>
      </c>
      <c r="I55" s="590" t="s">
        <v>626</v>
      </c>
      <c r="J55" s="590" t="s">
        <v>569</v>
      </c>
      <c r="K55" s="591" t="s">
        <v>739</v>
      </c>
    </row>
    <row r="56" spans="8:8" ht="14.25" customHeight="1">
      <c r="B56" s="592" t="s">
        <v>740</v>
      </c>
      <c r="C56" s="593" t="s">
        <v>191</v>
      </c>
      <c r="D56" s="594" t="s">
        <v>727</v>
      </c>
      <c r="E56" s="594" t="s">
        <v>728</v>
      </c>
      <c r="F56" s="594" t="s">
        <v>584</v>
      </c>
      <c r="G56" s="594" t="s">
        <v>567</v>
      </c>
      <c r="H56" s="594" t="s">
        <v>736</v>
      </c>
      <c r="I56" s="594" t="s">
        <v>626</v>
      </c>
      <c r="J56" s="594" t="s">
        <v>9</v>
      </c>
      <c r="K56" s="595" t="s">
        <v>741</v>
      </c>
    </row>
    <row r="57" spans="8:8" ht="14.25" customHeight="1">
      <c r="B57" s="588" t="s">
        <v>742</v>
      </c>
      <c r="C57" s="589" t="s">
        <v>191</v>
      </c>
      <c r="D57" s="590" t="s">
        <v>743</v>
      </c>
      <c r="E57" s="590" t="s">
        <v>728</v>
      </c>
      <c r="F57" s="590" t="s">
        <v>584</v>
      </c>
      <c r="G57" s="590" t="s">
        <v>567</v>
      </c>
      <c r="H57" s="590" t="s">
        <v>736</v>
      </c>
      <c r="I57" s="590" t="s">
        <v>684</v>
      </c>
      <c r="J57" s="590" t="s">
        <v>9</v>
      </c>
      <c r="K57" s="591" t="s">
        <v>730</v>
      </c>
    </row>
    <row r="58" spans="8:8" ht="14.25" customHeight="1">
      <c r="B58" s="592" t="s">
        <v>744</v>
      </c>
      <c r="C58" s="593" t="s">
        <v>191</v>
      </c>
      <c r="D58" s="594" t="s">
        <v>745</v>
      </c>
      <c r="E58" s="594" t="s">
        <v>626</v>
      </c>
      <c r="F58" s="594" t="s">
        <v>584</v>
      </c>
      <c r="G58" s="594" t="s">
        <v>746</v>
      </c>
      <c r="H58" s="594" t="s">
        <v>624</v>
      </c>
      <c r="I58" s="594" t="s">
        <v>626</v>
      </c>
      <c r="J58" s="594" t="s">
        <v>569</v>
      </c>
      <c r="K58" s="595" t="s">
        <v>747</v>
      </c>
    </row>
    <row r="59" spans="8:8" ht="14.25" customHeight="1">
      <c r="B59" s="588" t="s">
        <v>748</v>
      </c>
      <c r="C59" s="589" t="s">
        <v>191</v>
      </c>
      <c r="D59" s="590" t="s">
        <v>749</v>
      </c>
      <c r="E59" s="590" t="s">
        <v>750</v>
      </c>
      <c r="F59" s="590" t="s">
        <v>125</v>
      </c>
      <c r="G59" s="590" t="s">
        <v>746</v>
      </c>
      <c r="H59" s="590" t="s">
        <v>624</v>
      </c>
      <c r="I59" s="590" t="s">
        <v>626</v>
      </c>
      <c r="J59" s="590" t="s">
        <v>578</v>
      </c>
      <c r="K59" s="591" t="s">
        <v>751</v>
      </c>
    </row>
    <row r="60" spans="8:8" ht="14.25" customHeight="1">
      <c r="B60" s="592" t="s">
        <v>752</v>
      </c>
      <c r="C60" s="593" t="s">
        <v>191</v>
      </c>
      <c r="D60" s="594" t="s">
        <v>753</v>
      </c>
      <c r="E60" s="594" t="s">
        <v>750</v>
      </c>
      <c r="F60" s="594" t="s">
        <v>125</v>
      </c>
      <c r="G60" s="594" t="s">
        <v>746</v>
      </c>
      <c r="H60" s="594" t="s">
        <v>624</v>
      </c>
      <c r="I60" s="594" t="s">
        <v>626</v>
      </c>
      <c r="J60" s="594" t="s">
        <v>578</v>
      </c>
      <c r="K60" s="595" t="s">
        <v>754</v>
      </c>
    </row>
    <row r="61" spans="8:8" ht="14.25" customHeight="1">
      <c r="B61" s="588" t="s">
        <v>755</v>
      </c>
      <c r="C61" s="589" t="s">
        <v>191</v>
      </c>
      <c r="D61" s="590" t="s">
        <v>756</v>
      </c>
      <c r="E61" s="590" t="s">
        <v>750</v>
      </c>
      <c r="F61" s="590" t="s">
        <v>125</v>
      </c>
      <c r="G61" s="590" t="s">
        <v>746</v>
      </c>
      <c r="H61" s="590" t="s">
        <v>624</v>
      </c>
      <c r="I61" s="590" t="s">
        <v>626</v>
      </c>
      <c r="J61" s="590" t="s">
        <v>569</v>
      </c>
      <c r="K61" s="591" t="s">
        <v>757</v>
      </c>
    </row>
    <row r="62" spans="8:8" ht="14.25" customHeight="1">
      <c r="B62" s="592" t="s">
        <v>758</v>
      </c>
      <c r="C62" s="593" t="s">
        <v>191</v>
      </c>
      <c r="D62" s="594" t="s">
        <v>756</v>
      </c>
      <c r="E62" s="594" t="s">
        <v>750</v>
      </c>
      <c r="F62" s="594" t="s">
        <v>125</v>
      </c>
      <c r="G62" s="594" t="s">
        <v>567</v>
      </c>
      <c r="H62" s="594" t="s">
        <v>736</v>
      </c>
      <c r="I62" s="594" t="s">
        <v>626</v>
      </c>
      <c r="J62" s="594" t="s">
        <v>9</v>
      </c>
      <c r="K62" s="595" t="s">
        <v>759</v>
      </c>
    </row>
    <row r="63" spans="8:8" ht="14.25" customHeight="1">
      <c r="B63" s="588" t="s">
        <v>760</v>
      </c>
      <c r="C63" s="589" t="s">
        <v>191</v>
      </c>
      <c r="D63" s="590" t="s">
        <v>756</v>
      </c>
      <c r="E63" s="590" t="s">
        <v>750</v>
      </c>
      <c r="F63" s="590" t="s">
        <v>125</v>
      </c>
      <c r="G63" s="590" t="s">
        <v>624</v>
      </c>
      <c r="H63" s="590" t="s">
        <v>736</v>
      </c>
      <c r="I63" s="590" t="s">
        <v>626</v>
      </c>
      <c r="J63" s="590" t="s">
        <v>9</v>
      </c>
      <c r="K63" s="591" t="s">
        <v>759</v>
      </c>
    </row>
    <row r="64" spans="8:8" ht="14.25" customHeight="1">
      <c r="B64" s="592" t="s">
        <v>761</v>
      </c>
      <c r="C64" s="593" t="s">
        <v>191</v>
      </c>
      <c r="D64" s="594" t="s">
        <v>762</v>
      </c>
      <c r="E64" s="594" t="s">
        <v>654</v>
      </c>
      <c r="F64" s="594" t="s">
        <v>125</v>
      </c>
      <c r="G64" s="594" t="s">
        <v>746</v>
      </c>
      <c r="H64" s="594" t="s">
        <v>624</v>
      </c>
      <c r="I64" s="594" t="s">
        <v>626</v>
      </c>
      <c r="J64" s="594" t="s">
        <v>578</v>
      </c>
      <c r="K64" s="595" t="s">
        <v>763</v>
      </c>
    </row>
    <row r="65" spans="8:8" ht="14.25" customHeight="1">
      <c r="B65" s="588" t="s">
        <v>764</v>
      </c>
      <c r="C65" s="589" t="s">
        <v>191</v>
      </c>
      <c r="D65" s="590" t="s">
        <v>765</v>
      </c>
      <c r="E65" s="590" t="s">
        <v>750</v>
      </c>
      <c r="F65" s="590" t="s">
        <v>125</v>
      </c>
      <c r="G65" s="590" t="s">
        <v>746</v>
      </c>
      <c r="H65" s="590" t="s">
        <v>624</v>
      </c>
      <c r="I65" s="590" t="s">
        <v>626</v>
      </c>
      <c r="J65" s="590" t="s">
        <v>766</v>
      </c>
      <c r="K65" s="591" t="s">
        <v>767</v>
      </c>
    </row>
    <row r="66" spans="8:8" ht="14.25" customHeight="1">
      <c r="B66" s="592" t="s">
        <v>768</v>
      </c>
      <c r="C66" s="593" t="s">
        <v>191</v>
      </c>
      <c r="D66" s="594" t="s">
        <v>756</v>
      </c>
      <c r="E66" s="594" t="s">
        <v>750</v>
      </c>
      <c r="F66" s="594" t="s">
        <v>125</v>
      </c>
      <c r="G66" s="594" t="s">
        <v>746</v>
      </c>
      <c r="H66" s="594" t="s">
        <v>699</v>
      </c>
      <c r="I66" s="594" t="s">
        <v>626</v>
      </c>
      <c r="J66" s="594" t="s">
        <v>9</v>
      </c>
      <c r="K66" s="595" t="s">
        <v>769</v>
      </c>
    </row>
    <row r="67" spans="8:8" ht="14.25" customHeight="1">
      <c r="B67" s="588" t="s">
        <v>770</v>
      </c>
      <c r="C67" s="589" t="s">
        <v>191</v>
      </c>
      <c r="D67" s="590" t="s">
        <v>756</v>
      </c>
      <c r="E67" s="590" t="s">
        <v>750</v>
      </c>
      <c r="F67" s="590" t="s">
        <v>125</v>
      </c>
      <c r="G67" s="590" t="s">
        <v>567</v>
      </c>
      <c r="H67" s="590" t="s">
        <v>672</v>
      </c>
      <c r="I67" s="590" t="s">
        <v>684</v>
      </c>
      <c r="J67" s="590" t="s">
        <v>9</v>
      </c>
      <c r="K67" s="591" t="s">
        <v>771</v>
      </c>
    </row>
    <row r="68" spans="8:8" ht="14.25" customHeight="1">
      <c r="B68" s="592" t="s">
        <v>772</v>
      </c>
      <c r="C68" s="593" t="s">
        <v>191</v>
      </c>
      <c r="D68" s="594" t="s">
        <v>722</v>
      </c>
      <c r="E68" s="594" t="s">
        <v>626</v>
      </c>
      <c r="F68" s="594" t="s">
        <v>584</v>
      </c>
      <c r="G68" s="594" t="s">
        <v>773</v>
      </c>
      <c r="H68" s="594" t="s">
        <v>710</v>
      </c>
      <c r="I68" s="594" t="s">
        <v>626</v>
      </c>
      <c r="J68" s="594" t="s">
        <v>9</v>
      </c>
      <c r="K68" s="595" t="s">
        <v>645</v>
      </c>
    </row>
    <row r="69" spans="8:8" ht="14.25" customHeight="1">
      <c r="B69" s="588" t="s">
        <v>774</v>
      </c>
      <c r="C69" s="589" t="s">
        <v>191</v>
      </c>
      <c r="D69" s="590" t="s">
        <v>713</v>
      </c>
      <c r="E69" s="590" t="s">
        <v>728</v>
      </c>
      <c r="F69" s="590" t="s">
        <v>584</v>
      </c>
      <c r="G69" s="590" t="s">
        <v>773</v>
      </c>
      <c r="H69" s="590" t="s">
        <v>710</v>
      </c>
      <c r="I69" s="590" t="s">
        <v>568</v>
      </c>
      <c r="J69" s="590" t="s">
        <v>9</v>
      </c>
      <c r="K69" s="591" t="s">
        <v>775</v>
      </c>
    </row>
    <row r="70" spans="8:8" ht="14.25" customHeight="1">
      <c r="B70" s="592" t="s">
        <v>776</v>
      </c>
      <c r="C70" s="593" t="s">
        <v>191</v>
      </c>
      <c r="D70" s="594" t="s">
        <v>777</v>
      </c>
      <c r="E70" s="594" t="s">
        <v>778</v>
      </c>
      <c r="F70" s="594" t="s">
        <v>584</v>
      </c>
      <c r="G70" s="594" t="s">
        <v>567</v>
      </c>
      <c r="H70" s="594" t="s">
        <v>779</v>
      </c>
      <c r="I70" s="594" t="s">
        <v>598</v>
      </c>
      <c r="J70" s="594" t="s">
        <v>9</v>
      </c>
      <c r="K70" s="595" t="s">
        <v>780</v>
      </c>
    </row>
    <row r="71" spans="8:8" ht="14.25" customHeight="1">
      <c r="B71" s="588" t="s">
        <v>781</v>
      </c>
      <c r="C71" s="589" t="s">
        <v>191</v>
      </c>
      <c r="D71" s="590" t="s">
        <v>727</v>
      </c>
      <c r="E71" s="590" t="s">
        <v>728</v>
      </c>
      <c r="F71" s="590" t="s">
        <v>584</v>
      </c>
      <c r="G71" s="590" t="s">
        <v>782</v>
      </c>
      <c r="H71" s="590" t="s">
        <v>723</v>
      </c>
      <c r="I71" s="590" t="s">
        <v>568</v>
      </c>
      <c r="J71" s="590" t="s">
        <v>9</v>
      </c>
      <c r="K71" s="591" t="s">
        <v>783</v>
      </c>
    </row>
    <row r="72" spans="8:8" ht="14.25" customHeight="1">
      <c r="B72" s="592" t="s">
        <v>784</v>
      </c>
      <c r="C72" s="593" t="s">
        <v>191</v>
      </c>
      <c r="D72" s="594" t="s">
        <v>713</v>
      </c>
      <c r="E72" s="594" t="s">
        <v>728</v>
      </c>
      <c r="F72" s="594" t="s">
        <v>584</v>
      </c>
      <c r="G72" s="594" t="s">
        <v>782</v>
      </c>
      <c r="H72" s="594" t="s">
        <v>723</v>
      </c>
      <c r="I72" s="594" t="s">
        <v>684</v>
      </c>
      <c r="J72" s="594" t="s">
        <v>9</v>
      </c>
      <c r="K72" s="595" t="s">
        <v>785</v>
      </c>
    </row>
    <row r="73" spans="8:8" ht="14.25" customHeight="1">
      <c r="B73" s="588" t="s">
        <v>786</v>
      </c>
      <c r="C73" s="589" t="s">
        <v>191</v>
      </c>
      <c r="D73" s="590" t="s">
        <v>713</v>
      </c>
      <c r="E73" s="590" t="s">
        <v>728</v>
      </c>
      <c r="F73" s="590" t="s">
        <v>584</v>
      </c>
      <c r="G73" s="590" t="s">
        <v>782</v>
      </c>
      <c r="H73" s="590" t="s">
        <v>710</v>
      </c>
      <c r="I73" s="590" t="s">
        <v>568</v>
      </c>
      <c r="J73" s="590" t="s">
        <v>9</v>
      </c>
      <c r="K73" s="591" t="s">
        <v>763</v>
      </c>
    </row>
    <row r="74" spans="8:8" ht="14.25" customHeight="1">
      <c r="B74" s="592" t="s">
        <v>787</v>
      </c>
      <c r="C74" s="593" t="s">
        <v>191</v>
      </c>
      <c r="D74" s="594" t="s">
        <v>713</v>
      </c>
      <c r="E74" s="594" t="s">
        <v>732</v>
      </c>
      <c r="F74" s="594" t="s">
        <v>584</v>
      </c>
      <c r="G74" s="594" t="s">
        <v>782</v>
      </c>
      <c r="H74" s="594" t="s">
        <v>710</v>
      </c>
      <c r="I74" s="594" t="s">
        <v>568</v>
      </c>
      <c r="J74" s="594" t="s">
        <v>9</v>
      </c>
      <c r="K74" s="595" t="s">
        <v>763</v>
      </c>
    </row>
    <row r="75" spans="8:8" ht="14.25" customHeight="1">
      <c r="B75" s="588" t="s">
        <v>788</v>
      </c>
      <c r="C75" s="589" t="s">
        <v>191</v>
      </c>
      <c r="D75" s="590" t="s">
        <v>713</v>
      </c>
      <c r="E75" s="590" t="s">
        <v>728</v>
      </c>
      <c r="F75" s="590" t="s">
        <v>584</v>
      </c>
      <c r="G75" s="590" t="s">
        <v>773</v>
      </c>
      <c r="H75" s="590" t="s">
        <v>710</v>
      </c>
      <c r="I75" s="590" t="s">
        <v>673</v>
      </c>
      <c r="J75" s="590" t="s">
        <v>9</v>
      </c>
      <c r="K75" s="591" t="s">
        <v>789</v>
      </c>
    </row>
    <row r="76" spans="8:8" ht="14.25" customHeight="1">
      <c r="B76" s="592" t="s">
        <v>790</v>
      </c>
      <c r="C76" s="593" t="s">
        <v>191</v>
      </c>
      <c r="D76" s="594" t="s">
        <v>713</v>
      </c>
      <c r="E76" s="594" t="s">
        <v>728</v>
      </c>
      <c r="F76" s="594" t="s">
        <v>584</v>
      </c>
      <c r="G76" s="594" t="s">
        <v>791</v>
      </c>
      <c r="H76" s="594" t="s">
        <v>710</v>
      </c>
      <c r="I76" s="594" t="s">
        <v>673</v>
      </c>
      <c r="J76" s="594" t="s">
        <v>9</v>
      </c>
      <c r="K76" s="595" t="s">
        <v>792</v>
      </c>
    </row>
    <row r="77" spans="8:8" ht="14.25" customHeight="1">
      <c r="B77" s="588" t="s">
        <v>793</v>
      </c>
      <c r="C77" s="589" t="s">
        <v>195</v>
      </c>
      <c r="D77" s="590" t="s">
        <v>679</v>
      </c>
      <c r="E77" s="590" t="s">
        <v>723</v>
      </c>
      <c r="F77" s="590" t="s">
        <v>584</v>
      </c>
      <c r="G77" s="590" t="s">
        <v>773</v>
      </c>
      <c r="H77" s="590" t="s">
        <v>794</v>
      </c>
      <c r="I77" s="590" t="s">
        <v>598</v>
      </c>
      <c r="J77" s="590" t="s">
        <v>578</v>
      </c>
      <c r="K77" s="591" t="s">
        <v>795</v>
      </c>
    </row>
    <row r="78" spans="8:8" ht="14.25" customHeight="1">
      <c r="B78" s="592" t="s">
        <v>796</v>
      </c>
      <c r="C78" s="593" t="s">
        <v>195</v>
      </c>
      <c r="D78" s="594" t="s">
        <v>679</v>
      </c>
      <c r="E78" s="594" t="s">
        <v>723</v>
      </c>
      <c r="F78" s="594" t="s">
        <v>584</v>
      </c>
      <c r="G78" s="594" t="s">
        <v>773</v>
      </c>
      <c r="H78" s="594" t="s">
        <v>797</v>
      </c>
      <c r="I78" s="594" t="s">
        <v>568</v>
      </c>
      <c r="J78" s="594" t="s">
        <v>9</v>
      </c>
      <c r="K78" s="595" t="s">
        <v>763</v>
      </c>
    </row>
    <row r="79" spans="8:8" ht="14.25" customHeight="1">
      <c r="B79" s="588" t="s">
        <v>798</v>
      </c>
      <c r="C79" s="589" t="s">
        <v>195</v>
      </c>
      <c r="D79" s="590" t="s">
        <v>679</v>
      </c>
      <c r="E79" s="590" t="s">
        <v>669</v>
      </c>
      <c r="F79" s="590" t="s">
        <v>584</v>
      </c>
      <c r="G79" s="590" t="s">
        <v>799</v>
      </c>
      <c r="H79" s="590" t="s">
        <v>800</v>
      </c>
      <c r="I79" s="590" t="s">
        <v>598</v>
      </c>
      <c r="J79" s="590" t="s">
        <v>9</v>
      </c>
      <c r="K79" s="591" t="s">
        <v>801</v>
      </c>
    </row>
    <row r="80" spans="8:8" ht="14.25" customHeight="1">
      <c r="B80" s="592" t="s">
        <v>802</v>
      </c>
      <c r="C80" s="593" t="s">
        <v>195</v>
      </c>
      <c r="D80" s="594" t="s">
        <v>668</v>
      </c>
      <c r="E80" s="594" t="s">
        <v>669</v>
      </c>
      <c r="F80" s="594" t="s">
        <v>584</v>
      </c>
      <c r="G80" s="594" t="s">
        <v>799</v>
      </c>
      <c r="H80" s="594" t="s">
        <v>723</v>
      </c>
      <c r="I80" s="594" t="s">
        <v>598</v>
      </c>
      <c r="J80" s="594" t="s">
        <v>9</v>
      </c>
      <c r="K80" s="595" t="s">
        <v>763</v>
      </c>
    </row>
    <row r="81" spans="8:8" ht="14.25" customHeight="1">
      <c r="B81" s="588" t="s">
        <v>803</v>
      </c>
      <c r="C81" s="589" t="s">
        <v>195</v>
      </c>
      <c r="D81" s="590" t="s">
        <v>697</v>
      </c>
      <c r="E81" s="590" t="s">
        <v>723</v>
      </c>
      <c r="F81" s="590" t="s">
        <v>584</v>
      </c>
      <c r="G81" s="590" t="s">
        <v>804</v>
      </c>
      <c r="H81" s="590" t="s">
        <v>805</v>
      </c>
      <c r="I81" s="590" t="s">
        <v>598</v>
      </c>
      <c r="J81" s="590" t="s">
        <v>578</v>
      </c>
      <c r="K81" s="591" t="s">
        <v>806</v>
      </c>
    </row>
    <row r="82" spans="8:8" ht="14.25" customHeight="1">
      <c r="B82" s="592" t="s">
        <v>807</v>
      </c>
      <c r="C82" s="593" t="s">
        <v>195</v>
      </c>
      <c r="D82" s="594" t="s">
        <v>679</v>
      </c>
      <c r="E82" s="594" t="s">
        <v>723</v>
      </c>
      <c r="F82" s="594" t="s">
        <v>584</v>
      </c>
      <c r="G82" s="594" t="s">
        <v>773</v>
      </c>
      <c r="H82" s="594" t="s">
        <v>800</v>
      </c>
      <c r="I82" s="594" t="s">
        <v>684</v>
      </c>
      <c r="J82" s="594" t="s">
        <v>9</v>
      </c>
      <c r="K82" s="595" t="s">
        <v>775</v>
      </c>
    </row>
    <row r="83" spans="8:8" ht="14.25" customHeight="1">
      <c r="B83" s="588" t="s">
        <v>808</v>
      </c>
      <c r="C83" s="589" t="s">
        <v>205</v>
      </c>
      <c r="D83" s="590" t="s">
        <v>727</v>
      </c>
      <c r="E83" s="590" t="s">
        <v>626</v>
      </c>
      <c r="F83" s="590" t="s">
        <v>584</v>
      </c>
      <c r="G83" s="590" t="s">
        <v>809</v>
      </c>
      <c r="H83" s="590" t="s">
        <v>725</v>
      </c>
      <c r="I83" s="590" t="s">
        <v>598</v>
      </c>
      <c r="J83" s="590" t="s">
        <v>766</v>
      </c>
      <c r="K83" s="591" t="s">
        <v>810</v>
      </c>
    </row>
    <row r="84" spans="8:8" ht="14.25" customHeight="1">
      <c r="B84" s="592" t="s">
        <v>811</v>
      </c>
      <c r="C84" s="593" t="s">
        <v>205</v>
      </c>
      <c r="D84" s="594" t="s">
        <v>727</v>
      </c>
      <c r="E84" s="594" t="s">
        <v>732</v>
      </c>
      <c r="F84" s="594" t="s">
        <v>584</v>
      </c>
      <c r="G84" s="594" t="s">
        <v>773</v>
      </c>
      <c r="H84" s="594" t="s">
        <v>723</v>
      </c>
      <c r="I84" s="594" t="s">
        <v>626</v>
      </c>
      <c r="J84" s="594" t="s">
        <v>578</v>
      </c>
      <c r="K84" s="595" t="s">
        <v>812</v>
      </c>
    </row>
    <row r="85" spans="8:8" ht="14.25" customHeight="1">
      <c r="B85" s="588" t="s">
        <v>813</v>
      </c>
      <c r="C85" s="589" t="s">
        <v>205</v>
      </c>
      <c r="D85" s="590" t="s">
        <v>727</v>
      </c>
      <c r="E85" s="590" t="s">
        <v>814</v>
      </c>
      <c r="F85" s="590" t="s">
        <v>584</v>
      </c>
      <c r="G85" s="590" t="s">
        <v>809</v>
      </c>
      <c r="H85" s="590" t="s">
        <v>778</v>
      </c>
      <c r="I85" s="590" t="s">
        <v>598</v>
      </c>
      <c r="J85" s="590" t="s">
        <v>578</v>
      </c>
      <c r="K85" s="591" t="s">
        <v>815</v>
      </c>
    </row>
    <row r="86" spans="8:8" ht="14.25" customHeight="1">
      <c r="B86" s="592" t="s">
        <v>816</v>
      </c>
      <c r="C86" s="593" t="s">
        <v>205</v>
      </c>
      <c r="D86" s="594" t="s">
        <v>727</v>
      </c>
      <c r="E86" s="594" t="s">
        <v>728</v>
      </c>
      <c r="F86" s="594" t="s">
        <v>584</v>
      </c>
      <c r="G86" s="594" t="s">
        <v>804</v>
      </c>
      <c r="H86" s="594" t="s">
        <v>817</v>
      </c>
      <c r="I86" s="594" t="s">
        <v>598</v>
      </c>
      <c r="J86" s="594" t="s">
        <v>578</v>
      </c>
      <c r="K86" s="595" t="s">
        <v>818</v>
      </c>
    </row>
    <row r="87" spans="8:8" ht="14.25" customHeight="1">
      <c r="B87" s="588" t="s">
        <v>819</v>
      </c>
      <c r="C87" s="589" t="s">
        <v>205</v>
      </c>
      <c r="D87" s="590" t="s">
        <v>727</v>
      </c>
      <c r="E87" s="590" t="s">
        <v>728</v>
      </c>
      <c r="F87" s="590" t="s">
        <v>584</v>
      </c>
      <c r="G87" s="590" t="s">
        <v>809</v>
      </c>
      <c r="H87" s="590" t="s">
        <v>820</v>
      </c>
      <c r="I87" s="590" t="s">
        <v>598</v>
      </c>
      <c r="J87" s="590" t="s">
        <v>578</v>
      </c>
      <c r="K87" s="591" t="s">
        <v>821</v>
      </c>
    </row>
    <row r="88" spans="8:8" ht="14.25" customHeight="1">
      <c r="B88" s="592" t="s">
        <v>822</v>
      </c>
      <c r="C88" s="593" t="s">
        <v>205</v>
      </c>
      <c r="D88" s="594" t="s">
        <v>727</v>
      </c>
      <c r="E88" s="594" t="s">
        <v>725</v>
      </c>
      <c r="F88" s="594" t="s">
        <v>584</v>
      </c>
      <c r="G88" s="594" t="s">
        <v>809</v>
      </c>
      <c r="H88" s="594" t="s">
        <v>823</v>
      </c>
      <c r="I88" s="594" t="s">
        <v>684</v>
      </c>
      <c r="J88" s="594" t="s">
        <v>9</v>
      </c>
      <c r="K88" s="595" t="s">
        <v>763</v>
      </c>
    </row>
    <row r="89" spans="8:8" ht="14.25" customHeight="1">
      <c r="B89" s="588" t="s">
        <v>824</v>
      </c>
      <c r="C89" s="589" t="s">
        <v>205</v>
      </c>
      <c r="D89" s="590" t="s">
        <v>713</v>
      </c>
      <c r="E89" s="590" t="s">
        <v>728</v>
      </c>
      <c r="F89" s="590" t="s">
        <v>584</v>
      </c>
      <c r="G89" s="590" t="s">
        <v>809</v>
      </c>
      <c r="H89" s="590" t="s">
        <v>825</v>
      </c>
      <c r="I89" s="590" t="s">
        <v>673</v>
      </c>
      <c r="J89" s="590" t="s">
        <v>9</v>
      </c>
      <c r="K89" s="591" t="s">
        <v>763</v>
      </c>
    </row>
    <row r="90" spans="8:8" ht="14.25" customHeight="1">
      <c r="B90" s="592" t="s">
        <v>826</v>
      </c>
      <c r="C90" s="593" t="s">
        <v>205</v>
      </c>
      <c r="D90" s="594" t="s">
        <v>727</v>
      </c>
      <c r="E90" s="594" t="s">
        <v>728</v>
      </c>
      <c r="F90" s="594" t="s">
        <v>584</v>
      </c>
      <c r="G90" s="594" t="s">
        <v>809</v>
      </c>
      <c r="H90" s="594" t="s">
        <v>778</v>
      </c>
      <c r="I90" s="594" t="s">
        <v>673</v>
      </c>
      <c r="J90" s="594" t="s">
        <v>578</v>
      </c>
      <c r="K90" s="595" t="s">
        <v>763</v>
      </c>
    </row>
    <row r="91" spans="8:8" ht="14.25" customHeight="1">
      <c r="B91" s="588" t="s">
        <v>827</v>
      </c>
      <c r="C91" s="589" t="s">
        <v>108</v>
      </c>
      <c r="D91" s="590" t="s">
        <v>828</v>
      </c>
      <c r="E91" s="590" t="s">
        <v>632</v>
      </c>
      <c r="F91" s="590" t="s">
        <v>584</v>
      </c>
      <c r="G91" s="590" t="s">
        <v>597</v>
      </c>
      <c r="H91" s="590" t="s">
        <v>625</v>
      </c>
      <c r="I91" s="590" t="s">
        <v>585</v>
      </c>
      <c r="J91" s="590" t="s">
        <v>569</v>
      </c>
      <c r="K91" s="591" t="s">
        <v>763</v>
      </c>
    </row>
    <row r="92" spans="8:8" ht="14.25" customHeight="1">
      <c r="B92" s="592" t="s">
        <v>829</v>
      </c>
      <c r="C92" s="593" t="s">
        <v>88</v>
      </c>
      <c r="D92" s="594" t="s">
        <v>830</v>
      </c>
      <c r="E92" s="594" t="s">
        <v>657</v>
      </c>
      <c r="F92" s="594" t="s">
        <v>584</v>
      </c>
      <c r="G92" s="594" t="s">
        <v>597</v>
      </c>
      <c r="H92" s="594" t="s">
        <v>567</v>
      </c>
      <c r="I92" s="594" t="s">
        <v>626</v>
      </c>
      <c r="J92" s="594" t="s">
        <v>569</v>
      </c>
      <c r="K92" s="595" t="s">
        <v>831</v>
      </c>
    </row>
    <row r="93" spans="8:8" ht="14.25" customHeight="1">
      <c r="B93" s="588" t="s">
        <v>832</v>
      </c>
      <c r="C93" s="589" t="s">
        <v>212</v>
      </c>
      <c r="D93" s="590" t="s">
        <v>833</v>
      </c>
      <c r="E93" s="590" t="s">
        <v>723</v>
      </c>
      <c r="F93" s="590" t="s">
        <v>584</v>
      </c>
      <c r="G93" s="590" t="s">
        <v>719</v>
      </c>
      <c r="H93" s="590" t="s">
        <v>567</v>
      </c>
      <c r="I93" s="590" t="s">
        <v>673</v>
      </c>
      <c r="J93" s="590" t="s">
        <v>9</v>
      </c>
      <c r="K93" s="591" t="s">
        <v>763</v>
      </c>
    </row>
    <row r="94" spans="8:8" ht="14.25" customHeight="1">
      <c r="B94" s="592" t="s">
        <v>834</v>
      </c>
      <c r="C94" s="593" t="s">
        <v>108</v>
      </c>
      <c r="D94" s="594" t="s">
        <v>835</v>
      </c>
      <c r="E94" s="594" t="s">
        <v>621</v>
      </c>
      <c r="F94" s="594" t="s">
        <v>584</v>
      </c>
      <c r="G94" s="594" t="s">
        <v>597</v>
      </c>
      <c r="H94" s="594" t="s">
        <v>625</v>
      </c>
      <c r="I94" s="594" t="s">
        <v>673</v>
      </c>
      <c r="J94" s="594" t="s">
        <v>569</v>
      </c>
      <c r="K94" s="595" t="s">
        <v>836</v>
      </c>
    </row>
    <row r="95" spans="8:8" ht="14.25" customHeight="1">
      <c r="B95" s="588" t="s">
        <v>837</v>
      </c>
      <c r="C95" s="589" t="s">
        <v>73</v>
      </c>
      <c r="D95" s="590" t="s">
        <v>838</v>
      </c>
      <c r="E95" s="590" t="s">
        <v>763</v>
      </c>
      <c r="F95" s="590" t="s">
        <v>584</v>
      </c>
      <c r="G95" s="590" t="s">
        <v>763</v>
      </c>
      <c r="H95" s="590" t="s">
        <v>625</v>
      </c>
      <c r="I95" s="590" t="s">
        <v>626</v>
      </c>
      <c r="J95" s="590" t="s">
        <v>569</v>
      </c>
      <c r="K95" s="591" t="s">
        <v>839</v>
      </c>
    </row>
    <row r="96" spans="8:8" ht="14.25" customHeight="1">
      <c r="B96" s="592" t="s">
        <v>840</v>
      </c>
      <c r="C96" s="593" t="s">
        <v>97</v>
      </c>
      <c r="D96" s="594" t="s">
        <v>841</v>
      </c>
      <c r="E96" s="594" t="s">
        <v>842</v>
      </c>
      <c r="F96" s="594" t="s">
        <v>584</v>
      </c>
      <c r="G96" s="594" t="s">
        <v>843</v>
      </c>
      <c r="H96" s="594" t="s">
        <v>625</v>
      </c>
      <c r="I96" s="594" t="s">
        <v>585</v>
      </c>
      <c r="J96" s="594" t="s">
        <v>569</v>
      </c>
      <c r="K96" s="595" t="s">
        <v>763</v>
      </c>
    </row>
    <row r="97" spans="8:8" ht="14.25" customHeight="1">
      <c r="B97" s="588" t="s">
        <v>844</v>
      </c>
      <c r="C97" s="589" t="s">
        <v>97</v>
      </c>
      <c r="D97" s="590" t="s">
        <v>845</v>
      </c>
      <c r="E97" s="590" t="s">
        <v>842</v>
      </c>
      <c r="F97" s="590" t="s">
        <v>584</v>
      </c>
      <c r="G97" s="590" t="s">
        <v>843</v>
      </c>
      <c r="H97" s="590" t="s">
        <v>625</v>
      </c>
      <c r="I97" s="590" t="s">
        <v>673</v>
      </c>
      <c r="J97" s="590" t="s">
        <v>9</v>
      </c>
      <c r="K97" s="591" t="s">
        <v>763</v>
      </c>
    </row>
    <row r="98" spans="8:8" ht="14.25" customHeight="1">
      <c r="B98" s="592" t="s">
        <v>846</v>
      </c>
      <c r="C98" s="593" t="s">
        <v>108</v>
      </c>
      <c r="D98" s="594" t="s">
        <v>835</v>
      </c>
      <c r="E98" s="594" t="s">
        <v>621</v>
      </c>
      <c r="F98" s="594" t="s">
        <v>584</v>
      </c>
      <c r="G98" s="594" t="s">
        <v>597</v>
      </c>
      <c r="H98" s="594" t="s">
        <v>625</v>
      </c>
      <c r="I98" s="594" t="s">
        <v>673</v>
      </c>
      <c r="J98" s="594" t="s">
        <v>569</v>
      </c>
      <c r="K98" s="595" t="s">
        <v>763</v>
      </c>
    </row>
    <row r="99" spans="8:8" ht="14.25" customHeight="1">
      <c r="B99" s="588" t="s">
        <v>847</v>
      </c>
      <c r="C99" s="589" t="s">
        <v>103</v>
      </c>
      <c r="D99" s="590" t="s">
        <v>848</v>
      </c>
      <c r="E99" s="590" t="s">
        <v>849</v>
      </c>
      <c r="F99" s="590" t="s">
        <v>584</v>
      </c>
      <c r="G99" s="590" t="s">
        <v>624</v>
      </c>
      <c r="H99" s="590" t="s">
        <v>850</v>
      </c>
      <c r="I99" s="590" t="s">
        <v>626</v>
      </c>
      <c r="J99" s="590" t="s">
        <v>9</v>
      </c>
      <c r="K99" s="591" t="s">
        <v>763</v>
      </c>
    </row>
    <row r="100" spans="8:8" ht="14.25" customHeight="1">
      <c r="B100" s="592" t="s">
        <v>851</v>
      </c>
      <c r="C100" s="593" t="s">
        <v>103</v>
      </c>
      <c r="D100" s="594" t="s">
        <v>852</v>
      </c>
      <c r="E100" s="594" t="s">
        <v>849</v>
      </c>
      <c r="F100" s="594" t="s">
        <v>584</v>
      </c>
      <c r="G100" s="594" t="s">
        <v>658</v>
      </c>
      <c r="H100" s="594" t="s">
        <v>850</v>
      </c>
      <c r="I100" s="594" t="s">
        <v>673</v>
      </c>
      <c r="J100" s="594" t="s">
        <v>569</v>
      </c>
      <c r="K100" s="595" t="s">
        <v>853</v>
      </c>
    </row>
    <row r="101" spans="8:8" ht="14.25" customHeight="1">
      <c r="B101" s="588" t="s">
        <v>854</v>
      </c>
      <c r="C101" s="589" t="s">
        <v>103</v>
      </c>
      <c r="D101" s="590" t="s">
        <v>855</v>
      </c>
      <c r="E101" s="590" t="s">
        <v>856</v>
      </c>
      <c r="F101" s="590" t="s">
        <v>584</v>
      </c>
      <c r="G101" s="590" t="s">
        <v>567</v>
      </c>
      <c r="H101" s="590" t="s">
        <v>850</v>
      </c>
      <c r="I101" s="590" t="s">
        <v>626</v>
      </c>
      <c r="J101" s="590" t="s">
        <v>9</v>
      </c>
      <c r="K101" s="591" t="s">
        <v>763</v>
      </c>
    </row>
    <row r="102" spans="8:8" ht="14.25" customHeight="1">
      <c r="B102" s="592" t="s">
        <v>857</v>
      </c>
      <c r="C102" s="593" t="s">
        <v>103</v>
      </c>
      <c r="D102" s="594" t="s">
        <v>858</v>
      </c>
      <c r="E102" s="594" t="s">
        <v>859</v>
      </c>
      <c r="F102" s="594" t="s">
        <v>584</v>
      </c>
      <c r="G102" s="594" t="s">
        <v>624</v>
      </c>
      <c r="H102" s="594" t="s">
        <v>860</v>
      </c>
      <c r="I102" s="594" t="s">
        <v>684</v>
      </c>
      <c r="J102" s="594" t="s">
        <v>9</v>
      </c>
      <c r="K102" s="595" t="s">
        <v>763</v>
      </c>
    </row>
    <row r="103" spans="8:8" ht="14.25" customHeight="1">
      <c r="B103" s="588" t="s">
        <v>861</v>
      </c>
      <c r="C103" s="589" t="s">
        <v>97</v>
      </c>
      <c r="D103" s="590" t="s">
        <v>862</v>
      </c>
      <c r="E103" s="590" t="s">
        <v>842</v>
      </c>
      <c r="F103" s="590" t="s">
        <v>584</v>
      </c>
      <c r="G103" s="590" t="s">
        <v>842</v>
      </c>
      <c r="H103" s="590" t="s">
        <v>625</v>
      </c>
      <c r="I103" s="590" t="s">
        <v>673</v>
      </c>
      <c r="J103" s="590" t="s">
        <v>569</v>
      </c>
      <c r="K103" s="591" t="s">
        <v>763</v>
      </c>
    </row>
    <row r="104" spans="8:8" ht="14.25" customHeight="1">
      <c r="B104" s="592" t="s">
        <v>863</v>
      </c>
      <c r="C104" s="593" t="s">
        <v>97</v>
      </c>
      <c r="D104" s="594" t="s">
        <v>864</v>
      </c>
      <c r="E104" s="594" t="s">
        <v>842</v>
      </c>
      <c r="F104" s="594" t="s">
        <v>584</v>
      </c>
      <c r="G104" s="594" t="s">
        <v>842</v>
      </c>
      <c r="H104" s="594" t="s">
        <v>625</v>
      </c>
      <c r="I104" s="594" t="s">
        <v>673</v>
      </c>
      <c r="J104" s="594" t="s">
        <v>9</v>
      </c>
      <c r="K104" s="595" t="s">
        <v>763</v>
      </c>
    </row>
    <row r="105" spans="8:8" ht="14.25" customHeight="1">
      <c r="B105" s="588" t="s">
        <v>201</v>
      </c>
      <c r="C105" s="589" t="s">
        <v>201</v>
      </c>
      <c r="D105" s="590" t="s">
        <v>828</v>
      </c>
      <c r="E105" s="590" t="s">
        <v>865</v>
      </c>
      <c r="F105" s="590" t="s">
        <v>584</v>
      </c>
      <c r="G105" s="590" t="s">
        <v>567</v>
      </c>
      <c r="H105" s="590" t="s">
        <v>866</v>
      </c>
      <c r="I105" s="590" t="s">
        <v>867</v>
      </c>
      <c r="J105" s="590" t="s">
        <v>569</v>
      </c>
      <c r="K105" s="591" t="s">
        <v>763</v>
      </c>
    </row>
    <row r="106" spans="8:8" ht="14.55">
      <c r="A106" s="598"/>
      <c r="B106" s="599" t="s">
        <v>868</v>
      </c>
      <c r="C106" s="600" t="s">
        <v>212</v>
      </c>
      <c r="D106" s="601" t="s">
        <v>869</v>
      </c>
      <c r="E106" s="601" t="s">
        <v>870</v>
      </c>
      <c r="F106" s="601" t="s">
        <v>584</v>
      </c>
      <c r="G106" s="601" t="s">
        <v>567</v>
      </c>
      <c r="H106" s="601" t="s">
        <v>567</v>
      </c>
      <c r="I106" s="601" t="s">
        <v>684</v>
      </c>
      <c r="J106" s="601" t="s">
        <v>9</v>
      </c>
      <c r="K106" s="602" t="s">
        <v>763</v>
      </c>
    </row>
    <row r="107" spans="8:8">
      <c r="A107" s="598" t="s">
        <v>871</v>
      </c>
      <c r="B107" s="598"/>
      <c r="C107" s="598"/>
    </row>
    <row r="108" spans="8:8">
      <c r="A108" s="598" t="s">
        <v>872</v>
      </c>
      <c r="B108" s="598"/>
      <c r="C108" s="598"/>
    </row>
    <row r="109" spans="8:8">
      <c r="A109" s="598" t="s">
        <v>873</v>
      </c>
      <c r="B109" s="598"/>
      <c r="C109" s="598"/>
    </row>
    <row r="110" spans="8:8">
      <c r="A110" s="598" t="s">
        <v>874</v>
      </c>
      <c r="B110" s="598"/>
      <c r="C110" s="598"/>
    </row>
    <row r="111" spans="8:8">
      <c r="A111" s="598" t="s">
        <v>875</v>
      </c>
      <c r="B111" s="598"/>
      <c r="C111" s="598"/>
    </row>
    <row r="112" spans="8:8">
      <c r="A112" s="598" t="s">
        <v>876</v>
      </c>
      <c r="B112" s="598"/>
      <c r="C112" s="598"/>
    </row>
    <row r="113" spans="8:8">
      <c r="A113" s="598" t="s">
        <v>877</v>
      </c>
      <c r="B113" s="598"/>
      <c r="C113" s="598"/>
    </row>
    <row r="114" spans="8:8">
      <c r="A114" s="598" t="s">
        <v>878</v>
      </c>
      <c r="B114" s="598"/>
      <c r="C114" s="598"/>
    </row>
    <row r="115" spans="8:8">
      <c r="A115" s="598"/>
      <c r="B115" s="598"/>
      <c r="C115" s="598"/>
    </row>
    <row r="116" spans="8:8">
      <c r="A116" s="598"/>
      <c r="B116" s="598"/>
      <c r="C116" s="598"/>
    </row>
    <row r="117" spans="8:8">
      <c r="A117" s="598"/>
      <c r="B117" s="598"/>
      <c r="C117" s="598"/>
    </row>
    <row r="118" spans="8:8">
      <c r="A118" s="598"/>
      <c r="B118" s="598"/>
      <c r="C118" s="598"/>
    </row>
    <row r="119" spans="8:8">
      <c r="A119" s="598"/>
      <c r="B119" s="598"/>
      <c r="C119" s="598"/>
    </row>
    <row r="120" spans="8:8">
      <c r="A120" s="598"/>
      <c r="B120" s="598"/>
      <c r="C120" s="598"/>
    </row>
    <row r="121" spans="8:8">
      <c r="A121" s="598"/>
      <c r="B121" s="598"/>
      <c r="C121" s="598"/>
    </row>
    <row r="122" spans="8:8">
      <c r="A122" s="598"/>
      <c r="B122" s="598"/>
      <c r="C122" s="598"/>
    </row>
    <row r="123" spans="8:8">
      <c r="A123" s="598"/>
      <c r="B123" s="598"/>
      <c r="C123" s="598"/>
    </row>
    <row r="124" spans="8:8">
      <c r="A124" s="598"/>
      <c r="B124" s="598"/>
      <c r="C124" s="598"/>
    </row>
    <row r="125" spans="8:8">
      <c r="A125" s="598"/>
      <c r="B125" s="598"/>
      <c r="C125" s="598"/>
    </row>
    <row r="126" spans="8:8">
      <c r="A126" s="598"/>
      <c r="B126" s="598"/>
      <c r="C126" s="598"/>
    </row>
    <row r="127" spans="8:8">
      <c r="A127" s="598"/>
      <c r="B127" s="598"/>
      <c r="C127" s="598"/>
    </row>
    <row r="128" spans="8:8">
      <c r="A128" s="598"/>
      <c r="B128" s="598"/>
      <c r="C128" s="598"/>
      <c r="D128" s="598"/>
      <c r="E128" s="598"/>
      <c r="F128" s="598"/>
      <c r="G128" s="598"/>
    </row>
    <row r="129" spans="8:8">
      <c r="A129" s="598"/>
      <c r="B129" s="598"/>
      <c r="C129" s="598"/>
      <c r="D129" s="598"/>
      <c r="E129" s="598"/>
      <c r="F129" s="598"/>
      <c r="G129" s="598"/>
    </row>
    <row r="130" spans="8:8">
      <c r="A130" s="598"/>
      <c r="B130" s="598"/>
      <c r="C130" s="598"/>
      <c r="D130" s="598"/>
      <c r="E130" s="598"/>
      <c r="F130" s="598"/>
      <c r="G130" s="598"/>
    </row>
    <row r="131" spans="8:8">
      <c r="A131" s="598"/>
      <c r="B131" s="598"/>
      <c r="C131" s="598"/>
      <c r="D131" s="598"/>
      <c r="E131" s="598"/>
      <c r="F131" s="598"/>
      <c r="G131" s="598"/>
    </row>
    <row r="132" spans="8:8">
      <c r="A132" s="598"/>
      <c r="B132" s="598"/>
      <c r="C132" s="598"/>
      <c r="D132" s="598"/>
      <c r="E132" s="598"/>
      <c r="F132" s="598"/>
      <c r="G132" s="598"/>
    </row>
    <row r="133" spans="8:8">
      <c r="A133" s="598"/>
      <c r="B133" s="598"/>
      <c r="C133" s="598"/>
      <c r="D133" s="598"/>
      <c r="E133" s="598"/>
      <c r="F133" s="598"/>
      <c r="G133" s="598"/>
    </row>
    <row r="134" spans="8:8">
      <c r="A134" s="598"/>
      <c r="B134" s="598"/>
      <c r="C134" s="598"/>
      <c r="D134" s="598"/>
      <c r="E134" s="598"/>
      <c r="F134" s="598"/>
      <c r="G134" s="598"/>
    </row>
    <row r="135" spans="8:8">
      <c r="A135" s="598"/>
      <c r="B135" s="598"/>
      <c r="C135" s="598"/>
      <c r="D135" s="598"/>
      <c r="E135" s="598"/>
      <c r="F135" s="598"/>
      <c r="G135" s="598"/>
    </row>
    <row r="136" spans="8:8">
      <c r="A136" s="598"/>
      <c r="B136" s="598"/>
      <c r="C136" s="598"/>
      <c r="D136" s="598"/>
      <c r="E136" s="598"/>
      <c r="F136" s="598"/>
      <c r="G136" s="598"/>
    </row>
    <row r="137" spans="8:8">
      <c r="A137" s="598"/>
      <c r="B137" s="598"/>
      <c r="C137" s="598"/>
      <c r="D137" s="598"/>
      <c r="E137" s="598"/>
      <c r="F137" s="598"/>
      <c r="G137" s="598"/>
    </row>
    <row r="138" spans="8:8">
      <c r="A138" s="598"/>
      <c r="B138" s="598"/>
      <c r="C138" s="598"/>
      <c r="D138" s="598"/>
      <c r="E138" s="598"/>
      <c r="F138" s="598"/>
      <c r="G138" s="598"/>
    </row>
    <row r="139" spans="8:8">
      <c r="A139" s="598"/>
      <c r="B139" s="598"/>
      <c r="C139" s="598"/>
      <c r="D139" s="598"/>
      <c r="E139" s="598"/>
      <c r="F139" s="598"/>
      <c r="G139" s="598"/>
    </row>
    <row r="140" spans="8:8">
      <c r="A140" s="598"/>
      <c r="B140" s="598"/>
      <c r="C140" s="598"/>
      <c r="D140" s="598"/>
      <c r="E140" s="598"/>
      <c r="F140" s="598"/>
      <c r="G140" s="598"/>
    </row>
    <row r="141" spans="8:8">
      <c r="A141" s="598"/>
      <c r="B141" s="598"/>
      <c r="C141" s="598"/>
      <c r="D141" s="598"/>
      <c r="E141" s="598"/>
      <c r="F141" s="598"/>
      <c r="G141" s="598"/>
    </row>
    <row r="142" spans="8:8">
      <c r="A142" s="598"/>
      <c r="B142" s="598"/>
      <c r="C142" s="598"/>
      <c r="D142" s="598"/>
      <c r="E142" s="598"/>
      <c r="F142" s="598"/>
      <c r="G142" s="598"/>
    </row>
    <row r="143" spans="8:8">
      <c r="A143" s="598"/>
      <c r="B143" s="598"/>
      <c r="C143" s="598"/>
      <c r="D143" s="598"/>
      <c r="E143" s="598"/>
      <c r="F143" s="598"/>
      <c r="G143" s="598"/>
    </row>
    <row r="144" spans="8:8">
      <c r="A144" s="598"/>
      <c r="B144" s="598"/>
      <c r="C144" s="598"/>
      <c r="D144" s="598"/>
      <c r="E144" s="598"/>
      <c r="F144" s="598"/>
      <c r="G144" s="598"/>
    </row>
    <row r="145" spans="8:8">
      <c r="A145" s="598"/>
      <c r="B145" s="598"/>
      <c r="C145" s="598"/>
      <c r="D145" s="598"/>
      <c r="E145" s="598"/>
      <c r="F145" s="598"/>
      <c r="G145" s="598"/>
    </row>
    <row r="146" spans="8:8">
      <c r="A146" s="598"/>
      <c r="B146" s="598"/>
      <c r="C146" s="598"/>
      <c r="D146" s="598"/>
      <c r="E146" s="598"/>
      <c r="F146" s="598"/>
      <c r="G146" s="598"/>
    </row>
    <row r="147" spans="8:8">
      <c r="A147" s="598"/>
      <c r="B147" s="598"/>
      <c r="C147" s="598"/>
      <c r="D147" s="598"/>
      <c r="E147" s="598"/>
      <c r="F147" s="598"/>
      <c r="G147" s="598"/>
    </row>
    <row r="148" spans="8:8">
      <c r="A148" s="598"/>
      <c r="B148" s="598"/>
      <c r="C148" s="598"/>
      <c r="D148" s="598"/>
      <c r="E148" s="598"/>
      <c r="F148" s="598"/>
      <c r="G148" s="598"/>
      <c r="H148" s="598"/>
      <c r="I148" s="598"/>
      <c r="J148" s="598"/>
    </row>
    <row r="149" spans="8:8">
      <c r="A149" s="598"/>
      <c r="B149" s="598"/>
      <c r="C149" s="598"/>
      <c r="D149" s="598"/>
      <c r="E149" s="598"/>
      <c r="F149" s="598"/>
      <c r="G149" s="598"/>
      <c r="H149" s="598"/>
      <c r="I149" s="598"/>
      <c r="J149" s="598"/>
    </row>
    <row r="150" spans="8:8">
      <c r="A150" s="598"/>
      <c r="B150" s="598"/>
      <c r="C150" s="598"/>
      <c r="D150" s="598"/>
      <c r="E150" s="598"/>
      <c r="F150" s="598"/>
      <c r="G150" s="598"/>
      <c r="H150" s="598"/>
      <c r="I150" s="598"/>
      <c r="J150" s="598"/>
    </row>
    <row r="151" spans="8:8">
      <c r="A151" s="598"/>
      <c r="B151" s="598"/>
      <c r="C151" s="598"/>
      <c r="D151" s="598"/>
      <c r="E151" s="598"/>
      <c r="F151" s="598"/>
      <c r="G151" s="598"/>
      <c r="H151" s="598"/>
      <c r="I151" s="598"/>
      <c r="J151" s="598"/>
    </row>
    <row r="152" spans="8:8">
      <c r="A152" s="598"/>
      <c r="B152" s="598"/>
      <c r="C152" s="598"/>
      <c r="D152" s="598"/>
      <c r="E152" s="598"/>
      <c r="F152" s="598"/>
      <c r="G152" s="598"/>
      <c r="H152" s="598"/>
      <c r="I152" s="598"/>
      <c r="J152" s="598"/>
    </row>
    <row r="153" spans="8:8">
      <c r="A153" s="598"/>
      <c r="B153" s="598"/>
      <c r="C153" s="598"/>
      <c r="D153" s="598"/>
      <c r="E153" s="598"/>
      <c r="F153" s="598"/>
      <c r="G153" s="598"/>
      <c r="H153" s="598"/>
      <c r="I153" s="598"/>
      <c r="J153" s="598"/>
    </row>
    <row r="154" spans="8:8">
      <c r="A154" s="598"/>
      <c r="B154" s="598"/>
      <c r="C154" s="598"/>
      <c r="D154" s="598"/>
      <c r="E154" s="598"/>
      <c r="F154" s="598"/>
      <c r="G154" s="598"/>
      <c r="H154" s="598"/>
      <c r="I154" s="598"/>
      <c r="J154" s="598"/>
    </row>
    <row r="155" spans="8:8">
      <c r="A155" s="598"/>
      <c r="B155" s="598"/>
      <c r="C155" s="598"/>
      <c r="D155" s="598"/>
      <c r="E155" s="598"/>
      <c r="F155" s="598"/>
      <c r="G155" s="598"/>
      <c r="H155" s="598"/>
      <c r="I155" s="598"/>
      <c r="J155" s="598"/>
    </row>
    <row r="156" spans="8:8">
      <c r="A156" s="598"/>
      <c r="B156" s="598"/>
      <c r="C156" s="598"/>
      <c r="D156" s="598"/>
      <c r="E156" s="598"/>
      <c r="F156" s="598"/>
      <c r="G156" s="598"/>
      <c r="H156" s="598"/>
      <c r="I156" s="598"/>
      <c r="J156" s="598"/>
    </row>
    <row r="157" spans="8:8">
      <c r="A157" s="598"/>
      <c r="B157" s="598"/>
      <c r="C157" s="598"/>
      <c r="D157" s="598"/>
      <c r="E157" s="598"/>
      <c r="F157" s="598"/>
      <c r="G157" s="598"/>
      <c r="H157" s="598"/>
      <c r="I157" s="598"/>
      <c r="J157" s="598"/>
    </row>
    <row r="158" spans="8:8">
      <c r="A158" s="598"/>
      <c r="B158" s="598"/>
      <c r="C158" s="598"/>
      <c r="D158" s="598"/>
      <c r="E158" s="598"/>
      <c r="F158" s="598"/>
      <c r="G158" s="598"/>
      <c r="H158" s="598"/>
      <c r="I158" s="598"/>
      <c r="J158" s="598"/>
    </row>
    <row r="159" spans="8:8">
      <c r="A159" s="598"/>
      <c r="B159" s="598"/>
      <c r="C159" s="598"/>
      <c r="D159" s="598"/>
      <c r="E159" s="598"/>
      <c r="F159" s="598"/>
      <c r="G159" s="598"/>
      <c r="H159" s="598"/>
      <c r="I159" s="598"/>
      <c r="J159" s="598"/>
    </row>
    <row r="160" spans="8:8">
      <c r="A160" s="598"/>
      <c r="B160" s="598"/>
      <c r="C160" s="598"/>
      <c r="D160" s="598"/>
      <c r="E160" s="598"/>
      <c r="F160" s="598"/>
      <c r="G160" s="598"/>
      <c r="H160" s="598"/>
      <c r="I160" s="598"/>
      <c r="J160" s="598"/>
    </row>
    <row r="161" spans="8:8">
      <c r="A161" s="598"/>
      <c r="B161" s="598"/>
      <c r="C161" s="598"/>
      <c r="D161" s="598"/>
      <c r="E161" s="598"/>
      <c r="F161" s="598"/>
      <c r="G161" s="598"/>
      <c r="H161" s="598"/>
      <c r="I161" s="598"/>
      <c r="J161" s="598"/>
    </row>
  </sheetData>
  <sheetProtection sheet="0" formatCells="0" selectLockedCells="1"/>
  <mergeCells count="1">
    <mergeCell ref="B1:K1"/>
  </mergeCells>
  <pageMargins left="0.75" right="0.75" top="1.0" bottom="1.0" header="0.511805555555556" footer="0.511805555555556"/>
  <pageSetup paperSize="1" fitToWidth="0" fitToHeight="0"/>
</worksheet>
</file>

<file path=xl/worksheets/sheet6.xml><?xml version="1.0" encoding="utf-8"?>
<worksheet xmlns:r="http://schemas.openxmlformats.org/officeDocument/2006/relationships" xmlns="http://schemas.openxmlformats.org/spreadsheetml/2006/main">
  <dimension ref="A1:BD393"/>
  <sheetViews>
    <sheetView workbookViewId="0" zoomScale="80">
      <selection activeCell="B7" sqref="B7"/>
    </sheetView>
  </sheetViews>
  <sheetFormatPr defaultRowHeight="13.8" defaultColWidth="9"/>
  <cols>
    <col min="2" max="2" customWidth="1" width="6.25" style="0"/>
    <col min="3" max="3" customWidth="1" width="5.6289062" style="603"/>
    <col min="4" max="4" customWidth="1" width="79.25" style="604"/>
    <col min="6" max="6" customWidth="1" width="5.6289062" style="605"/>
    <col min="7" max="7" customWidth="1" width="79.25" style="606"/>
  </cols>
  <sheetData>
    <row r="1" spans="8:8">
      <c r="A1" s="607"/>
      <c r="B1" s="607"/>
      <c r="C1" s="608" t="s">
        <v>879</v>
      </c>
      <c r="D1" s="608"/>
      <c r="E1" s="608"/>
      <c r="F1" s="608"/>
      <c r="G1" s="608"/>
    </row>
    <row r="2" spans="8:8">
      <c r="A2" s="607"/>
      <c r="B2" s="607"/>
      <c r="C2" s="608"/>
      <c r="D2" s="608"/>
      <c r="E2" s="608"/>
      <c r="F2" s="608"/>
      <c r="G2" s="608"/>
    </row>
    <row r="3" spans="8:8" ht="33.0" customHeight="1">
      <c r="A3" s="607"/>
      <c r="B3" s="607"/>
      <c r="C3" s="608"/>
      <c r="D3" s="608"/>
      <c r="E3" s="608"/>
      <c r="F3" s="608"/>
      <c r="G3" s="608"/>
    </row>
    <row r="4" spans="8:8" ht="18.75" customHeight="1">
      <c r="A4" s="607"/>
      <c r="B4" s="609"/>
      <c r="C4" s="610" t="s">
        <v>880</v>
      </c>
      <c r="D4" s="611"/>
      <c r="E4" s="612"/>
      <c r="F4" s="613" t="s">
        <v>881</v>
      </c>
      <c r="G4" s="614"/>
      <c r="H4" s="615"/>
      <c r="I4" s="607"/>
      <c r="J4" s="607"/>
      <c r="K4" s="607"/>
      <c r="L4" s="607"/>
      <c r="M4" s="607"/>
      <c r="N4" s="607"/>
      <c r="O4" s="607"/>
      <c r="P4" s="607"/>
      <c r="Q4" s="616"/>
      <c r="R4" s="616"/>
      <c r="S4" s="616"/>
      <c r="T4" s="616"/>
      <c r="U4" s="616"/>
      <c r="V4" s="616"/>
      <c r="W4" s="616"/>
      <c r="X4" s="616"/>
      <c r="Y4" s="616"/>
      <c r="Z4" s="616"/>
      <c r="AA4" s="616"/>
      <c r="AB4" s="616"/>
      <c r="AC4" s="616"/>
      <c r="AD4" s="616"/>
      <c r="AE4" s="616"/>
      <c r="AF4" s="616"/>
      <c r="AG4" s="616"/>
      <c r="AH4" s="616"/>
      <c r="AI4" s="616"/>
      <c r="AJ4" s="616"/>
      <c r="AK4" s="616"/>
      <c r="AL4" s="616"/>
      <c r="AM4" s="616"/>
      <c r="AN4" s="616"/>
      <c r="AO4" s="616"/>
      <c r="AP4" s="616"/>
      <c r="AQ4" s="616"/>
      <c r="AR4" s="616"/>
      <c r="AS4" s="616"/>
      <c r="AT4" s="616"/>
      <c r="AU4" s="616"/>
      <c r="AV4" s="616"/>
      <c r="AW4" s="616"/>
      <c r="AX4" s="616"/>
      <c r="AY4" s="616"/>
    </row>
    <row r="5" spans="8:8" ht="18.0" customHeight="1">
      <c r="A5" s="607"/>
      <c r="B5" s="609"/>
      <c r="C5" s="617" t="s">
        <v>238</v>
      </c>
      <c r="D5" s="618" t="s">
        <v>882</v>
      </c>
      <c r="E5" s="619"/>
      <c r="F5" s="620" t="s">
        <v>238</v>
      </c>
      <c r="G5" s="618" t="s">
        <v>882</v>
      </c>
      <c r="H5" s="615"/>
      <c r="I5" s="607"/>
      <c r="J5" s="607"/>
      <c r="K5" s="607"/>
      <c r="L5" s="607"/>
      <c r="M5" s="607"/>
      <c r="N5" s="607"/>
      <c r="O5" s="607"/>
      <c r="P5" s="607"/>
      <c r="Q5" s="616"/>
      <c r="R5" s="616"/>
      <c r="S5" s="616"/>
      <c r="T5" s="616"/>
      <c r="U5" s="616"/>
      <c r="V5" s="616"/>
      <c r="W5" s="616"/>
      <c r="X5" s="616"/>
      <c r="Y5" s="616"/>
      <c r="Z5" s="616"/>
      <c r="AA5" s="616"/>
      <c r="AB5" s="616"/>
      <c r="AC5" s="616"/>
      <c r="AD5" s="616"/>
      <c r="AE5" s="616"/>
      <c r="AF5" s="616"/>
      <c r="AG5" s="616"/>
      <c r="AH5" s="616"/>
      <c r="AI5" s="616"/>
      <c r="AJ5" s="616"/>
      <c r="AK5" s="616"/>
      <c r="AL5" s="616"/>
      <c r="AM5" s="616"/>
      <c r="AN5" s="616"/>
      <c r="AO5" s="616"/>
      <c r="AP5" s="616"/>
      <c r="AQ5" s="616"/>
      <c r="AR5" s="616"/>
      <c r="AS5" s="616"/>
      <c r="AT5" s="616"/>
      <c r="AU5" s="616"/>
      <c r="AV5" s="616"/>
      <c r="AW5" s="616"/>
      <c r="AX5" s="616"/>
      <c r="AY5" s="616"/>
    </row>
    <row r="6" spans="8:8" ht="51.95" customHeight="1">
      <c r="A6" s="607"/>
      <c r="B6" s="609"/>
      <c r="C6" s="621">
        <v>1.0</v>
      </c>
      <c r="D6" s="622" t="s">
        <v>883</v>
      </c>
      <c r="E6" s="619"/>
      <c r="F6" s="623">
        <v>1.0</v>
      </c>
      <c r="G6" s="624" t="s">
        <v>884</v>
      </c>
      <c r="H6" s="615"/>
      <c r="I6" s="607"/>
      <c r="J6" s="607"/>
      <c r="K6" s="607"/>
      <c r="L6" s="607"/>
      <c r="M6" s="607"/>
      <c r="N6" s="607"/>
      <c r="O6" s="607"/>
      <c r="P6" s="607"/>
      <c r="Q6" s="616"/>
      <c r="R6" s="616"/>
      <c r="S6" s="616"/>
      <c r="T6" s="616"/>
      <c r="U6" s="616"/>
      <c r="V6" s="616"/>
      <c r="W6" s="616"/>
      <c r="X6" s="616"/>
      <c r="Y6" s="616"/>
      <c r="Z6" s="616"/>
      <c r="AA6" s="616"/>
      <c r="AB6" s="616"/>
      <c r="AC6" s="616"/>
      <c r="AD6" s="616"/>
      <c r="AE6" s="616"/>
      <c r="AF6" s="616"/>
      <c r="AG6" s="616"/>
      <c r="AH6" s="616"/>
      <c r="AI6" s="616"/>
      <c r="AJ6" s="616"/>
      <c r="AK6" s="616"/>
      <c r="AL6" s="616"/>
      <c r="AM6" s="616"/>
      <c r="AN6" s="616"/>
      <c r="AO6" s="616"/>
      <c r="AP6" s="616"/>
      <c r="AQ6" s="616"/>
      <c r="AR6" s="616"/>
      <c r="AS6" s="616"/>
      <c r="AT6" s="616"/>
      <c r="AU6" s="616"/>
      <c r="AV6" s="616"/>
      <c r="AW6" s="616"/>
      <c r="AX6" s="616"/>
      <c r="AY6" s="616"/>
    </row>
    <row r="7" spans="8:8" ht="51.95" customHeight="1">
      <c r="A7" s="607"/>
      <c r="B7" s="609"/>
      <c r="C7" s="625">
        <v>2.0</v>
      </c>
      <c r="D7" s="626" t="s">
        <v>885</v>
      </c>
      <c r="E7" s="619"/>
      <c r="F7" s="627">
        <v>2.0</v>
      </c>
      <c r="G7" s="628" t="s">
        <v>886</v>
      </c>
      <c r="H7" s="615"/>
      <c r="I7" s="607"/>
      <c r="J7" s="607"/>
      <c r="K7" s="607"/>
      <c r="L7" s="607"/>
      <c r="M7" s="607"/>
      <c r="N7" s="607"/>
      <c r="O7" s="607"/>
      <c r="P7" s="607"/>
      <c r="Q7" s="616"/>
      <c r="R7" s="616"/>
      <c r="S7" s="616"/>
      <c r="T7" s="616"/>
      <c r="U7" s="616"/>
      <c r="V7" s="616"/>
      <c r="W7" s="616"/>
      <c r="X7" s="616"/>
      <c r="Y7" s="616"/>
      <c r="Z7" s="616"/>
      <c r="AA7" s="616"/>
      <c r="AB7" s="616"/>
      <c r="AC7" s="616"/>
      <c r="AD7" s="616"/>
      <c r="AE7" s="616"/>
      <c r="AF7" s="616"/>
      <c r="AG7" s="616"/>
      <c r="AH7" s="616"/>
      <c r="AI7" s="616"/>
      <c r="AJ7" s="616"/>
      <c r="AK7" s="616"/>
      <c r="AL7" s="616"/>
      <c r="AM7" s="616"/>
      <c r="AN7" s="616"/>
      <c r="AO7" s="616"/>
      <c r="AP7" s="616"/>
      <c r="AQ7" s="616"/>
      <c r="AR7" s="616"/>
      <c r="AS7" s="616"/>
      <c r="AT7" s="616"/>
      <c r="AU7" s="616"/>
      <c r="AV7" s="616"/>
      <c r="AW7" s="616"/>
      <c r="AX7" s="616"/>
      <c r="AY7" s="616"/>
    </row>
    <row r="8" spans="8:8" ht="51.95" customHeight="1">
      <c r="A8" s="607"/>
      <c r="B8" s="609"/>
      <c r="C8" s="629">
        <v>3.0</v>
      </c>
      <c r="D8" s="624" t="s">
        <v>887</v>
      </c>
      <c r="E8" s="619"/>
      <c r="F8" s="623">
        <v>3.0</v>
      </c>
      <c r="G8" s="624" t="s">
        <v>888</v>
      </c>
      <c r="H8" s="615"/>
      <c r="I8" s="607"/>
      <c r="J8" s="607"/>
      <c r="K8" s="607"/>
      <c r="L8" s="607"/>
      <c r="M8" s="607"/>
      <c r="N8" s="607"/>
      <c r="O8" s="607"/>
      <c r="P8" s="607"/>
      <c r="Q8" s="616"/>
      <c r="R8" s="616"/>
      <c r="S8" s="616"/>
      <c r="T8" s="616"/>
      <c r="U8" s="616"/>
      <c r="V8" s="616"/>
      <c r="W8" s="616"/>
      <c r="X8" s="616"/>
      <c r="Y8" s="616"/>
      <c r="Z8" s="616"/>
      <c r="AA8" s="616"/>
      <c r="AB8" s="616"/>
      <c r="AC8" s="616"/>
      <c r="AD8" s="616"/>
      <c r="AE8" s="616"/>
      <c r="AF8" s="616"/>
      <c r="AG8" s="616"/>
      <c r="AH8" s="616"/>
      <c r="AI8" s="616"/>
      <c r="AJ8" s="616"/>
      <c r="AK8" s="616"/>
      <c r="AL8" s="616"/>
      <c r="AM8" s="616"/>
      <c r="AN8" s="616"/>
      <c r="AO8" s="616"/>
      <c r="AP8" s="616"/>
      <c r="AQ8" s="616"/>
      <c r="AR8" s="616"/>
      <c r="AS8" s="616"/>
      <c r="AT8" s="616"/>
      <c r="AU8" s="616"/>
      <c r="AV8" s="616"/>
      <c r="AW8" s="616"/>
      <c r="AX8" s="616"/>
      <c r="AY8" s="616"/>
    </row>
    <row r="9" spans="8:8" ht="51.95" customHeight="1">
      <c r="A9" s="607"/>
      <c r="B9" s="609"/>
      <c r="C9" s="630">
        <v>4.0</v>
      </c>
      <c r="D9" s="628" t="s">
        <v>889</v>
      </c>
      <c r="E9" s="619"/>
      <c r="F9" s="627">
        <v>4.0</v>
      </c>
      <c r="G9" s="628" t="s">
        <v>890</v>
      </c>
      <c r="H9" s="615"/>
      <c r="I9" s="607"/>
      <c r="J9" s="607"/>
      <c r="K9" s="607"/>
      <c r="L9" s="607"/>
      <c r="M9" s="607"/>
      <c r="N9" s="607"/>
      <c r="O9" s="607"/>
      <c r="P9" s="607"/>
      <c r="Q9" s="616"/>
      <c r="R9" s="616"/>
      <c r="S9" s="616"/>
      <c r="T9" s="616"/>
      <c r="U9" s="616"/>
      <c r="V9" s="616"/>
      <c r="W9" s="616"/>
      <c r="X9" s="616"/>
      <c r="Y9" s="616"/>
      <c r="Z9" s="616"/>
      <c r="AA9" s="616"/>
      <c r="AB9" s="616"/>
      <c r="AC9" s="616"/>
      <c r="AD9" s="616"/>
      <c r="AE9" s="616"/>
      <c r="AF9" s="616"/>
      <c r="AG9" s="616"/>
      <c r="AH9" s="616"/>
      <c r="AI9" s="616"/>
      <c r="AJ9" s="616"/>
      <c r="AK9" s="616"/>
      <c r="AL9" s="616"/>
      <c r="AM9" s="616"/>
      <c r="AN9" s="616"/>
      <c r="AO9" s="616"/>
      <c r="AP9" s="616"/>
      <c r="AQ9" s="616"/>
      <c r="AR9" s="616"/>
      <c r="AS9" s="616"/>
      <c r="AT9" s="616"/>
      <c r="AU9" s="616"/>
      <c r="AV9" s="616"/>
      <c r="AW9" s="616"/>
      <c r="AX9" s="616"/>
      <c r="AY9" s="616"/>
    </row>
    <row r="10" spans="8:8" ht="51.95" customHeight="1">
      <c r="A10" s="607"/>
      <c r="B10" s="609"/>
      <c r="C10" s="629">
        <v>5.0</v>
      </c>
      <c r="D10" s="624" t="s">
        <v>891</v>
      </c>
      <c r="E10" s="619"/>
      <c r="F10" s="623">
        <v>5.0</v>
      </c>
      <c r="G10" s="624" t="s">
        <v>892</v>
      </c>
      <c r="H10" s="615"/>
      <c r="I10" s="607"/>
      <c r="J10" s="607"/>
      <c r="K10" s="607"/>
      <c r="L10" s="607"/>
      <c r="M10" s="607"/>
      <c r="N10" s="607"/>
      <c r="O10" s="607"/>
      <c r="P10" s="607"/>
      <c r="Q10" s="616"/>
      <c r="R10" s="616"/>
      <c r="S10" s="616"/>
      <c r="T10" s="616"/>
      <c r="U10" s="616"/>
      <c r="V10" s="616"/>
      <c r="W10" s="616"/>
      <c r="X10" s="616"/>
      <c r="Y10" s="616"/>
      <c r="Z10" s="616"/>
      <c r="AA10" s="616"/>
      <c r="AB10" s="616"/>
      <c r="AC10" s="616"/>
      <c r="AD10" s="616"/>
      <c r="AE10" s="616"/>
      <c r="AF10" s="616"/>
      <c r="AG10" s="616"/>
      <c r="AH10" s="616"/>
      <c r="AI10" s="616"/>
      <c r="AJ10" s="616"/>
      <c r="AK10" s="616"/>
      <c r="AL10" s="616"/>
      <c r="AM10" s="616"/>
      <c r="AN10" s="616"/>
      <c r="AO10" s="616"/>
      <c r="AP10" s="616"/>
      <c r="AQ10" s="616"/>
      <c r="AR10" s="616"/>
      <c r="AS10" s="616"/>
      <c r="AT10" s="616"/>
      <c r="AU10" s="616"/>
      <c r="AV10" s="616"/>
      <c r="AW10" s="616"/>
      <c r="AX10" s="616"/>
      <c r="AY10" s="616"/>
    </row>
    <row r="11" spans="8:8" ht="51.95" customHeight="1">
      <c r="A11" s="607"/>
      <c r="B11" s="609"/>
      <c r="C11" s="630">
        <v>6.0</v>
      </c>
      <c r="D11" s="628" t="s">
        <v>893</v>
      </c>
      <c r="E11" s="619"/>
      <c r="F11" s="627">
        <v>6.0</v>
      </c>
      <c r="G11" s="628" t="s">
        <v>894</v>
      </c>
      <c r="H11" s="615"/>
      <c r="I11" s="607"/>
      <c r="J11" s="607"/>
      <c r="K11" s="607"/>
      <c r="L11" s="607"/>
      <c r="M11" s="607"/>
      <c r="N11" s="607"/>
      <c r="O11" s="607"/>
      <c r="P11" s="607"/>
      <c r="Q11" s="616"/>
      <c r="R11" s="616"/>
      <c r="S11" s="616"/>
      <c r="T11" s="616"/>
      <c r="U11" s="616"/>
      <c r="V11" s="616"/>
      <c r="W11" s="616"/>
      <c r="X11" s="616"/>
      <c r="Y11" s="616"/>
      <c r="Z11" s="616"/>
      <c r="AA11" s="616"/>
      <c r="AB11" s="616"/>
      <c r="AC11" s="616"/>
      <c r="AD11" s="616"/>
      <c r="AE11" s="616"/>
      <c r="AF11" s="616"/>
      <c r="AG11" s="616"/>
      <c r="AH11" s="616"/>
      <c r="AI11" s="616"/>
      <c r="AJ11" s="616"/>
      <c r="AK11" s="616"/>
      <c r="AL11" s="616"/>
      <c r="AM11" s="616"/>
      <c r="AN11" s="616"/>
      <c r="AO11" s="616"/>
      <c r="AP11" s="616"/>
      <c r="AQ11" s="616"/>
      <c r="AR11" s="616"/>
      <c r="AS11" s="616"/>
      <c r="AT11" s="616"/>
      <c r="AU11" s="616"/>
      <c r="AV11" s="616"/>
      <c r="AW11" s="616"/>
      <c r="AX11" s="616"/>
      <c r="AY11" s="616"/>
    </row>
    <row r="12" spans="8:8" ht="51.95" customHeight="1">
      <c r="A12" s="607"/>
      <c r="B12" s="609"/>
      <c r="C12" s="629">
        <v>7.0</v>
      </c>
      <c r="D12" s="624" t="s">
        <v>895</v>
      </c>
      <c r="E12" s="619"/>
      <c r="F12" s="623">
        <v>7.0</v>
      </c>
      <c r="G12" s="624" t="s">
        <v>896</v>
      </c>
      <c r="H12" s="615"/>
      <c r="I12" s="607"/>
      <c r="J12" s="607"/>
      <c r="K12" s="607"/>
      <c r="L12" s="607"/>
      <c r="M12" s="607"/>
      <c r="N12" s="607"/>
      <c r="O12" s="607"/>
      <c r="P12" s="607"/>
      <c r="Q12" s="616"/>
      <c r="R12" s="616"/>
      <c r="S12" s="616"/>
      <c r="T12" s="616"/>
      <c r="U12" s="616"/>
      <c r="V12" s="616"/>
      <c r="W12" s="616"/>
      <c r="X12" s="616"/>
      <c r="Y12" s="616"/>
      <c r="Z12" s="616"/>
      <c r="AA12" s="616"/>
      <c r="AB12" s="616"/>
      <c r="AC12" s="616"/>
      <c r="AD12" s="616"/>
      <c r="AE12" s="616"/>
      <c r="AF12" s="616"/>
      <c r="AG12" s="616"/>
      <c r="AH12" s="616"/>
      <c r="AI12" s="616"/>
      <c r="AJ12" s="616"/>
      <c r="AK12" s="616"/>
      <c r="AL12" s="616"/>
      <c r="AM12" s="616"/>
      <c r="AN12" s="616"/>
      <c r="AO12" s="616"/>
      <c r="AP12" s="616"/>
      <c r="AQ12" s="616"/>
      <c r="AR12" s="616"/>
      <c r="AS12" s="616"/>
      <c r="AT12" s="616"/>
      <c r="AU12" s="616"/>
      <c r="AV12" s="616"/>
      <c r="AW12" s="616"/>
      <c r="AX12" s="616"/>
      <c r="AY12" s="616"/>
    </row>
    <row r="13" spans="8:8" ht="51.95" customHeight="1">
      <c r="A13" s="607"/>
      <c r="B13" s="609"/>
      <c r="C13" s="630">
        <v>8.0</v>
      </c>
      <c r="D13" s="628" t="s">
        <v>897</v>
      </c>
      <c r="E13" s="619"/>
      <c r="F13" s="627">
        <v>8.0</v>
      </c>
      <c r="G13" s="628" t="s">
        <v>898</v>
      </c>
      <c r="H13" s="615"/>
      <c r="I13" s="607"/>
      <c r="J13" s="607"/>
      <c r="K13" s="607"/>
      <c r="L13" s="607"/>
      <c r="M13" s="607"/>
      <c r="N13" s="607"/>
      <c r="O13" s="607"/>
      <c r="P13" s="607"/>
      <c r="Q13" s="616"/>
      <c r="R13" s="616"/>
      <c r="S13" s="616"/>
      <c r="T13" s="616"/>
      <c r="U13" s="616"/>
      <c r="V13" s="616"/>
      <c r="W13" s="616"/>
      <c r="X13" s="616"/>
      <c r="Y13" s="616"/>
      <c r="Z13" s="616"/>
      <c r="AA13" s="616"/>
      <c r="AB13" s="616"/>
      <c r="AC13" s="616"/>
      <c r="AD13" s="616"/>
      <c r="AE13" s="616"/>
      <c r="AF13" s="616"/>
      <c r="AG13" s="616"/>
      <c r="AH13" s="616"/>
      <c r="AI13" s="616"/>
      <c r="AJ13" s="616"/>
      <c r="AK13" s="616"/>
      <c r="AL13" s="616"/>
      <c r="AM13" s="616"/>
      <c r="AN13" s="616"/>
      <c r="AO13" s="616"/>
      <c r="AP13" s="616"/>
      <c r="AQ13" s="616"/>
      <c r="AR13" s="616"/>
      <c r="AS13" s="616"/>
      <c r="AT13" s="616"/>
      <c r="AU13" s="616"/>
      <c r="AV13" s="616"/>
      <c r="AW13" s="616"/>
      <c r="AX13" s="616"/>
      <c r="AY13" s="616"/>
    </row>
    <row r="14" spans="8:8" ht="51.95" customHeight="1">
      <c r="A14" s="607"/>
      <c r="B14" s="609"/>
      <c r="C14" s="629">
        <v>9.0</v>
      </c>
      <c r="D14" s="624" t="s">
        <v>899</v>
      </c>
      <c r="E14" s="619"/>
      <c r="F14" s="623">
        <v>9.0</v>
      </c>
      <c r="G14" s="624" t="s">
        <v>900</v>
      </c>
      <c r="H14" s="615"/>
      <c r="I14" s="607"/>
      <c r="J14" s="607"/>
      <c r="K14" s="607"/>
      <c r="L14" s="607"/>
      <c r="M14" s="607"/>
      <c r="N14" s="607"/>
      <c r="O14" s="607"/>
      <c r="P14" s="607"/>
      <c r="Q14" s="616"/>
      <c r="R14" s="616"/>
      <c r="S14" s="616"/>
      <c r="T14" s="616"/>
      <c r="U14" s="616"/>
      <c r="V14" s="616"/>
      <c r="W14" s="616"/>
      <c r="X14" s="616"/>
      <c r="Y14" s="616"/>
      <c r="Z14" s="616"/>
      <c r="AA14" s="616"/>
      <c r="AB14" s="616"/>
      <c r="AC14" s="616"/>
      <c r="AD14" s="616"/>
      <c r="AE14" s="616"/>
      <c r="AF14" s="616"/>
      <c r="AG14" s="616"/>
      <c r="AH14" s="616"/>
      <c r="AI14" s="616"/>
      <c r="AJ14" s="616"/>
      <c r="AK14" s="616"/>
      <c r="AL14" s="616"/>
      <c r="AM14" s="616"/>
      <c r="AN14" s="616"/>
      <c r="AO14" s="616"/>
      <c r="AP14" s="616"/>
      <c r="AQ14" s="616"/>
      <c r="AR14" s="616"/>
      <c r="AS14" s="616"/>
      <c r="AT14" s="616"/>
      <c r="AU14" s="616"/>
      <c r="AV14" s="616"/>
      <c r="AW14" s="616"/>
      <c r="AX14" s="616"/>
      <c r="AY14" s="616"/>
    </row>
    <row r="15" spans="8:8" ht="51.95" customHeight="1">
      <c r="A15" s="607"/>
      <c r="B15" s="609"/>
      <c r="C15" s="631">
        <v>10.0</v>
      </c>
      <c r="D15" s="632" t="s">
        <v>901</v>
      </c>
      <c r="E15" s="619"/>
      <c r="F15" s="633">
        <v>10.0</v>
      </c>
      <c r="G15" s="632" t="s">
        <v>902</v>
      </c>
      <c r="H15" s="615"/>
      <c r="I15" s="607"/>
      <c r="J15" s="607"/>
      <c r="K15" s="607"/>
      <c r="L15" s="607"/>
      <c r="M15" s="607"/>
      <c r="N15" s="607"/>
      <c r="O15" s="607"/>
      <c r="P15" s="607"/>
      <c r="Q15" s="616"/>
      <c r="R15" s="616"/>
      <c r="S15" s="616"/>
      <c r="T15" s="616"/>
      <c r="U15" s="616"/>
      <c r="V15" s="616"/>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row>
    <row r="16" spans="8:8" ht="14.55">
      <c r="A16" s="607"/>
      <c r="B16" s="607"/>
      <c r="C16" s="634"/>
      <c r="D16" s="635"/>
      <c r="E16" s="607"/>
      <c r="F16" s="636"/>
      <c r="G16" s="637"/>
      <c r="H16" s="607"/>
      <c r="I16" s="607"/>
      <c r="J16" s="607"/>
      <c r="K16" s="607"/>
      <c r="L16" s="607"/>
      <c r="M16" s="607"/>
      <c r="N16" s="607"/>
      <c r="O16" s="607"/>
      <c r="P16" s="607"/>
      <c r="Q16" s="616"/>
      <c r="R16" s="616"/>
      <c r="S16" s="616"/>
      <c r="T16" s="616"/>
      <c r="U16" s="616"/>
      <c r="V16" s="616"/>
      <c r="W16" s="616"/>
      <c r="X16" s="616"/>
      <c r="Y16" s="616"/>
      <c r="Z16" s="616"/>
      <c r="AA16" s="616"/>
      <c r="AB16" s="616"/>
      <c r="AC16" s="616"/>
      <c r="AD16" s="616"/>
      <c r="AE16" s="616"/>
      <c r="AF16" s="616"/>
      <c r="AG16" s="616"/>
      <c r="AH16" s="616"/>
      <c r="AI16" s="616"/>
      <c r="AJ16" s="616"/>
      <c r="AK16" s="616"/>
      <c r="AL16" s="616"/>
      <c r="AM16" s="616"/>
      <c r="AN16" s="616"/>
      <c r="AO16" s="616"/>
      <c r="AP16" s="616"/>
      <c r="AQ16" s="616"/>
      <c r="AR16" s="616"/>
      <c r="AS16" s="616"/>
      <c r="AT16" s="616"/>
      <c r="AU16" s="616"/>
      <c r="AV16" s="616"/>
      <c r="AW16" s="616"/>
      <c r="AX16" s="616"/>
      <c r="AY16" s="616"/>
    </row>
    <row r="17" spans="8:8" ht="18.0" customHeight="1">
      <c r="A17" s="607"/>
      <c r="B17" s="609"/>
      <c r="C17" s="638" t="s">
        <v>903</v>
      </c>
      <c r="D17" s="639"/>
      <c r="E17" s="619"/>
      <c r="F17" s="638" t="s">
        <v>904</v>
      </c>
      <c r="G17" s="639"/>
      <c r="H17" s="615"/>
      <c r="I17" s="607"/>
      <c r="J17" s="607"/>
      <c r="K17" s="607"/>
      <c r="L17" s="607"/>
      <c r="M17" s="607"/>
      <c r="N17" s="607"/>
      <c r="O17" s="607"/>
      <c r="P17" s="607"/>
      <c r="Q17" s="616"/>
      <c r="R17" s="616"/>
      <c r="S17" s="616"/>
      <c r="T17" s="616"/>
      <c r="U17" s="616"/>
      <c r="V17" s="616"/>
      <c r="W17" s="616"/>
      <c r="X17" s="616"/>
      <c r="Y17" s="616"/>
      <c r="Z17" s="616"/>
      <c r="AA17" s="616"/>
      <c r="AB17" s="616"/>
      <c r="AC17" s="616"/>
      <c r="AD17" s="616"/>
      <c r="AE17" s="616"/>
      <c r="AF17" s="616"/>
      <c r="AG17" s="616"/>
      <c r="AH17" s="616"/>
      <c r="AI17" s="616"/>
      <c r="AJ17" s="616"/>
      <c r="AK17" s="616"/>
      <c r="AL17" s="616"/>
      <c r="AM17" s="616"/>
      <c r="AN17" s="616"/>
      <c r="AO17" s="616"/>
      <c r="AP17" s="616"/>
      <c r="AQ17" s="616"/>
      <c r="AR17" s="616"/>
      <c r="AS17" s="616"/>
      <c r="AT17" s="616"/>
      <c r="AU17" s="616"/>
      <c r="AV17" s="616"/>
      <c r="AW17" s="616"/>
      <c r="AX17" s="616"/>
      <c r="AY17" s="616"/>
    </row>
    <row r="18" spans="8:8" ht="18.0" customHeight="1">
      <c r="A18" s="607"/>
      <c r="B18" s="609"/>
      <c r="C18" s="640" t="s">
        <v>238</v>
      </c>
      <c r="D18" s="641" t="s">
        <v>905</v>
      </c>
      <c r="E18" s="619"/>
      <c r="F18" s="640" t="s">
        <v>238</v>
      </c>
      <c r="G18" s="641" t="s">
        <v>905</v>
      </c>
      <c r="H18" s="615"/>
      <c r="I18" s="607"/>
      <c r="J18" s="607"/>
      <c r="K18" s="607"/>
      <c r="L18" s="607"/>
      <c r="M18" s="607"/>
      <c r="N18" s="607"/>
      <c r="O18" s="607"/>
      <c r="P18" s="607"/>
      <c r="Q18" s="616"/>
      <c r="R18" s="616"/>
      <c r="S18" s="616"/>
      <c r="T18" s="616"/>
      <c r="U18" s="616"/>
      <c r="V18" s="616"/>
      <c r="W18" s="616"/>
      <c r="X18" s="616"/>
      <c r="Y18" s="616"/>
      <c r="Z18" s="616"/>
      <c r="AA18" s="616"/>
      <c r="AB18" s="616"/>
      <c r="AC18" s="616"/>
      <c r="AD18" s="616"/>
      <c r="AE18" s="616"/>
      <c r="AF18" s="616"/>
      <c r="AG18" s="616"/>
      <c r="AH18" s="616"/>
      <c r="AI18" s="616"/>
      <c r="AJ18" s="616"/>
      <c r="AK18" s="616"/>
      <c r="AL18" s="616"/>
      <c r="AM18" s="616"/>
      <c r="AN18" s="616"/>
      <c r="AO18" s="616"/>
      <c r="AP18" s="616"/>
      <c r="AQ18" s="616"/>
      <c r="AR18" s="616"/>
      <c r="AS18" s="616"/>
      <c r="AT18" s="616"/>
      <c r="AU18" s="616"/>
      <c r="AV18" s="616"/>
      <c r="AW18" s="616"/>
      <c r="AX18" s="616"/>
      <c r="AY18" s="616"/>
    </row>
    <row r="19" spans="8:8" ht="38.25" customHeight="1">
      <c r="A19" s="607"/>
      <c r="B19" s="609"/>
      <c r="C19" s="642">
        <v>0.0</v>
      </c>
      <c r="D19" s="643" t="str">
        <f>IF(C19=0,"请在左侧输入数字",VLOOKUP(C19,疯狂附表!A3:B102,2,FALSE))</f>
        <v>请在左侧输入数字</v>
      </c>
      <c r="E19" s="619"/>
      <c r="F19" s="642">
        <v>0.0</v>
      </c>
      <c r="G19" s="643" t="str">
        <f>IF(F19=0,"请在左侧输入数字",VLOOKUP(F19,疯狂附表!C3:D102,2,FALSE))</f>
        <v>请在左侧输入数字</v>
      </c>
      <c r="H19" s="615"/>
      <c r="I19" s="607"/>
      <c r="J19" s="607"/>
      <c r="K19" s="607"/>
      <c r="L19" s="607"/>
      <c r="M19" s="607"/>
      <c r="N19" s="607"/>
      <c r="O19" s="607"/>
      <c r="P19" s="607"/>
      <c r="Q19" s="616"/>
      <c r="R19" s="616"/>
      <c r="S19" s="616"/>
      <c r="T19" s="616"/>
      <c r="U19" s="616"/>
      <c r="V19" s="616"/>
      <c r="W19" s="616"/>
      <c r="X19" s="616"/>
      <c r="Y19" s="616"/>
      <c r="Z19" s="616"/>
      <c r="AA19" s="616"/>
      <c r="AB19" s="616"/>
      <c r="AC19" s="616"/>
      <c r="AD19" s="616"/>
      <c r="AE19" s="616"/>
      <c r="AF19" s="616"/>
      <c r="AG19" s="616"/>
      <c r="AH19" s="616"/>
      <c r="AI19" s="616"/>
      <c r="AJ19" s="616"/>
      <c r="AK19" s="616"/>
      <c r="AL19" s="616"/>
      <c r="AM19" s="616"/>
      <c r="AN19" s="616"/>
      <c r="AO19" s="616"/>
      <c r="AP19" s="616"/>
      <c r="AQ19" s="616"/>
      <c r="AR19" s="616"/>
      <c r="AS19" s="616"/>
      <c r="AT19" s="616"/>
      <c r="AU19" s="616"/>
      <c r="AV19" s="616"/>
      <c r="AW19" s="616"/>
      <c r="AX19" s="616"/>
      <c r="AY19" s="616"/>
    </row>
    <row r="20" spans="8:8">
      <c r="A20" s="607"/>
      <c r="B20" s="607"/>
      <c r="C20" s="644"/>
      <c r="D20" s="645"/>
      <c r="E20" s="607"/>
      <c r="F20" s="646"/>
      <c r="G20" s="647"/>
      <c r="H20" s="607"/>
      <c r="I20" s="607"/>
      <c r="J20" s="607"/>
      <c r="K20" s="607"/>
      <c r="L20" s="607"/>
      <c r="M20" s="607"/>
      <c r="N20" s="607"/>
      <c r="O20" s="607"/>
      <c r="P20" s="607"/>
      <c r="Q20" s="616"/>
      <c r="R20" s="616"/>
      <c r="S20" s="616"/>
      <c r="T20" s="616"/>
      <c r="U20" s="616"/>
      <c r="V20" s="616"/>
      <c r="W20" s="616"/>
      <c r="X20" s="616"/>
      <c r="Y20" s="616"/>
      <c r="Z20" s="616"/>
      <c r="AA20" s="616"/>
      <c r="AB20" s="616"/>
      <c r="AC20" s="616"/>
      <c r="AD20" s="616"/>
      <c r="AE20" s="616"/>
      <c r="AF20" s="616"/>
      <c r="AG20" s="616"/>
      <c r="AH20" s="616"/>
      <c r="AI20" s="616"/>
      <c r="AJ20" s="616"/>
      <c r="AK20" s="616"/>
      <c r="AL20" s="616"/>
      <c r="AM20" s="616"/>
      <c r="AN20" s="616"/>
      <c r="AO20" s="616"/>
      <c r="AP20" s="616"/>
      <c r="AQ20" s="616"/>
      <c r="AR20" s="616"/>
      <c r="AS20" s="616"/>
      <c r="AT20" s="616"/>
      <c r="AU20" s="616"/>
      <c r="AV20" s="616"/>
      <c r="AW20" s="616"/>
      <c r="AX20" s="616"/>
      <c r="AY20" s="616"/>
    </row>
    <row r="21" spans="8:8" ht="18.0" customHeight="1">
      <c r="A21" s="607"/>
      <c r="B21" s="607"/>
      <c r="C21" s="648"/>
      <c r="D21" s="649"/>
      <c r="E21" s="607"/>
      <c r="F21" s="650"/>
      <c r="G21" s="651"/>
      <c r="H21" s="607"/>
      <c r="I21" s="607"/>
      <c r="J21" s="607"/>
      <c r="K21" s="607"/>
      <c r="L21" s="607"/>
      <c r="M21" s="607"/>
      <c r="N21" s="607"/>
      <c r="O21" s="607"/>
      <c r="P21" s="607"/>
      <c r="Q21" s="616"/>
      <c r="R21" s="616"/>
      <c r="S21" s="616"/>
      <c r="T21" s="616"/>
      <c r="U21" s="616"/>
      <c r="V21" s="616"/>
      <c r="W21" s="616"/>
      <c r="X21" s="616"/>
      <c r="Y21" s="616"/>
      <c r="Z21" s="616"/>
      <c r="AA21" s="616"/>
      <c r="AB21" s="616"/>
      <c r="AC21" s="616"/>
      <c r="AD21" s="616"/>
      <c r="AE21" s="616"/>
      <c r="AF21" s="616"/>
      <c r="AG21" s="616"/>
      <c r="AH21" s="616"/>
      <c r="AI21" s="616"/>
      <c r="AJ21" s="616"/>
      <c r="AK21" s="616"/>
      <c r="AL21" s="616"/>
      <c r="AM21" s="616"/>
      <c r="AN21" s="616"/>
      <c r="AO21" s="616"/>
      <c r="AP21" s="616"/>
      <c r="AQ21" s="616"/>
      <c r="AR21" s="616"/>
      <c r="AS21" s="616"/>
      <c r="AT21" s="616"/>
      <c r="AU21" s="616"/>
      <c r="AV21" s="616"/>
      <c r="AW21" s="616"/>
      <c r="AX21" s="616"/>
      <c r="AY21" s="616"/>
    </row>
    <row r="22" spans="8:8">
      <c r="A22" s="607"/>
      <c r="B22" s="607"/>
      <c r="C22" s="652" t="s">
        <v>906</v>
      </c>
      <c r="D22" s="652"/>
      <c r="E22" s="607"/>
      <c r="F22" s="650"/>
      <c r="G22" s="653"/>
      <c r="H22" s="607"/>
      <c r="I22" s="607"/>
      <c r="J22" s="607"/>
      <c r="K22" s="607"/>
      <c r="L22" s="607"/>
      <c r="M22" s="607"/>
      <c r="N22" s="607"/>
      <c r="O22" s="607"/>
      <c r="P22" s="607"/>
      <c r="Q22" s="616"/>
      <c r="R22" s="616"/>
      <c r="S22" s="616"/>
      <c r="T22" s="616"/>
      <c r="U22" s="616"/>
      <c r="V22" s="616"/>
      <c r="W22" s="616"/>
      <c r="X22" s="616"/>
      <c r="Y22" s="616"/>
      <c r="Z22" s="616"/>
      <c r="AA22" s="616"/>
      <c r="AB22" s="616"/>
      <c r="AC22" s="616"/>
      <c r="AD22" s="616"/>
      <c r="AE22" s="616"/>
      <c r="AF22" s="616"/>
      <c r="AG22" s="616"/>
      <c r="AH22" s="616"/>
      <c r="AI22" s="616"/>
      <c r="AJ22" s="616"/>
      <c r="AK22" s="616"/>
      <c r="AL22" s="616"/>
      <c r="AM22" s="616"/>
      <c r="AN22" s="616"/>
      <c r="AO22" s="616"/>
      <c r="AP22" s="616"/>
      <c r="AQ22" s="616"/>
      <c r="AR22" s="616"/>
      <c r="AS22" s="616"/>
      <c r="AT22" s="616"/>
      <c r="AU22" s="616"/>
      <c r="AV22" s="616"/>
      <c r="AW22" s="616"/>
      <c r="AX22" s="616"/>
      <c r="AY22" s="616"/>
    </row>
    <row r="23" spans="8:8" ht="37.5" customHeight="1">
      <c r="A23" s="607"/>
      <c r="B23" s="607"/>
      <c r="C23" s="654"/>
      <c r="D23" s="655"/>
      <c r="E23" s="607"/>
      <c r="F23" s="650"/>
      <c r="G23" s="653"/>
      <c r="H23" s="607"/>
      <c r="I23" s="607"/>
      <c r="J23" s="607"/>
      <c r="K23" s="607"/>
      <c r="L23" s="607"/>
      <c r="M23" s="607"/>
      <c r="N23" s="607"/>
      <c r="O23" s="607"/>
      <c r="P23" s="607"/>
      <c r="Q23" s="616"/>
      <c r="R23" s="616"/>
      <c r="S23" s="616"/>
      <c r="T23" s="616"/>
      <c r="U23" s="616"/>
      <c r="V23" s="616"/>
      <c r="W23" s="616"/>
      <c r="X23" s="616"/>
      <c r="Y23" s="616"/>
      <c r="Z23" s="616"/>
      <c r="AA23" s="616"/>
      <c r="AB23" s="616"/>
      <c r="AC23" s="616"/>
      <c r="AD23" s="616"/>
      <c r="AE23" s="616"/>
      <c r="AF23" s="616"/>
      <c r="AG23" s="616"/>
      <c r="AH23" s="616"/>
      <c r="AI23" s="616"/>
      <c r="AJ23" s="616"/>
      <c r="AK23" s="616"/>
      <c r="AL23" s="616"/>
      <c r="AM23" s="616"/>
      <c r="AN23" s="616"/>
      <c r="AO23" s="616"/>
      <c r="AP23" s="616"/>
      <c r="AQ23" s="616"/>
      <c r="AR23" s="616"/>
      <c r="AS23" s="616"/>
      <c r="AT23" s="616"/>
      <c r="AU23" s="616"/>
      <c r="AV23" s="616"/>
      <c r="AW23" s="616"/>
      <c r="AX23" s="616"/>
      <c r="AY23" s="616"/>
    </row>
    <row r="24" spans="8:8">
      <c r="A24" s="607"/>
      <c r="B24" s="607"/>
      <c r="C24" s="607"/>
      <c r="D24" s="656"/>
      <c r="E24" s="607"/>
      <c r="F24" s="650"/>
      <c r="G24" s="653"/>
      <c r="H24" s="607"/>
      <c r="I24" s="607"/>
      <c r="J24" s="607"/>
      <c r="K24" s="607"/>
      <c r="L24" s="607"/>
      <c r="M24" s="607"/>
      <c r="N24" s="607"/>
      <c r="O24" s="607"/>
      <c r="P24" s="607"/>
      <c r="Q24" s="616"/>
      <c r="R24" s="616"/>
      <c r="S24" s="616"/>
      <c r="T24" s="616"/>
      <c r="U24" s="616"/>
      <c r="V24" s="616"/>
      <c r="W24" s="616"/>
      <c r="X24" s="616"/>
      <c r="Y24" s="616"/>
      <c r="Z24" s="616"/>
      <c r="AA24" s="616"/>
      <c r="AB24" s="616"/>
      <c r="AC24" s="616"/>
      <c r="AD24" s="616"/>
      <c r="AE24" s="616"/>
      <c r="AF24" s="616"/>
      <c r="AG24" s="616"/>
      <c r="AH24" s="616"/>
      <c r="AI24" s="616"/>
      <c r="AJ24" s="616"/>
      <c r="AK24" s="616"/>
      <c r="AL24" s="616"/>
      <c r="AM24" s="616"/>
      <c r="AN24" s="616"/>
      <c r="AO24" s="616"/>
      <c r="AP24" s="616"/>
      <c r="AQ24" s="616"/>
      <c r="AR24" s="616"/>
      <c r="AS24" s="616"/>
      <c r="AT24" s="616"/>
      <c r="AU24" s="616"/>
      <c r="AV24" s="616"/>
      <c r="AW24" s="616"/>
      <c r="AX24" s="616"/>
      <c r="AY24" s="616"/>
    </row>
    <row r="25" spans="8:8" ht="13.5" customHeight="1">
      <c r="A25" s="607"/>
      <c r="B25" s="607"/>
      <c r="C25" s="657"/>
      <c r="D25" s="658"/>
      <c r="E25" s="607"/>
      <c r="F25" s="650"/>
      <c r="G25" s="653"/>
      <c r="H25" s="607"/>
      <c r="I25" s="607"/>
      <c r="J25" s="607"/>
      <c r="K25" s="607"/>
      <c r="L25" s="607"/>
      <c r="M25" s="607"/>
      <c r="N25" s="607"/>
      <c r="O25" s="607"/>
      <c r="P25" s="607"/>
      <c r="Q25" s="616"/>
      <c r="R25" s="616"/>
      <c r="S25" s="616"/>
      <c r="T25" s="616"/>
      <c r="U25" s="616"/>
      <c r="V25" s="616"/>
      <c r="W25" s="616"/>
      <c r="X25" s="616"/>
      <c r="Y25" s="616"/>
      <c r="Z25" s="616"/>
      <c r="AA25" s="616"/>
      <c r="AB25" s="616"/>
      <c r="AC25" s="616"/>
      <c r="AD25" s="616"/>
      <c r="AE25" s="616"/>
      <c r="AF25" s="616"/>
      <c r="AG25" s="616"/>
      <c r="AH25" s="616"/>
      <c r="AI25" s="616"/>
      <c r="AJ25" s="616"/>
      <c r="AK25" s="616"/>
      <c r="AL25" s="616"/>
      <c r="AM25" s="616"/>
      <c r="AN25" s="616"/>
      <c r="AO25" s="616"/>
      <c r="AP25" s="616"/>
      <c r="AQ25" s="616"/>
      <c r="AR25" s="616"/>
      <c r="AS25" s="616"/>
      <c r="AT25" s="616"/>
      <c r="AU25" s="616"/>
      <c r="AV25" s="616"/>
      <c r="AW25" s="616"/>
      <c r="AX25" s="616"/>
      <c r="AY25" s="616"/>
    </row>
    <row r="26" spans="8:8">
      <c r="A26" s="607"/>
      <c r="B26" s="607"/>
      <c r="C26" s="657"/>
      <c r="D26" s="658"/>
      <c r="E26" s="607"/>
      <c r="F26" s="650"/>
      <c r="G26" s="653"/>
      <c r="H26" s="607"/>
      <c r="I26" s="607"/>
      <c r="J26" s="607"/>
      <c r="K26" s="607"/>
      <c r="L26" s="607"/>
      <c r="M26" s="607"/>
      <c r="N26" s="607"/>
      <c r="O26" s="607"/>
      <c r="P26" s="607"/>
      <c r="Q26" s="616"/>
      <c r="R26" s="616"/>
      <c r="S26" s="616"/>
      <c r="T26" s="616"/>
      <c r="U26" s="616"/>
      <c r="V26" s="616"/>
      <c r="W26" s="616"/>
      <c r="X26" s="616"/>
      <c r="Y26" s="616"/>
      <c r="Z26" s="616"/>
      <c r="AA26" s="616"/>
      <c r="AB26" s="616"/>
      <c r="AC26" s="616"/>
      <c r="AD26" s="616"/>
      <c r="AE26" s="616"/>
      <c r="AF26" s="616"/>
      <c r="AG26" s="616"/>
      <c r="AH26" s="616"/>
      <c r="AI26" s="616"/>
      <c r="AJ26" s="616"/>
      <c r="AK26" s="616"/>
      <c r="AL26" s="616"/>
      <c r="AM26" s="616"/>
      <c r="AN26" s="616"/>
      <c r="AO26" s="616"/>
      <c r="AP26" s="616"/>
      <c r="AQ26" s="616"/>
      <c r="AR26" s="616"/>
      <c r="AS26" s="616"/>
      <c r="AT26" s="616"/>
      <c r="AU26" s="616"/>
      <c r="AV26" s="616"/>
      <c r="AW26" s="616"/>
      <c r="AX26" s="616"/>
      <c r="AY26" s="616"/>
    </row>
    <row r="27" spans="8:8">
      <c r="A27" s="607"/>
      <c r="B27" s="607"/>
      <c r="C27" s="657"/>
      <c r="D27" s="658"/>
      <c r="E27" s="607"/>
      <c r="F27" s="607"/>
      <c r="G27" s="653"/>
      <c r="H27" s="607"/>
      <c r="I27" s="607"/>
      <c r="J27" s="607"/>
      <c r="K27" s="607"/>
      <c r="L27" s="607"/>
      <c r="M27" s="607"/>
      <c r="N27" s="607"/>
      <c r="O27" s="607"/>
      <c r="P27" s="607"/>
      <c r="Q27" s="616"/>
      <c r="R27" s="616"/>
      <c r="S27" s="616"/>
      <c r="T27" s="616"/>
      <c r="U27" s="616"/>
      <c r="V27" s="616"/>
      <c r="W27" s="616"/>
      <c r="X27" s="616"/>
      <c r="Y27" s="616"/>
      <c r="Z27" s="616"/>
      <c r="AA27" s="616"/>
      <c r="AB27" s="616"/>
      <c r="AC27" s="616"/>
      <c r="AD27" s="616"/>
      <c r="AE27" s="616"/>
      <c r="AF27" s="616"/>
      <c r="AG27" s="616"/>
      <c r="AH27" s="616"/>
      <c r="AI27" s="616"/>
      <c r="AJ27" s="616"/>
      <c r="AK27" s="616"/>
      <c r="AL27" s="616"/>
      <c r="AM27" s="616"/>
      <c r="AN27" s="616"/>
      <c r="AO27" s="616"/>
      <c r="AP27" s="616"/>
      <c r="AQ27" s="616"/>
      <c r="AR27" s="616"/>
      <c r="AS27" s="616"/>
      <c r="AT27" s="616"/>
      <c r="AU27" s="616"/>
      <c r="AV27" s="616"/>
      <c r="AW27" s="616"/>
      <c r="AX27" s="616"/>
      <c r="AY27" s="616"/>
    </row>
    <row r="28" spans="8:8">
      <c r="A28" s="607"/>
      <c r="B28" s="607"/>
      <c r="C28" s="607"/>
      <c r="D28" s="656"/>
      <c r="E28" s="607"/>
      <c r="F28" s="607"/>
      <c r="G28" s="653"/>
      <c r="H28" s="607"/>
      <c r="I28" s="607"/>
      <c r="J28" s="607"/>
      <c r="K28" s="607"/>
      <c r="L28" s="607"/>
      <c r="M28" s="607"/>
      <c r="N28" s="607"/>
      <c r="O28" s="607"/>
      <c r="P28" s="607"/>
      <c r="Q28" s="616"/>
      <c r="R28" s="616"/>
      <c r="S28" s="616"/>
      <c r="T28" s="616"/>
      <c r="U28" s="616"/>
      <c r="V28" s="616"/>
      <c r="W28" s="616"/>
      <c r="X28" s="616"/>
      <c r="Y28" s="616"/>
      <c r="Z28" s="616"/>
      <c r="AA28" s="616"/>
      <c r="AB28" s="616"/>
      <c r="AC28" s="616"/>
      <c r="AD28" s="616"/>
      <c r="AE28" s="616"/>
      <c r="AF28" s="616"/>
      <c r="AG28" s="616"/>
      <c r="AH28" s="616"/>
      <c r="AI28" s="616"/>
      <c r="AJ28" s="616"/>
      <c r="AK28" s="616"/>
      <c r="AL28" s="616"/>
      <c r="AM28" s="616"/>
      <c r="AN28" s="616"/>
      <c r="AO28" s="616"/>
      <c r="AP28" s="616"/>
      <c r="AQ28" s="616"/>
      <c r="AR28" s="616"/>
      <c r="AS28" s="616"/>
      <c r="AT28" s="616"/>
      <c r="AU28" s="616"/>
      <c r="AV28" s="616"/>
      <c r="AW28" s="616"/>
      <c r="AX28" s="616"/>
      <c r="AY28" s="616"/>
    </row>
    <row r="29" spans="8:8">
      <c r="A29" s="607"/>
      <c r="B29" s="607"/>
      <c r="C29" s="607"/>
      <c r="D29" s="656"/>
      <c r="E29" s="607"/>
      <c r="F29" s="607"/>
      <c r="G29" s="653"/>
      <c r="H29" s="607"/>
      <c r="I29" s="607"/>
      <c r="J29" s="607"/>
      <c r="K29" s="607"/>
      <c r="L29" s="607"/>
      <c r="M29" s="607"/>
      <c r="N29" s="607"/>
      <c r="O29" s="607"/>
      <c r="P29" s="607"/>
      <c r="Q29" s="616"/>
      <c r="R29" s="616"/>
      <c r="S29" s="616"/>
      <c r="T29" s="616"/>
      <c r="U29" s="616"/>
      <c r="V29" s="616"/>
      <c r="W29" s="616"/>
      <c r="X29" s="616"/>
      <c r="Y29" s="616"/>
      <c r="Z29" s="616"/>
      <c r="AA29" s="616"/>
      <c r="AB29" s="616"/>
      <c r="AC29" s="616"/>
      <c r="AD29" s="616"/>
      <c r="AE29" s="616"/>
      <c r="AF29" s="616"/>
      <c r="AG29" s="616"/>
      <c r="AH29" s="616"/>
      <c r="AI29" s="616"/>
      <c r="AJ29" s="616"/>
      <c r="AK29" s="616"/>
      <c r="AL29" s="616"/>
      <c r="AM29" s="616"/>
      <c r="AN29" s="616"/>
      <c r="AO29" s="616"/>
      <c r="AP29" s="616"/>
      <c r="AQ29" s="616"/>
      <c r="AR29" s="616"/>
      <c r="AS29" s="616"/>
      <c r="AT29" s="616"/>
      <c r="AU29" s="616"/>
      <c r="AV29" s="616"/>
      <c r="AW29" s="616"/>
      <c r="AX29" s="616"/>
      <c r="AY29" s="616"/>
    </row>
    <row r="30" spans="8:8">
      <c r="A30" s="607"/>
      <c r="B30" s="607"/>
      <c r="C30" s="607"/>
      <c r="D30" s="656"/>
      <c r="E30" s="607"/>
      <c r="F30" s="607"/>
      <c r="G30" s="653"/>
      <c r="H30" s="607"/>
      <c r="I30" s="607"/>
      <c r="J30" s="607"/>
      <c r="K30" s="607"/>
      <c r="L30" s="607"/>
      <c r="M30" s="607"/>
      <c r="N30" s="607"/>
      <c r="O30" s="607"/>
      <c r="P30" s="607"/>
      <c r="Q30" s="616"/>
      <c r="R30" s="616"/>
      <c r="S30" s="616"/>
      <c r="T30" s="616"/>
      <c r="U30" s="616"/>
      <c r="V30" s="616"/>
      <c r="W30" s="616"/>
      <c r="X30" s="616"/>
      <c r="Y30" s="616"/>
      <c r="Z30" s="616"/>
      <c r="AA30" s="616"/>
      <c r="AB30" s="616"/>
      <c r="AC30" s="616"/>
      <c r="AD30" s="616"/>
      <c r="AE30" s="616"/>
      <c r="AF30" s="616"/>
      <c r="AG30" s="616"/>
      <c r="AH30" s="616"/>
      <c r="AI30" s="616"/>
      <c r="AJ30" s="616"/>
      <c r="AK30" s="616"/>
      <c r="AL30" s="616"/>
      <c r="AM30" s="616"/>
      <c r="AN30" s="616"/>
      <c r="AO30" s="616"/>
      <c r="AP30" s="616"/>
      <c r="AQ30" s="616"/>
      <c r="AR30" s="616"/>
      <c r="AS30" s="616"/>
      <c r="AT30" s="616"/>
      <c r="AU30" s="616"/>
      <c r="AV30" s="616"/>
      <c r="AW30" s="616"/>
      <c r="AX30" s="616"/>
      <c r="AY30" s="616"/>
    </row>
    <row r="31" spans="8:8">
      <c r="A31" s="607"/>
      <c r="B31" s="607"/>
      <c r="C31" s="607"/>
      <c r="D31" s="656"/>
      <c r="E31" s="607"/>
      <c r="F31" s="607"/>
      <c r="G31" s="653"/>
      <c r="H31" s="607"/>
      <c r="I31" s="607"/>
      <c r="J31" s="607"/>
      <c r="K31" s="607"/>
      <c r="L31" s="607"/>
      <c r="M31" s="607"/>
      <c r="N31" s="607"/>
      <c r="O31" s="607"/>
      <c r="P31" s="607"/>
      <c r="Q31" s="616"/>
      <c r="R31" s="616"/>
      <c r="S31" s="616"/>
      <c r="T31" s="616"/>
      <c r="U31" s="616"/>
      <c r="V31" s="616"/>
      <c r="W31" s="616"/>
      <c r="X31" s="616"/>
      <c r="Y31" s="616"/>
      <c r="Z31" s="616"/>
      <c r="AA31" s="616"/>
      <c r="AB31" s="616"/>
      <c r="AC31" s="616"/>
      <c r="AD31" s="616"/>
      <c r="AE31" s="616"/>
      <c r="AF31" s="616"/>
      <c r="AG31" s="616"/>
      <c r="AH31" s="616"/>
      <c r="AI31" s="616"/>
      <c r="AJ31" s="616"/>
      <c r="AK31" s="616"/>
      <c r="AL31" s="616"/>
      <c r="AM31" s="616"/>
      <c r="AN31" s="616"/>
      <c r="AO31" s="616"/>
      <c r="AP31" s="616"/>
      <c r="AQ31" s="616"/>
      <c r="AR31" s="616"/>
      <c r="AS31" s="616"/>
      <c r="AT31" s="616"/>
      <c r="AU31" s="616"/>
      <c r="AV31" s="616"/>
      <c r="AW31" s="616"/>
      <c r="AX31" s="616"/>
      <c r="AY31" s="616"/>
    </row>
    <row r="32" spans="8:8">
      <c r="A32" s="607"/>
      <c r="B32" s="607"/>
      <c r="C32" s="607"/>
      <c r="D32" s="656"/>
      <c r="E32" s="607"/>
      <c r="F32" s="607"/>
      <c r="G32" s="653"/>
      <c r="H32" s="607"/>
      <c r="I32" s="607"/>
      <c r="J32" s="607"/>
      <c r="K32" s="607"/>
      <c r="L32" s="607"/>
      <c r="M32" s="607"/>
      <c r="N32" s="607"/>
      <c r="O32" s="607"/>
      <c r="P32" s="607"/>
      <c r="Q32" s="616"/>
      <c r="R32" s="61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row>
    <row r="33" spans="8:8">
      <c r="A33" s="607"/>
      <c r="B33" s="607"/>
      <c r="C33" s="607"/>
      <c r="D33" s="656"/>
      <c r="E33" s="607"/>
      <c r="F33" s="607"/>
      <c r="G33" s="653"/>
      <c r="H33" s="607"/>
      <c r="I33" s="607"/>
      <c r="J33" s="607"/>
      <c r="K33" s="607"/>
      <c r="L33" s="607"/>
      <c r="M33" s="607"/>
      <c r="N33" s="607"/>
      <c r="O33" s="607"/>
      <c r="P33" s="607"/>
      <c r="Q33" s="616"/>
      <c r="R33" s="616"/>
      <c r="S33" s="616"/>
      <c r="T33" s="616"/>
      <c r="U33" s="616"/>
      <c r="V33" s="616"/>
      <c r="W33" s="616"/>
      <c r="X33" s="616"/>
      <c r="Y33" s="616"/>
      <c r="Z33" s="616"/>
      <c r="AA33" s="616"/>
      <c r="AB33" s="616"/>
      <c r="AC33" s="616"/>
      <c r="AD33" s="616"/>
      <c r="AE33" s="616"/>
      <c r="AF33" s="616"/>
      <c r="AG33" s="616"/>
      <c r="AH33" s="616"/>
      <c r="AI33" s="616"/>
      <c r="AJ33" s="616"/>
      <c r="AK33" s="616"/>
      <c r="AL33" s="616"/>
      <c r="AM33" s="616"/>
      <c r="AN33" s="616"/>
      <c r="AO33" s="616"/>
      <c r="AP33" s="616"/>
      <c r="AQ33" s="616"/>
      <c r="AR33" s="616"/>
      <c r="AS33" s="616"/>
      <c r="AT33" s="616"/>
      <c r="AU33" s="616"/>
      <c r="AV33" s="616"/>
      <c r="AW33" s="616"/>
      <c r="AX33" s="616"/>
      <c r="AY33" s="616"/>
    </row>
    <row r="34" spans="8:8">
      <c r="A34" s="607"/>
      <c r="B34" s="607"/>
      <c r="C34" s="657"/>
      <c r="D34" s="658"/>
      <c r="E34" s="607"/>
      <c r="F34" s="650"/>
      <c r="G34" s="653"/>
      <c r="H34" s="607"/>
      <c r="I34" s="607"/>
      <c r="J34" s="607"/>
      <c r="K34" s="607"/>
      <c r="L34" s="607"/>
      <c r="M34" s="607"/>
      <c r="N34" s="607"/>
      <c r="O34" s="607"/>
      <c r="P34" s="607"/>
      <c r="Q34" s="616"/>
      <c r="R34" s="616"/>
      <c r="S34" s="616"/>
      <c r="T34" s="616"/>
      <c r="U34" s="616"/>
      <c r="V34" s="616"/>
      <c r="W34" s="616"/>
      <c r="X34" s="616"/>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row>
    <row r="35" spans="8:8">
      <c r="A35" s="607"/>
      <c r="B35" s="607"/>
      <c r="C35" s="657"/>
      <c r="D35" s="658"/>
      <c r="E35" s="607"/>
      <c r="F35" s="650"/>
      <c r="G35" s="653"/>
      <c r="H35" s="607"/>
      <c r="I35" s="607"/>
      <c r="J35" s="607"/>
      <c r="K35" s="607"/>
      <c r="L35" s="607"/>
      <c r="M35" s="607"/>
      <c r="N35" s="607"/>
      <c r="O35" s="607"/>
      <c r="P35" s="607"/>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6"/>
      <c r="AQ35" s="616"/>
      <c r="AR35" s="616"/>
      <c r="AS35" s="616"/>
      <c r="AT35" s="616"/>
      <c r="AU35" s="616"/>
      <c r="AV35" s="616"/>
      <c r="AW35" s="616"/>
      <c r="AX35" s="616"/>
      <c r="AY35" s="616"/>
    </row>
    <row r="36" spans="8:8">
      <c r="A36" s="607"/>
      <c r="B36" s="607"/>
      <c r="C36" s="657"/>
      <c r="D36" s="658"/>
      <c r="E36" s="607"/>
      <c r="F36" s="650"/>
      <c r="G36" s="653"/>
      <c r="H36" s="607"/>
      <c r="I36" s="607"/>
      <c r="J36" s="607"/>
      <c r="K36" s="607"/>
      <c r="L36" s="607"/>
      <c r="M36" s="607"/>
      <c r="N36" s="607"/>
      <c r="O36" s="607"/>
      <c r="P36" s="607"/>
      <c r="Q36" s="616"/>
      <c r="R36" s="616"/>
      <c r="S36" s="616"/>
      <c r="T36" s="616"/>
      <c r="U36" s="616"/>
      <c r="V36" s="616"/>
      <c r="W36" s="616"/>
      <c r="X36" s="616"/>
      <c r="Y36" s="616"/>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row>
    <row r="37" spans="8:8">
      <c r="A37" s="607"/>
      <c r="B37" s="607"/>
      <c r="C37" s="657"/>
      <c r="D37" s="658"/>
      <c r="E37" s="607"/>
      <c r="F37" s="650"/>
      <c r="G37" s="653"/>
      <c r="H37" s="607"/>
      <c r="I37" s="607"/>
      <c r="J37" s="607"/>
      <c r="K37" s="607"/>
      <c r="L37" s="607"/>
      <c r="M37" s="607"/>
      <c r="N37" s="607"/>
      <c r="O37" s="607"/>
      <c r="P37" s="607"/>
      <c r="Q37" s="616"/>
      <c r="R37" s="616"/>
      <c r="S37" s="616"/>
      <c r="T37" s="616"/>
      <c r="U37" s="616"/>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row>
    <row r="38" spans="8:8">
      <c r="A38" s="607"/>
      <c r="B38" s="607"/>
      <c r="C38" s="657"/>
      <c r="D38" s="658"/>
      <c r="E38" s="607"/>
      <c r="F38" s="650"/>
      <c r="G38" s="653"/>
      <c r="H38" s="607"/>
      <c r="I38" s="607"/>
      <c r="J38" s="607"/>
      <c r="K38" s="607"/>
      <c r="L38" s="607"/>
      <c r="M38" s="607"/>
      <c r="N38" s="607"/>
      <c r="O38" s="607"/>
      <c r="P38" s="607"/>
      <c r="Q38" s="616"/>
      <c r="R38" s="616"/>
      <c r="S38" s="616"/>
      <c r="T38" s="616"/>
      <c r="U38" s="616"/>
      <c r="V38" s="616"/>
      <c r="W38" s="616"/>
      <c r="X38" s="616"/>
      <c r="Y38" s="616"/>
      <c r="Z38" s="616"/>
      <c r="AA38" s="616"/>
      <c r="AB38" s="616"/>
      <c r="AC38" s="616"/>
      <c r="AD38" s="616"/>
      <c r="AE38" s="616"/>
      <c r="AF38" s="616"/>
      <c r="AG38" s="616"/>
      <c r="AH38" s="616"/>
      <c r="AI38" s="616"/>
      <c r="AJ38" s="616"/>
      <c r="AK38" s="616"/>
      <c r="AL38" s="616"/>
      <c r="AM38" s="616"/>
      <c r="AN38" s="616"/>
      <c r="AO38" s="616"/>
      <c r="AP38" s="616"/>
      <c r="AQ38" s="616"/>
      <c r="AR38" s="616"/>
      <c r="AS38" s="616"/>
      <c r="AT38" s="616"/>
      <c r="AU38" s="616"/>
      <c r="AV38" s="616"/>
      <c r="AW38" s="616"/>
      <c r="AX38" s="616"/>
      <c r="AY38" s="616"/>
    </row>
    <row r="39" spans="8:8">
      <c r="A39" s="607"/>
      <c r="B39" s="607"/>
      <c r="C39" s="657"/>
      <c r="D39" s="658"/>
      <c r="E39" s="607"/>
      <c r="F39" s="650"/>
      <c r="G39" s="653"/>
      <c r="H39" s="607"/>
      <c r="I39" s="607"/>
      <c r="J39" s="607"/>
      <c r="K39" s="607"/>
      <c r="L39" s="607"/>
      <c r="M39" s="607"/>
      <c r="N39" s="607"/>
      <c r="O39" s="607"/>
      <c r="P39" s="607"/>
      <c r="Q39" s="616"/>
      <c r="R39" s="616"/>
      <c r="S39" s="616"/>
      <c r="T39" s="616"/>
      <c r="U39" s="616"/>
      <c r="V39" s="616"/>
      <c r="W39" s="616"/>
      <c r="X39" s="616"/>
      <c r="Y39" s="616"/>
      <c r="Z39" s="616"/>
      <c r="AA39" s="616"/>
      <c r="AB39" s="616"/>
      <c r="AC39" s="616"/>
      <c r="AD39" s="616"/>
      <c r="AE39" s="616"/>
      <c r="AF39" s="616"/>
      <c r="AG39" s="616"/>
      <c r="AH39" s="616"/>
      <c r="AI39" s="616"/>
      <c r="AJ39" s="616"/>
      <c r="AK39" s="616"/>
      <c r="AL39" s="616"/>
      <c r="AM39" s="616"/>
      <c r="AN39" s="616"/>
      <c r="AO39" s="616"/>
      <c r="AP39" s="616"/>
      <c r="AQ39" s="616"/>
      <c r="AR39" s="616"/>
      <c r="AS39" s="616"/>
      <c r="AT39" s="616"/>
      <c r="AU39" s="616"/>
      <c r="AV39" s="616"/>
      <c r="AW39" s="616"/>
      <c r="AX39" s="616"/>
      <c r="AY39" s="616"/>
    </row>
    <row r="40" spans="8:8">
      <c r="A40" s="607"/>
      <c r="B40" s="607"/>
      <c r="C40" s="657"/>
      <c r="D40" s="658"/>
      <c r="E40" s="607"/>
      <c r="F40" s="650"/>
      <c r="G40" s="653"/>
      <c r="H40" s="607"/>
      <c r="I40" s="607"/>
      <c r="J40" s="607"/>
      <c r="K40" s="607"/>
      <c r="L40" s="607"/>
      <c r="M40" s="607"/>
      <c r="N40" s="607"/>
      <c r="O40" s="607"/>
      <c r="P40" s="607"/>
      <c r="Q40" s="616"/>
      <c r="R40" s="616"/>
      <c r="S40" s="616"/>
      <c r="T40" s="616"/>
      <c r="U40" s="616"/>
      <c r="V40" s="616"/>
      <c r="W40" s="616"/>
      <c r="X40" s="616"/>
      <c r="Y40" s="616"/>
      <c r="Z40" s="616"/>
      <c r="AA40" s="616"/>
      <c r="AB40" s="616"/>
      <c r="AC40" s="616"/>
      <c r="AD40" s="616"/>
      <c r="AE40" s="616"/>
      <c r="AF40" s="616"/>
      <c r="AG40" s="616"/>
      <c r="AH40" s="616"/>
      <c r="AI40" s="616"/>
      <c r="AJ40" s="616"/>
      <c r="AK40" s="616"/>
      <c r="AL40" s="616"/>
      <c r="AM40" s="616"/>
      <c r="AN40" s="616"/>
      <c r="AO40" s="616"/>
      <c r="AP40" s="616"/>
      <c r="AQ40" s="616"/>
      <c r="AR40" s="616"/>
      <c r="AS40" s="616"/>
      <c r="AT40" s="616"/>
      <c r="AU40" s="616"/>
      <c r="AV40" s="616"/>
      <c r="AW40" s="616"/>
      <c r="AX40" s="616"/>
      <c r="AY40" s="616"/>
    </row>
    <row r="41" spans="8:8">
      <c r="A41" s="607"/>
      <c r="B41" s="607"/>
      <c r="C41" s="657"/>
      <c r="D41" s="658"/>
      <c r="E41" s="607"/>
      <c r="F41" s="650"/>
      <c r="G41" s="653"/>
      <c r="H41" s="607"/>
      <c r="I41" s="607"/>
      <c r="J41" s="607"/>
      <c r="K41" s="607"/>
      <c r="L41" s="607"/>
      <c r="M41" s="607"/>
      <c r="N41" s="607"/>
      <c r="O41" s="607"/>
      <c r="P41" s="607"/>
      <c r="Q41" s="616"/>
      <c r="R41" s="616"/>
      <c r="S41" s="616"/>
      <c r="T41" s="616"/>
      <c r="U41" s="616"/>
      <c r="V41" s="616"/>
      <c r="W41" s="616"/>
      <c r="X41" s="616"/>
      <c r="Y41" s="616"/>
      <c r="Z41" s="616"/>
      <c r="AA41" s="616"/>
      <c r="AB41" s="616"/>
      <c r="AC41" s="616"/>
      <c r="AD41" s="616"/>
      <c r="AE41" s="616"/>
      <c r="AF41" s="616"/>
      <c r="AG41" s="616"/>
      <c r="AH41" s="616"/>
      <c r="AI41" s="616"/>
      <c r="AJ41" s="616"/>
      <c r="AK41" s="616"/>
      <c r="AL41" s="616"/>
      <c r="AM41" s="616"/>
      <c r="AN41" s="616"/>
      <c r="AO41" s="616"/>
      <c r="AP41" s="616"/>
      <c r="AQ41" s="616"/>
      <c r="AR41" s="616"/>
      <c r="AS41" s="616"/>
      <c r="AT41" s="616"/>
      <c r="AU41" s="616"/>
      <c r="AV41" s="616"/>
      <c r="AW41" s="616"/>
      <c r="AX41" s="616"/>
      <c r="AY41" s="616"/>
    </row>
    <row r="42" spans="8:8">
      <c r="A42" s="607"/>
      <c r="B42" s="607"/>
      <c r="C42" s="657"/>
      <c r="D42" s="658"/>
      <c r="E42" s="607"/>
      <c r="F42" s="650"/>
      <c r="G42" s="653"/>
      <c r="H42" s="607"/>
      <c r="I42" s="607"/>
      <c r="J42" s="607"/>
      <c r="K42" s="607"/>
      <c r="L42" s="607"/>
      <c r="M42" s="607"/>
      <c r="N42" s="607"/>
      <c r="O42" s="607"/>
      <c r="P42" s="607"/>
      <c r="Q42" s="616"/>
      <c r="R42" s="616"/>
      <c r="S42" s="616"/>
      <c r="T42" s="616"/>
      <c r="U42" s="616"/>
      <c r="V42" s="616"/>
      <c r="W42" s="616"/>
      <c r="X42" s="616"/>
      <c r="Y42" s="616"/>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row>
    <row r="43" spans="8:8">
      <c r="A43" s="607"/>
      <c r="B43" s="607"/>
      <c r="C43" s="657"/>
      <c r="D43" s="658"/>
      <c r="E43" s="607"/>
      <c r="F43" s="650"/>
      <c r="G43" s="653"/>
      <c r="H43" s="607"/>
      <c r="I43" s="607"/>
      <c r="J43" s="607"/>
      <c r="K43" s="607"/>
      <c r="L43" s="607"/>
      <c r="M43" s="607"/>
      <c r="N43" s="607"/>
      <c r="O43" s="607"/>
      <c r="P43" s="607"/>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row>
    <row r="44" spans="8:8">
      <c r="A44" s="607"/>
      <c r="B44" s="607"/>
      <c r="C44" s="657"/>
      <c r="D44" s="658"/>
      <c r="E44" s="607"/>
      <c r="F44" s="650"/>
      <c r="G44" s="653"/>
      <c r="H44" s="607"/>
      <c r="I44" s="607"/>
      <c r="J44" s="607"/>
      <c r="K44" s="607"/>
      <c r="L44" s="607"/>
      <c r="M44" s="607"/>
      <c r="N44" s="607"/>
      <c r="O44" s="607"/>
      <c r="P44" s="607"/>
      <c r="Q44" s="616"/>
      <c r="R44" s="616"/>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16"/>
      <c r="AU44" s="616"/>
      <c r="AV44" s="616"/>
      <c r="AW44" s="616"/>
      <c r="AX44" s="616"/>
      <c r="AY44" s="616"/>
    </row>
    <row r="45" spans="8:8">
      <c r="A45" s="607"/>
      <c r="B45" s="607"/>
      <c r="C45" s="657"/>
      <c r="D45" s="658"/>
      <c r="E45" s="607"/>
      <c r="F45" s="650"/>
      <c r="G45" s="653"/>
      <c r="H45" s="607"/>
      <c r="I45" s="607"/>
      <c r="J45" s="607"/>
      <c r="K45" s="607"/>
      <c r="L45" s="607"/>
      <c r="M45" s="607"/>
      <c r="N45" s="607"/>
      <c r="O45" s="607"/>
      <c r="P45" s="607"/>
      <c r="Q45" s="616"/>
      <c r="R45" s="616"/>
      <c r="S45" s="616"/>
      <c r="T45" s="616"/>
      <c r="U45" s="616"/>
      <c r="V45" s="616"/>
      <c r="W45" s="616"/>
      <c r="X45" s="616"/>
      <c r="Y45" s="616"/>
      <c r="Z45" s="616"/>
      <c r="AA45" s="616"/>
      <c r="AB45" s="616"/>
      <c r="AC45" s="616"/>
      <c r="AD45" s="616"/>
      <c r="AE45" s="616"/>
      <c r="AF45" s="616"/>
      <c r="AG45" s="616"/>
      <c r="AH45" s="616"/>
      <c r="AI45" s="616"/>
      <c r="AJ45" s="616"/>
      <c r="AK45" s="616"/>
      <c r="AL45" s="616"/>
      <c r="AM45" s="616"/>
      <c r="AN45" s="616"/>
      <c r="AO45" s="616"/>
      <c r="AP45" s="616"/>
      <c r="AQ45" s="616"/>
      <c r="AR45" s="616"/>
      <c r="AS45" s="616"/>
      <c r="AT45" s="616"/>
      <c r="AU45" s="616"/>
      <c r="AV45" s="616"/>
      <c r="AW45" s="616"/>
      <c r="AX45" s="616"/>
      <c r="AY45" s="616"/>
    </row>
    <row r="46" spans="8:8">
      <c r="A46" s="607"/>
      <c r="B46" s="607"/>
      <c r="C46" s="657"/>
      <c r="D46" s="658"/>
      <c r="E46" s="607"/>
      <c r="F46" s="650"/>
      <c r="G46" s="653"/>
      <c r="H46" s="607"/>
      <c r="I46" s="607"/>
      <c r="J46" s="607"/>
      <c r="K46" s="607"/>
      <c r="L46" s="607"/>
      <c r="M46" s="607"/>
      <c r="N46" s="607"/>
      <c r="O46" s="607"/>
      <c r="P46" s="607"/>
      <c r="Q46" s="616"/>
      <c r="R46" s="616"/>
      <c r="S46" s="616"/>
      <c r="T46" s="616"/>
      <c r="U46" s="616"/>
      <c r="V46" s="616"/>
      <c r="W46" s="616"/>
      <c r="X46" s="616"/>
      <c r="Y46" s="616"/>
      <c r="Z46" s="616"/>
      <c r="AA46" s="616"/>
      <c r="AB46" s="616"/>
      <c r="AC46" s="616"/>
      <c r="AD46" s="616"/>
      <c r="AE46" s="616"/>
      <c r="AF46" s="616"/>
      <c r="AG46" s="616"/>
      <c r="AH46" s="616"/>
      <c r="AI46" s="616"/>
      <c r="AJ46" s="616"/>
      <c r="AK46" s="616"/>
      <c r="AL46" s="616"/>
      <c r="AM46" s="616"/>
      <c r="AN46" s="616"/>
      <c r="AO46" s="616"/>
      <c r="AP46" s="616"/>
      <c r="AQ46" s="616"/>
      <c r="AR46" s="616"/>
      <c r="AS46" s="616"/>
      <c r="AT46" s="616"/>
      <c r="AU46" s="616"/>
      <c r="AV46" s="616"/>
      <c r="AW46" s="616"/>
      <c r="AX46" s="616"/>
      <c r="AY46" s="616"/>
    </row>
    <row r="47" spans="8:8">
      <c r="A47" s="607"/>
      <c r="B47" s="607"/>
      <c r="C47" s="657"/>
      <c r="D47" s="658"/>
      <c r="E47" s="607"/>
      <c r="F47" s="650"/>
      <c r="G47" s="653"/>
      <c r="H47" s="607"/>
      <c r="I47" s="607"/>
      <c r="J47" s="607"/>
      <c r="K47" s="607"/>
      <c r="L47" s="607"/>
      <c r="M47" s="607"/>
      <c r="N47" s="607"/>
      <c r="O47" s="607"/>
      <c r="P47" s="607"/>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row>
    <row r="48" spans="8:8">
      <c r="A48" s="607"/>
      <c r="B48" s="607"/>
      <c r="C48" s="657"/>
      <c r="D48" s="658"/>
      <c r="E48" s="607"/>
      <c r="F48" s="650"/>
      <c r="G48" s="653"/>
      <c r="H48" s="607"/>
      <c r="I48" s="607"/>
      <c r="J48" s="607"/>
      <c r="K48" s="607"/>
      <c r="L48" s="607"/>
      <c r="M48" s="607"/>
      <c r="N48" s="607"/>
      <c r="O48" s="607"/>
      <c r="P48" s="607"/>
      <c r="Q48" s="616"/>
      <c r="R48" s="616"/>
      <c r="S48" s="616"/>
      <c r="T48" s="616"/>
      <c r="U48" s="616"/>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row>
    <row r="49" spans="8:8">
      <c r="A49" s="607"/>
      <c r="B49" s="607"/>
      <c r="C49" s="657"/>
      <c r="D49" s="658"/>
      <c r="E49" s="607"/>
      <c r="F49" s="650"/>
      <c r="G49" s="653"/>
      <c r="H49" s="607"/>
      <c r="I49" s="607"/>
      <c r="J49" s="607"/>
      <c r="K49" s="607"/>
      <c r="L49" s="607"/>
      <c r="M49" s="607"/>
      <c r="N49" s="607"/>
      <c r="O49" s="607"/>
      <c r="P49" s="607"/>
      <c r="Q49" s="616"/>
      <c r="R49" s="616"/>
      <c r="S49" s="616"/>
      <c r="T49" s="616"/>
      <c r="U49" s="616"/>
      <c r="V49" s="616"/>
      <c r="W49" s="616"/>
      <c r="X49" s="616"/>
      <c r="Y49" s="616"/>
      <c r="Z49" s="616"/>
      <c r="AA49" s="616"/>
      <c r="AB49" s="616"/>
      <c r="AC49" s="616"/>
      <c r="AD49" s="616"/>
      <c r="AE49" s="616"/>
      <c r="AF49" s="616"/>
      <c r="AG49" s="616"/>
      <c r="AH49" s="616"/>
      <c r="AI49" s="616"/>
      <c r="AJ49" s="616"/>
      <c r="AK49" s="616"/>
      <c r="AL49" s="616"/>
      <c r="AM49" s="616"/>
      <c r="AN49" s="616"/>
      <c r="AO49" s="616"/>
      <c r="AP49" s="616"/>
      <c r="AQ49" s="616"/>
      <c r="AR49" s="616"/>
      <c r="AS49" s="616"/>
      <c r="AT49" s="616"/>
      <c r="AU49" s="616"/>
      <c r="AV49" s="616"/>
      <c r="AW49" s="616"/>
      <c r="AX49" s="616"/>
      <c r="AY49" s="616"/>
    </row>
    <row r="50" spans="8:8">
      <c r="A50" s="607"/>
      <c r="B50" s="607"/>
      <c r="C50" s="657"/>
      <c r="D50" s="658"/>
      <c r="E50" s="607"/>
      <c r="F50" s="650"/>
      <c r="G50" s="653"/>
      <c r="H50" s="607"/>
      <c r="I50" s="607"/>
      <c r="J50" s="607"/>
      <c r="K50" s="607"/>
      <c r="L50" s="607"/>
      <c r="M50" s="607"/>
      <c r="N50" s="607"/>
      <c r="O50" s="607"/>
      <c r="P50" s="607"/>
      <c r="Q50" s="616"/>
      <c r="R50" s="616"/>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row>
    <row r="51" spans="8:8">
      <c r="A51" s="607"/>
      <c r="B51" s="607"/>
      <c r="C51" s="657"/>
      <c r="D51" s="658"/>
      <c r="E51" s="607"/>
      <c r="F51" s="650"/>
      <c r="G51" s="653"/>
      <c r="H51" s="607"/>
      <c r="I51" s="607"/>
      <c r="J51" s="607"/>
      <c r="K51" s="607"/>
      <c r="L51" s="607"/>
      <c r="M51" s="607"/>
      <c r="N51" s="607"/>
      <c r="O51" s="607"/>
      <c r="P51" s="607"/>
      <c r="Q51" s="616"/>
      <c r="R51" s="616"/>
      <c r="S51" s="616"/>
      <c r="T51" s="616"/>
      <c r="U51" s="616"/>
      <c r="V51" s="616"/>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row>
    <row r="52" spans="8:8">
      <c r="A52" s="607"/>
      <c r="B52" s="607"/>
      <c r="C52" s="657"/>
      <c r="D52" s="658"/>
      <c r="E52" s="607"/>
      <c r="F52" s="650"/>
      <c r="G52" s="653"/>
      <c r="H52" s="607"/>
      <c r="I52" s="607"/>
      <c r="J52" s="607"/>
      <c r="K52" s="607"/>
      <c r="L52" s="607"/>
      <c r="M52" s="607"/>
      <c r="N52" s="607"/>
      <c r="O52" s="607"/>
      <c r="P52" s="607"/>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row>
    <row r="53" spans="8:8">
      <c r="A53" s="607"/>
      <c r="B53" s="607"/>
      <c r="C53" s="657"/>
      <c r="D53" s="658"/>
      <c r="E53" s="607"/>
      <c r="F53" s="650"/>
      <c r="G53" s="653"/>
      <c r="H53" s="607"/>
      <c r="I53" s="607"/>
      <c r="J53" s="607"/>
      <c r="K53" s="607"/>
      <c r="L53" s="607"/>
      <c r="M53" s="607"/>
      <c r="N53" s="607"/>
      <c r="O53" s="607"/>
      <c r="P53" s="607"/>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row>
    <row r="54" spans="8:8">
      <c r="A54" s="607"/>
      <c r="B54" s="607"/>
      <c r="C54" s="657"/>
      <c r="D54" s="658"/>
      <c r="E54" s="607"/>
      <c r="F54" s="650"/>
      <c r="G54" s="653"/>
      <c r="H54" s="607"/>
      <c r="I54" s="607"/>
      <c r="J54" s="607"/>
      <c r="K54" s="607"/>
      <c r="L54" s="607"/>
      <c r="M54" s="607"/>
      <c r="N54" s="607"/>
      <c r="O54" s="607"/>
      <c r="P54" s="607"/>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row>
    <row r="55" spans="8:8">
      <c r="A55" s="607"/>
      <c r="B55" s="607"/>
      <c r="C55" s="657"/>
      <c r="D55" s="658"/>
      <c r="E55" s="607"/>
      <c r="F55" s="650"/>
      <c r="G55" s="653"/>
      <c r="H55" s="607"/>
      <c r="I55" s="607"/>
      <c r="J55" s="607"/>
      <c r="K55" s="607"/>
      <c r="L55" s="607"/>
      <c r="M55" s="607"/>
      <c r="N55" s="607"/>
      <c r="O55" s="607"/>
      <c r="P55" s="607"/>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row>
    <row r="56" spans="8:8">
      <c r="A56" s="607"/>
      <c r="B56" s="607"/>
      <c r="C56" s="657"/>
      <c r="D56" s="658"/>
      <c r="E56" s="607"/>
      <c r="F56" s="650"/>
      <c r="G56" s="653"/>
      <c r="H56" s="607"/>
      <c r="I56" s="607"/>
      <c r="J56" s="607"/>
      <c r="K56" s="607"/>
      <c r="L56" s="607"/>
      <c r="M56" s="607"/>
      <c r="N56" s="607"/>
      <c r="O56" s="607"/>
      <c r="P56" s="607"/>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row>
    <row r="57" spans="8:8">
      <c r="A57" s="607"/>
      <c r="B57" s="607"/>
      <c r="C57" s="657"/>
      <c r="D57" s="658"/>
      <c r="E57" s="607"/>
      <c r="F57" s="650"/>
      <c r="G57" s="653"/>
      <c r="H57" s="607"/>
      <c r="I57" s="607"/>
      <c r="J57" s="607"/>
      <c r="K57" s="607"/>
      <c r="L57" s="607"/>
      <c r="M57" s="607"/>
      <c r="N57" s="607"/>
      <c r="O57" s="607"/>
      <c r="P57" s="607"/>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row>
    <row r="58" spans="8:8">
      <c r="A58" s="607"/>
      <c r="B58" s="607"/>
      <c r="C58" s="657"/>
      <c r="D58" s="658"/>
      <c r="E58" s="607"/>
      <c r="F58" s="650"/>
      <c r="G58" s="653"/>
      <c r="H58" s="607"/>
      <c r="I58" s="607"/>
      <c r="J58" s="607"/>
      <c r="K58" s="607"/>
      <c r="L58" s="607"/>
      <c r="M58" s="607"/>
      <c r="N58" s="607"/>
      <c r="O58" s="607"/>
      <c r="P58" s="607"/>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row>
    <row r="59" spans="8:8">
      <c r="A59" s="607"/>
      <c r="B59" s="607"/>
      <c r="C59" s="657"/>
      <c r="D59" s="658"/>
      <c r="E59" s="607"/>
      <c r="F59" s="650"/>
      <c r="G59" s="653"/>
      <c r="H59" s="607"/>
      <c r="I59" s="607"/>
      <c r="J59" s="607"/>
      <c r="K59" s="607"/>
      <c r="L59" s="607"/>
      <c r="M59" s="607"/>
      <c r="N59" s="607"/>
      <c r="O59" s="607"/>
      <c r="P59" s="607"/>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row>
    <row r="60" spans="8:8">
      <c r="A60" s="607"/>
      <c r="B60" s="607"/>
      <c r="C60" s="657"/>
      <c r="D60" s="658"/>
      <c r="E60" s="607"/>
      <c r="F60" s="650"/>
      <c r="G60" s="653"/>
      <c r="H60" s="607"/>
      <c r="I60" s="607"/>
      <c r="J60" s="607"/>
      <c r="K60" s="607"/>
      <c r="L60" s="607"/>
      <c r="M60" s="607"/>
      <c r="N60" s="607"/>
      <c r="O60" s="607"/>
      <c r="P60" s="607"/>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row>
    <row r="61" spans="8:8">
      <c r="A61" s="607"/>
      <c r="B61" s="607"/>
      <c r="C61" s="657"/>
      <c r="D61" s="658"/>
      <c r="E61" s="607"/>
      <c r="F61" s="650"/>
      <c r="G61" s="653"/>
      <c r="H61" s="607"/>
      <c r="I61" s="607"/>
      <c r="J61" s="607"/>
      <c r="K61" s="607"/>
      <c r="L61" s="607"/>
      <c r="M61" s="607"/>
      <c r="N61" s="607"/>
      <c r="O61" s="607"/>
      <c r="P61" s="607"/>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row>
    <row r="62" spans="8:8">
      <c r="A62" s="607"/>
      <c r="B62" s="607"/>
      <c r="C62" s="657"/>
      <c r="D62" s="658"/>
      <c r="E62" s="607"/>
      <c r="F62" s="650"/>
      <c r="G62" s="653"/>
      <c r="H62" s="607"/>
      <c r="I62" s="607"/>
      <c r="J62" s="607"/>
      <c r="K62" s="607"/>
      <c r="L62" s="607"/>
      <c r="M62" s="607"/>
      <c r="N62" s="607"/>
      <c r="O62" s="607"/>
      <c r="P62" s="607"/>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row>
    <row r="63" spans="8:8">
      <c r="A63" s="607"/>
      <c r="B63" s="607"/>
      <c r="C63" s="657"/>
      <c r="D63" s="658"/>
      <c r="E63" s="607"/>
      <c r="F63" s="650"/>
      <c r="G63" s="653"/>
      <c r="H63" s="607"/>
      <c r="I63" s="607"/>
      <c r="J63" s="607"/>
      <c r="K63" s="607"/>
      <c r="L63" s="607"/>
      <c r="M63" s="607"/>
      <c r="N63" s="607"/>
      <c r="O63" s="607"/>
      <c r="P63" s="607"/>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row>
    <row r="64" spans="8:8">
      <c r="A64" s="607"/>
      <c r="B64" s="607"/>
      <c r="C64" s="657"/>
      <c r="D64" s="658"/>
      <c r="E64" s="607"/>
      <c r="F64" s="650"/>
      <c r="G64" s="653"/>
      <c r="H64" s="607"/>
      <c r="I64" s="607"/>
      <c r="J64" s="607"/>
      <c r="K64" s="607"/>
      <c r="L64" s="607"/>
      <c r="M64" s="607"/>
      <c r="N64" s="607"/>
      <c r="O64" s="607"/>
      <c r="P64" s="607"/>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row>
    <row r="65" spans="8:8">
      <c r="A65" s="607"/>
      <c r="B65" s="607"/>
      <c r="C65" s="657"/>
      <c r="D65" s="658"/>
      <c r="E65" s="607"/>
      <c r="F65" s="650"/>
      <c r="G65" s="653"/>
      <c r="H65" s="607"/>
      <c r="I65" s="607"/>
      <c r="J65" s="607"/>
      <c r="K65" s="607"/>
      <c r="L65" s="607"/>
      <c r="M65" s="607"/>
      <c r="N65" s="607"/>
      <c r="O65" s="607"/>
      <c r="P65" s="607"/>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row>
    <row r="66" spans="8:8">
      <c r="A66" s="607"/>
      <c r="B66" s="607"/>
      <c r="C66" s="657"/>
      <c r="D66" s="658"/>
      <c r="E66" s="607"/>
      <c r="F66" s="650"/>
      <c r="G66" s="653"/>
      <c r="H66" s="607"/>
      <c r="I66" s="607"/>
      <c r="J66" s="607"/>
      <c r="K66" s="607"/>
      <c r="L66" s="607"/>
      <c r="M66" s="607"/>
      <c r="N66" s="607"/>
      <c r="O66" s="607"/>
      <c r="P66" s="607"/>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row>
    <row r="67" spans="8:8">
      <c r="A67" s="607"/>
      <c r="B67" s="607"/>
      <c r="C67" s="657"/>
      <c r="D67" s="658"/>
      <c r="E67" s="607"/>
      <c r="F67" s="650"/>
      <c r="G67" s="653"/>
      <c r="H67" s="607"/>
      <c r="I67" s="607"/>
      <c r="J67" s="607"/>
      <c r="K67" s="607"/>
      <c r="L67" s="607"/>
      <c r="M67" s="607"/>
      <c r="N67" s="607"/>
      <c r="O67" s="607"/>
      <c r="P67" s="607"/>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row>
    <row r="68" spans="8:8">
      <c r="A68" s="607"/>
      <c r="B68" s="607"/>
      <c r="C68" s="657"/>
      <c r="D68" s="658"/>
      <c r="E68" s="607"/>
      <c r="F68" s="650"/>
      <c r="G68" s="653"/>
      <c r="H68" s="607"/>
      <c r="I68" s="607"/>
      <c r="J68" s="607"/>
      <c r="K68" s="607"/>
      <c r="L68" s="607"/>
      <c r="M68" s="607"/>
      <c r="N68" s="607"/>
      <c r="O68" s="607"/>
      <c r="P68" s="607"/>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row>
    <row r="69" spans="8:8">
      <c r="A69" s="607"/>
      <c r="B69" s="607"/>
      <c r="C69" s="657"/>
      <c r="D69" s="658"/>
      <c r="E69" s="607"/>
      <c r="F69" s="650"/>
      <c r="G69" s="653"/>
      <c r="H69" s="607"/>
      <c r="I69" s="607"/>
      <c r="J69" s="607"/>
      <c r="K69" s="607"/>
      <c r="L69" s="607"/>
      <c r="M69" s="607"/>
      <c r="N69" s="607"/>
      <c r="O69" s="607"/>
      <c r="P69" s="607"/>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row>
    <row r="70" spans="8:8">
      <c r="A70" s="607"/>
      <c r="B70" s="607"/>
      <c r="C70" s="657"/>
      <c r="D70" s="658"/>
      <c r="E70" s="607"/>
      <c r="F70" s="650"/>
      <c r="G70" s="653"/>
      <c r="H70" s="607"/>
      <c r="I70" s="607"/>
      <c r="J70" s="607"/>
      <c r="K70" s="607"/>
      <c r="L70" s="607"/>
      <c r="M70" s="607"/>
      <c r="N70" s="607"/>
      <c r="O70" s="607"/>
      <c r="P70" s="607"/>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row>
    <row r="71" spans="8:8">
      <c r="A71" s="607"/>
      <c r="B71" s="607"/>
      <c r="C71" s="657"/>
      <c r="D71" s="658"/>
      <c r="E71" s="607"/>
      <c r="F71" s="650"/>
      <c r="G71" s="653"/>
      <c r="H71" s="607"/>
      <c r="I71" s="607"/>
      <c r="J71" s="607"/>
      <c r="K71" s="607"/>
      <c r="L71" s="607"/>
      <c r="M71" s="607"/>
      <c r="N71" s="607"/>
      <c r="O71" s="607"/>
      <c r="P71" s="607"/>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row>
    <row r="72" spans="8:8">
      <c r="A72" s="607"/>
      <c r="B72" s="607"/>
      <c r="C72" s="657"/>
      <c r="D72" s="658"/>
      <c r="E72" s="607"/>
      <c r="F72" s="650"/>
      <c r="G72" s="653"/>
      <c r="H72" s="607"/>
      <c r="I72" s="607"/>
      <c r="J72" s="607"/>
      <c r="K72" s="607"/>
      <c r="L72" s="607"/>
      <c r="M72" s="607"/>
      <c r="N72" s="607"/>
      <c r="O72" s="607"/>
      <c r="P72" s="607"/>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row>
    <row r="73" spans="8:8">
      <c r="A73" s="607"/>
      <c r="B73" s="607"/>
      <c r="C73" s="657"/>
      <c r="D73" s="658"/>
      <c r="E73" s="607"/>
      <c r="F73" s="650"/>
      <c r="G73" s="653"/>
      <c r="H73" s="607"/>
      <c r="I73" s="607"/>
      <c r="J73" s="607"/>
      <c r="K73" s="607"/>
      <c r="L73" s="607"/>
      <c r="M73" s="607"/>
      <c r="N73" s="607"/>
      <c r="O73" s="607"/>
      <c r="P73" s="607"/>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row>
    <row r="74" spans="8:8">
      <c r="A74" s="607"/>
      <c r="B74" s="607"/>
      <c r="C74" s="657"/>
      <c r="D74" s="658"/>
      <c r="E74" s="607"/>
      <c r="F74" s="650"/>
      <c r="G74" s="653"/>
      <c r="H74" s="607"/>
      <c r="I74" s="607"/>
      <c r="J74" s="607"/>
      <c r="K74" s="607"/>
      <c r="L74" s="607"/>
      <c r="M74" s="607"/>
      <c r="N74" s="607"/>
      <c r="O74" s="607"/>
      <c r="P74" s="607"/>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row>
    <row r="75" spans="8:8">
      <c r="A75" s="607"/>
      <c r="B75" s="607"/>
      <c r="C75" s="657"/>
      <c r="D75" s="658"/>
      <c r="E75" s="607"/>
      <c r="F75" s="650"/>
      <c r="G75" s="653"/>
      <c r="H75" s="607"/>
      <c r="I75" s="607"/>
      <c r="J75" s="607"/>
      <c r="K75" s="607"/>
      <c r="L75" s="607"/>
      <c r="M75" s="607"/>
      <c r="N75" s="607"/>
      <c r="O75" s="607"/>
      <c r="P75" s="607"/>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row>
    <row r="76" spans="8:8">
      <c r="A76" s="607"/>
      <c r="B76" s="607"/>
      <c r="C76" s="657"/>
      <c r="D76" s="658"/>
      <c r="E76" s="607"/>
      <c r="F76" s="650"/>
      <c r="G76" s="653"/>
      <c r="H76" s="607"/>
      <c r="I76" s="607"/>
      <c r="J76" s="607"/>
      <c r="K76" s="607"/>
      <c r="L76" s="607"/>
      <c r="M76" s="607"/>
      <c r="N76" s="607"/>
      <c r="O76" s="607"/>
      <c r="P76" s="607"/>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row>
    <row r="77" spans="8:8">
      <c r="A77" s="607"/>
      <c r="B77" s="607"/>
      <c r="C77" s="657"/>
      <c r="D77" s="658"/>
      <c r="E77" s="607"/>
      <c r="F77" s="650"/>
      <c r="G77" s="653"/>
      <c r="H77" s="607"/>
      <c r="I77" s="607"/>
      <c r="J77" s="607"/>
      <c r="K77" s="607"/>
      <c r="L77" s="607"/>
      <c r="M77" s="607"/>
      <c r="N77" s="607"/>
      <c r="O77" s="607"/>
      <c r="P77" s="607"/>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row>
    <row r="78" spans="8:8">
      <c r="A78" s="607"/>
      <c r="B78" s="607"/>
      <c r="C78" s="657"/>
      <c r="D78" s="658"/>
      <c r="E78" s="607"/>
      <c r="F78" s="650"/>
      <c r="G78" s="653"/>
      <c r="H78" s="607"/>
      <c r="I78" s="607"/>
      <c r="J78" s="607"/>
      <c r="K78" s="607"/>
      <c r="L78" s="607"/>
      <c r="M78" s="607"/>
      <c r="N78" s="607"/>
      <c r="O78" s="607"/>
      <c r="P78" s="607"/>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row>
    <row r="79" spans="8:8">
      <c r="A79" s="607"/>
      <c r="B79" s="607"/>
      <c r="C79" s="657"/>
      <c r="D79" s="658"/>
      <c r="E79" s="607"/>
      <c r="F79" s="650"/>
      <c r="G79" s="653"/>
      <c r="H79" s="607"/>
      <c r="I79" s="607"/>
      <c r="J79" s="607"/>
      <c r="K79" s="607"/>
      <c r="L79" s="607"/>
      <c r="M79" s="607"/>
      <c r="N79" s="607"/>
      <c r="O79" s="607"/>
      <c r="P79" s="607"/>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row>
    <row r="80" spans="8:8">
      <c r="A80" s="607"/>
      <c r="B80" s="607"/>
      <c r="C80" s="657"/>
      <c r="D80" s="658"/>
      <c r="E80" s="607"/>
      <c r="F80" s="650"/>
      <c r="G80" s="653"/>
      <c r="H80" s="607"/>
      <c r="I80" s="607"/>
      <c r="J80" s="607"/>
      <c r="K80" s="607"/>
      <c r="L80" s="607"/>
      <c r="M80" s="607"/>
      <c r="N80" s="607"/>
      <c r="O80" s="607"/>
      <c r="P80" s="607"/>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row>
    <row r="81" spans="8:8">
      <c r="A81" s="607"/>
      <c r="B81" s="607"/>
      <c r="C81" s="657"/>
      <c r="D81" s="658"/>
      <c r="E81" s="607"/>
      <c r="F81" s="650"/>
      <c r="G81" s="653"/>
      <c r="H81" s="607"/>
      <c r="I81" s="607"/>
      <c r="J81" s="607"/>
      <c r="K81" s="607"/>
      <c r="L81" s="607"/>
      <c r="M81" s="607"/>
      <c r="N81" s="607"/>
      <c r="O81" s="607"/>
      <c r="P81" s="607"/>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row>
    <row r="82" spans="8:8">
      <c r="A82" s="607"/>
      <c r="B82" s="607"/>
      <c r="C82" s="657"/>
      <c r="D82" s="658"/>
      <c r="E82" s="607"/>
      <c r="F82" s="650"/>
      <c r="G82" s="653"/>
      <c r="H82" s="607"/>
      <c r="I82" s="607"/>
      <c r="J82" s="607"/>
      <c r="K82" s="607"/>
      <c r="L82" s="607"/>
      <c r="M82" s="607"/>
      <c r="N82" s="607"/>
      <c r="O82" s="607"/>
      <c r="P82" s="607"/>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row>
    <row r="83" spans="8:8">
      <c r="A83" s="607"/>
      <c r="B83" s="607"/>
      <c r="C83" s="657"/>
      <c r="D83" s="658"/>
      <c r="E83" s="607"/>
      <c r="F83" s="650"/>
      <c r="G83" s="653"/>
      <c r="H83" s="607"/>
      <c r="I83" s="607"/>
      <c r="J83" s="607"/>
      <c r="K83" s="607"/>
      <c r="L83" s="607"/>
      <c r="M83" s="607"/>
      <c r="N83" s="607"/>
      <c r="O83" s="607"/>
      <c r="P83" s="607"/>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row>
    <row r="84" spans="8:8">
      <c r="A84" s="607"/>
      <c r="B84" s="607"/>
      <c r="C84" s="657"/>
      <c r="D84" s="658"/>
      <c r="E84" s="607"/>
      <c r="F84" s="650"/>
      <c r="G84" s="653"/>
      <c r="H84" s="607"/>
      <c r="I84" s="607"/>
      <c r="J84" s="607"/>
      <c r="K84" s="607"/>
      <c r="L84" s="607"/>
      <c r="M84" s="607"/>
      <c r="N84" s="607"/>
      <c r="O84" s="607"/>
      <c r="P84" s="607"/>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row>
    <row r="85" spans="8:8">
      <c r="A85" s="607"/>
      <c r="B85" s="607"/>
      <c r="C85" s="657"/>
      <c r="D85" s="658"/>
      <c r="E85" s="607"/>
      <c r="F85" s="650"/>
      <c r="G85" s="653"/>
      <c r="H85" s="607"/>
      <c r="I85" s="607"/>
      <c r="J85" s="607"/>
      <c r="K85" s="607"/>
      <c r="L85" s="607"/>
      <c r="M85" s="607"/>
      <c r="N85" s="607"/>
      <c r="O85" s="607"/>
      <c r="P85" s="607"/>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row>
    <row r="86" spans="8:8">
      <c r="A86" s="607"/>
      <c r="B86" s="607"/>
      <c r="C86" s="657"/>
      <c r="D86" s="658"/>
      <c r="E86" s="607"/>
      <c r="F86" s="650"/>
      <c r="G86" s="653"/>
      <c r="H86" s="607"/>
      <c r="I86" s="607"/>
      <c r="J86" s="607"/>
      <c r="K86" s="607"/>
      <c r="L86" s="607"/>
      <c r="M86" s="607"/>
      <c r="N86" s="607"/>
      <c r="O86" s="607"/>
      <c r="P86" s="607"/>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row>
    <row r="87" spans="8:8">
      <c r="A87" s="607"/>
      <c r="B87" s="607"/>
      <c r="C87" s="657"/>
      <c r="D87" s="658"/>
      <c r="E87" s="607"/>
      <c r="F87" s="650"/>
      <c r="G87" s="653"/>
      <c r="H87" s="607"/>
      <c r="I87" s="607"/>
      <c r="J87" s="607"/>
      <c r="K87" s="607"/>
      <c r="L87" s="607"/>
      <c r="M87" s="607"/>
      <c r="N87" s="607"/>
      <c r="O87" s="607"/>
      <c r="P87" s="607"/>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row>
    <row r="88" spans="8:8">
      <c r="A88" s="607"/>
      <c r="B88" s="607"/>
      <c r="C88" s="657"/>
      <c r="D88" s="658"/>
      <c r="E88" s="607"/>
      <c r="F88" s="650"/>
      <c r="G88" s="653"/>
      <c r="H88" s="607"/>
      <c r="I88" s="607"/>
      <c r="J88" s="607"/>
      <c r="K88" s="607"/>
      <c r="L88" s="607"/>
      <c r="M88" s="607"/>
      <c r="N88" s="607"/>
      <c r="O88" s="607"/>
      <c r="P88" s="607"/>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row>
    <row r="89" spans="8:8">
      <c r="A89" s="607"/>
      <c r="B89" s="607"/>
      <c r="C89" s="657"/>
      <c r="D89" s="658"/>
      <c r="E89" s="607"/>
      <c r="F89" s="650"/>
      <c r="G89" s="653"/>
      <c r="H89" s="607"/>
      <c r="I89" s="607"/>
      <c r="J89" s="607"/>
      <c r="K89" s="607"/>
      <c r="L89" s="607"/>
      <c r="M89" s="607"/>
      <c r="N89" s="607"/>
      <c r="O89" s="607"/>
      <c r="P89" s="607"/>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row>
    <row r="90" spans="8:8">
      <c r="A90" s="607"/>
      <c r="B90" s="607"/>
      <c r="C90" s="657"/>
      <c r="D90" s="658"/>
      <c r="E90" s="607"/>
      <c r="F90" s="650"/>
      <c r="G90" s="653"/>
      <c r="H90" s="607"/>
      <c r="I90" s="607"/>
      <c r="J90" s="607"/>
      <c r="K90" s="607"/>
      <c r="L90" s="607"/>
      <c r="M90" s="607"/>
      <c r="N90" s="607"/>
      <c r="O90" s="607"/>
      <c r="P90" s="607"/>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row>
    <row r="91" spans="8:8">
      <c r="A91" s="607"/>
      <c r="B91" s="607"/>
      <c r="C91" s="657"/>
      <c r="D91" s="658"/>
      <c r="E91" s="607"/>
      <c r="F91" s="650"/>
      <c r="G91" s="653"/>
      <c r="H91" s="607"/>
      <c r="I91" s="607"/>
      <c r="J91" s="607"/>
      <c r="K91" s="607"/>
      <c r="L91" s="607"/>
      <c r="M91" s="607"/>
      <c r="N91" s="607"/>
      <c r="O91" s="607"/>
      <c r="P91" s="607"/>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row>
    <row r="92" spans="8:8">
      <c r="A92" s="607"/>
      <c r="B92" s="607"/>
      <c r="C92" s="657"/>
      <c r="D92" s="658"/>
      <c r="E92" s="607"/>
      <c r="F92" s="650"/>
      <c r="G92" s="653"/>
      <c r="H92" s="607"/>
      <c r="I92" s="607"/>
      <c r="J92" s="607"/>
      <c r="K92" s="607"/>
      <c r="L92" s="607"/>
      <c r="M92" s="607"/>
      <c r="N92" s="607"/>
      <c r="O92" s="607"/>
      <c r="P92" s="607"/>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row>
    <row r="93" spans="8:8">
      <c r="A93" s="607"/>
      <c r="B93" s="607"/>
      <c r="C93" s="657"/>
      <c r="D93" s="658"/>
      <c r="E93" s="607"/>
      <c r="F93" s="650"/>
      <c r="G93" s="653"/>
      <c r="H93" s="607"/>
      <c r="I93" s="607"/>
      <c r="J93" s="607"/>
      <c r="K93" s="607"/>
      <c r="L93" s="607"/>
      <c r="M93" s="607"/>
      <c r="N93" s="607"/>
      <c r="O93" s="607"/>
      <c r="P93" s="607"/>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row>
    <row r="94" spans="8:8">
      <c r="A94" s="607"/>
      <c r="B94" s="607"/>
      <c r="C94" s="657"/>
      <c r="D94" s="658"/>
      <c r="E94" s="607"/>
      <c r="F94" s="650"/>
      <c r="G94" s="653"/>
      <c r="H94" s="607"/>
      <c r="I94" s="607"/>
      <c r="J94" s="607"/>
      <c r="K94" s="607"/>
      <c r="L94" s="607"/>
      <c r="M94" s="607"/>
      <c r="N94" s="607"/>
      <c r="O94" s="607"/>
      <c r="P94" s="607"/>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row>
    <row r="95" spans="8:8">
      <c r="A95" s="607"/>
      <c r="B95" s="607"/>
      <c r="C95" s="657"/>
      <c r="D95" s="658"/>
      <c r="E95" s="607"/>
      <c r="F95" s="650"/>
      <c r="G95" s="653"/>
      <c r="H95" s="607"/>
      <c r="I95" s="607"/>
      <c r="J95" s="607"/>
      <c r="K95" s="607"/>
      <c r="L95" s="607"/>
      <c r="M95" s="607"/>
      <c r="N95" s="607"/>
      <c r="O95" s="607"/>
      <c r="P95" s="607"/>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row>
    <row r="96" spans="8:8">
      <c r="A96" s="607"/>
      <c r="B96" s="607"/>
      <c r="C96" s="657"/>
      <c r="D96" s="658"/>
      <c r="E96" s="607"/>
      <c r="F96" s="650"/>
      <c r="G96" s="653"/>
      <c r="H96" s="607"/>
      <c r="I96" s="607"/>
      <c r="J96" s="607"/>
      <c r="K96" s="607"/>
      <c r="L96" s="607"/>
      <c r="M96" s="607"/>
      <c r="N96" s="607"/>
      <c r="O96" s="607"/>
      <c r="P96" s="607"/>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row>
    <row r="97" spans="8:8">
      <c r="A97" s="607"/>
      <c r="B97" s="607"/>
      <c r="C97" s="657"/>
      <c r="D97" s="658"/>
      <c r="E97" s="607"/>
      <c r="F97" s="650"/>
      <c r="G97" s="653"/>
      <c r="H97" s="607"/>
      <c r="I97" s="607"/>
      <c r="J97" s="607"/>
      <c r="K97" s="607"/>
      <c r="L97" s="607"/>
      <c r="M97" s="607"/>
      <c r="N97" s="607"/>
      <c r="O97" s="607"/>
      <c r="P97" s="607"/>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row>
    <row r="98" spans="8:8">
      <c r="A98" s="607"/>
      <c r="B98" s="607"/>
      <c r="C98" s="657"/>
      <c r="D98" s="658"/>
      <c r="E98" s="607"/>
      <c r="F98" s="650"/>
      <c r="G98" s="653"/>
      <c r="H98" s="607"/>
      <c r="I98" s="607"/>
      <c r="J98" s="607"/>
      <c r="K98" s="607"/>
      <c r="L98" s="607"/>
      <c r="M98" s="607"/>
      <c r="N98" s="607"/>
      <c r="O98" s="607"/>
      <c r="P98" s="607"/>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row>
    <row r="99" spans="8:8">
      <c r="A99" s="607"/>
      <c r="B99" s="607"/>
      <c r="C99" s="657"/>
      <c r="D99" s="658"/>
      <c r="E99" s="607"/>
      <c r="F99" s="650"/>
      <c r="G99" s="653"/>
      <c r="H99" s="607"/>
      <c r="I99" s="607"/>
      <c r="J99" s="607"/>
      <c r="K99" s="607"/>
      <c r="L99" s="607"/>
      <c r="M99" s="607"/>
      <c r="N99" s="607"/>
      <c r="O99" s="607"/>
      <c r="P99" s="607"/>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row>
    <row r="100" spans="8:8">
      <c r="A100" s="607"/>
      <c r="B100" s="607"/>
      <c r="C100" s="657"/>
      <c r="D100" s="658"/>
      <c r="E100" s="607"/>
      <c r="F100" s="650"/>
      <c r="G100" s="653"/>
      <c r="H100" s="607"/>
      <c r="I100" s="607"/>
      <c r="J100" s="607"/>
      <c r="K100" s="607"/>
      <c r="L100" s="607"/>
      <c r="M100" s="607"/>
      <c r="N100" s="607"/>
      <c r="O100" s="607"/>
      <c r="P100" s="607"/>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row>
    <row r="101" spans="8:8">
      <c r="A101" s="607"/>
      <c r="B101" s="607"/>
      <c r="C101" s="657"/>
      <c r="D101" s="658"/>
      <c r="E101" s="607"/>
      <c r="F101" s="650"/>
      <c r="G101" s="653"/>
      <c r="H101" s="607"/>
      <c r="I101" s="607"/>
      <c r="J101" s="607"/>
      <c r="K101" s="607"/>
      <c r="L101" s="607"/>
      <c r="M101" s="607"/>
      <c r="N101" s="607"/>
      <c r="O101" s="607"/>
      <c r="P101" s="607"/>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row>
    <row r="102" spans="8:8">
      <c r="A102" s="607"/>
      <c r="B102" s="607"/>
      <c r="C102" s="657"/>
      <c r="D102" s="658"/>
      <c r="E102" s="607"/>
      <c r="F102" s="650"/>
      <c r="G102" s="653"/>
      <c r="H102" s="607"/>
      <c r="I102" s="607"/>
      <c r="J102" s="607"/>
      <c r="K102" s="607"/>
      <c r="L102" s="607"/>
      <c r="M102" s="607"/>
      <c r="N102" s="607"/>
      <c r="O102" s="607"/>
      <c r="P102" s="607"/>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row>
    <row r="103" spans="8:8">
      <c r="A103" s="607"/>
      <c r="B103" s="607"/>
      <c r="C103" s="657"/>
      <c r="D103" s="658"/>
      <c r="E103" s="607"/>
      <c r="F103" s="650"/>
      <c r="G103" s="653"/>
      <c r="H103" s="607"/>
      <c r="I103" s="607"/>
      <c r="J103" s="607"/>
      <c r="K103" s="607"/>
      <c r="L103" s="607"/>
      <c r="M103" s="607"/>
      <c r="N103" s="607"/>
      <c r="O103" s="607"/>
      <c r="P103" s="607"/>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row>
    <row r="104" spans="8:8">
      <c r="A104" s="607"/>
      <c r="B104" s="607"/>
      <c r="C104" s="657"/>
      <c r="D104" s="658"/>
      <c r="E104" s="607"/>
      <c r="F104" s="650"/>
      <c r="G104" s="653"/>
      <c r="H104" s="607"/>
      <c r="I104" s="607"/>
      <c r="J104" s="607"/>
      <c r="K104" s="607"/>
      <c r="L104" s="607"/>
      <c r="M104" s="607"/>
      <c r="N104" s="607"/>
      <c r="O104" s="607"/>
      <c r="P104" s="607"/>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row>
    <row r="105" spans="8:8">
      <c r="A105" s="607"/>
      <c r="B105" s="607"/>
      <c r="C105" s="657"/>
      <c r="D105" s="658"/>
      <c r="E105" s="607"/>
      <c r="F105" s="650"/>
      <c r="G105" s="653"/>
      <c r="H105" s="607"/>
      <c r="I105" s="607"/>
      <c r="J105" s="607"/>
      <c r="K105" s="607"/>
      <c r="L105" s="607"/>
      <c r="M105" s="607"/>
      <c r="N105" s="607"/>
      <c r="O105" s="607"/>
      <c r="P105" s="607"/>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row>
    <row r="106" spans="8:8">
      <c r="A106" s="607"/>
      <c r="B106" s="607"/>
      <c r="C106" s="657"/>
      <c r="D106" s="658"/>
      <c r="E106" s="607"/>
      <c r="F106" s="650"/>
      <c r="G106" s="653"/>
      <c r="H106" s="607"/>
      <c r="I106" s="607"/>
      <c r="J106" s="607"/>
      <c r="K106" s="607"/>
      <c r="L106" s="607"/>
      <c r="M106" s="607"/>
      <c r="N106" s="607"/>
      <c r="O106" s="607"/>
      <c r="P106" s="607"/>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row>
    <row r="107" spans="8:8">
      <c r="A107" s="607"/>
      <c r="B107" s="607"/>
      <c r="C107" s="657"/>
      <c r="D107" s="658"/>
      <c r="E107" s="607"/>
      <c r="F107" s="650"/>
      <c r="G107" s="653"/>
      <c r="H107" s="607"/>
      <c r="I107" s="607"/>
      <c r="J107" s="607"/>
      <c r="K107" s="607"/>
      <c r="L107" s="607"/>
      <c r="M107" s="607"/>
      <c r="N107" s="607"/>
      <c r="O107" s="607"/>
      <c r="P107" s="607"/>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row>
    <row r="108" spans="8:8">
      <c r="A108" s="607"/>
      <c r="B108" s="607"/>
      <c r="C108" s="657"/>
      <c r="D108" s="658"/>
      <c r="E108" s="607"/>
      <c r="F108" s="650"/>
      <c r="G108" s="653"/>
      <c r="H108" s="607"/>
      <c r="I108" s="607"/>
      <c r="J108" s="607"/>
      <c r="K108" s="607"/>
      <c r="L108" s="607"/>
      <c r="M108" s="607"/>
      <c r="N108" s="607"/>
      <c r="O108" s="607"/>
      <c r="P108" s="607"/>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row>
    <row r="109" spans="8:8">
      <c r="A109" s="607"/>
      <c r="B109" s="607"/>
      <c r="C109" s="657"/>
      <c r="D109" s="658"/>
      <c r="E109" s="607"/>
      <c r="F109" s="650"/>
      <c r="G109" s="653"/>
      <c r="H109" s="607"/>
      <c r="I109" s="607"/>
      <c r="J109" s="607"/>
      <c r="K109" s="607"/>
      <c r="L109" s="607"/>
      <c r="M109" s="607"/>
      <c r="N109" s="607"/>
      <c r="O109" s="607"/>
      <c r="P109" s="607"/>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row>
    <row r="110" spans="8:8">
      <c r="A110" s="607"/>
      <c r="B110" s="607"/>
      <c r="C110" s="657"/>
      <c r="D110" s="658"/>
      <c r="E110" s="607"/>
      <c r="F110" s="650"/>
      <c r="G110" s="653"/>
      <c r="H110" s="607"/>
      <c r="I110" s="607"/>
      <c r="J110" s="607"/>
      <c r="K110" s="607"/>
      <c r="L110" s="607"/>
      <c r="M110" s="607"/>
      <c r="N110" s="607"/>
      <c r="O110" s="607"/>
      <c r="P110" s="607"/>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row>
    <row r="111" spans="8:8">
      <c r="A111" s="607"/>
      <c r="B111" s="607"/>
      <c r="C111" s="657"/>
      <c r="D111" s="658"/>
      <c r="E111" s="607"/>
      <c r="F111" s="650"/>
      <c r="G111" s="653"/>
      <c r="H111" s="607"/>
      <c r="I111" s="607"/>
      <c r="J111" s="607"/>
      <c r="K111" s="607"/>
      <c r="L111" s="607"/>
      <c r="M111" s="607"/>
      <c r="N111" s="607"/>
      <c r="O111" s="607"/>
      <c r="P111" s="607"/>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row>
    <row r="112" spans="8:8">
      <c r="A112" s="607"/>
      <c r="B112" s="607"/>
      <c r="C112" s="657"/>
      <c r="D112" s="658"/>
      <c r="E112" s="607"/>
      <c r="F112" s="650"/>
      <c r="G112" s="653"/>
      <c r="H112" s="607"/>
      <c r="I112" s="607"/>
      <c r="J112" s="607"/>
      <c r="K112" s="607"/>
      <c r="L112" s="607"/>
      <c r="M112" s="607"/>
      <c r="N112" s="607"/>
      <c r="O112" s="607"/>
      <c r="P112" s="607"/>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row>
    <row r="113" spans="8:8">
      <c r="A113" s="607"/>
      <c r="B113" s="607"/>
      <c r="C113" s="657"/>
      <c r="D113" s="658"/>
      <c r="E113" s="607"/>
      <c r="F113" s="650"/>
      <c r="G113" s="653"/>
      <c r="H113" s="607"/>
      <c r="I113" s="607"/>
      <c r="J113" s="607"/>
      <c r="K113" s="607"/>
      <c r="L113" s="607"/>
      <c r="M113" s="607"/>
      <c r="N113" s="607"/>
      <c r="O113" s="607"/>
      <c r="P113" s="607"/>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row>
    <row r="114" spans="8:8">
      <c r="A114" s="607"/>
      <c r="B114" s="607"/>
      <c r="C114" s="657"/>
      <c r="D114" s="658"/>
      <c r="E114" s="607"/>
      <c r="F114" s="650"/>
      <c r="G114" s="653"/>
      <c r="H114" s="607"/>
      <c r="I114" s="607"/>
      <c r="J114" s="607"/>
      <c r="K114" s="607"/>
      <c r="L114" s="607"/>
      <c r="M114" s="607"/>
      <c r="N114" s="607"/>
      <c r="O114" s="607"/>
      <c r="P114" s="607"/>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row>
    <row r="115" spans="8:8">
      <c r="A115" s="607"/>
      <c r="B115" s="607"/>
      <c r="C115" s="657"/>
      <c r="D115" s="658"/>
      <c r="E115" s="607"/>
      <c r="F115" s="650"/>
      <c r="G115" s="653"/>
      <c r="H115" s="607"/>
      <c r="I115" s="607"/>
      <c r="J115" s="607"/>
      <c r="K115" s="607"/>
      <c r="L115" s="607"/>
      <c r="M115" s="607"/>
      <c r="N115" s="607"/>
      <c r="O115" s="607"/>
      <c r="P115" s="607"/>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row>
    <row r="116" spans="8:8">
      <c r="A116" s="607"/>
      <c r="B116" s="607"/>
      <c r="C116" s="657"/>
      <c r="D116" s="658"/>
      <c r="E116" s="607"/>
      <c r="F116" s="650"/>
      <c r="G116" s="653"/>
      <c r="H116" s="607"/>
      <c r="I116" s="607"/>
      <c r="J116" s="607"/>
      <c r="K116" s="607"/>
      <c r="L116" s="607"/>
      <c r="M116" s="607"/>
      <c r="N116" s="607"/>
      <c r="O116" s="607"/>
      <c r="P116" s="607"/>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row>
    <row r="117" spans="8:8">
      <c r="A117" s="607"/>
      <c r="B117" s="607"/>
      <c r="C117" s="657"/>
      <c r="D117" s="658"/>
      <c r="E117" s="607"/>
      <c r="F117" s="650"/>
      <c r="G117" s="653"/>
      <c r="H117" s="607"/>
      <c r="I117" s="607"/>
      <c r="J117" s="607"/>
      <c r="K117" s="607"/>
      <c r="L117" s="607"/>
      <c r="M117" s="607"/>
      <c r="N117" s="607"/>
      <c r="O117" s="607"/>
      <c r="P117" s="607"/>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row>
    <row r="118" spans="8:8">
      <c r="A118" s="607"/>
      <c r="B118" s="607"/>
      <c r="C118" s="657"/>
      <c r="D118" s="658"/>
      <c r="E118" s="607"/>
      <c r="F118" s="650"/>
      <c r="G118" s="653"/>
      <c r="H118" s="607"/>
      <c r="I118" s="607"/>
      <c r="J118" s="607"/>
      <c r="K118" s="607"/>
      <c r="L118" s="607"/>
      <c r="M118" s="607"/>
      <c r="N118" s="607"/>
      <c r="O118" s="607"/>
      <c r="P118" s="607"/>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row>
    <row r="119" spans="8:8">
      <c r="A119" s="607"/>
      <c r="B119" s="607"/>
      <c r="C119" s="657"/>
      <c r="D119" s="658"/>
      <c r="E119" s="607"/>
      <c r="F119" s="650"/>
      <c r="G119" s="653"/>
      <c r="H119" s="607"/>
      <c r="I119" s="607"/>
      <c r="J119" s="607"/>
      <c r="K119" s="607"/>
      <c r="L119" s="607"/>
      <c r="M119" s="607"/>
      <c r="N119" s="607"/>
      <c r="O119" s="607"/>
      <c r="P119" s="607"/>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row>
    <row r="120" spans="8:8">
      <c r="A120" s="607"/>
      <c r="B120" s="607"/>
      <c r="C120" s="657"/>
      <c r="D120" s="658"/>
      <c r="E120" s="607"/>
      <c r="F120" s="650"/>
      <c r="G120" s="653"/>
      <c r="H120" s="607"/>
      <c r="I120" s="607"/>
      <c r="J120" s="607"/>
      <c r="K120" s="607"/>
      <c r="L120" s="607"/>
      <c r="M120" s="607"/>
      <c r="N120" s="607"/>
      <c r="O120" s="607"/>
      <c r="P120" s="607"/>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row>
    <row r="121" spans="8:8">
      <c r="A121" s="607"/>
      <c r="B121" s="607"/>
      <c r="C121" s="657"/>
      <c r="D121" s="658"/>
      <c r="E121" s="607"/>
      <c r="F121" s="650"/>
      <c r="G121" s="653"/>
      <c r="H121" s="607"/>
      <c r="I121" s="607"/>
      <c r="J121" s="607"/>
      <c r="K121" s="607"/>
      <c r="L121" s="607"/>
      <c r="M121" s="607"/>
      <c r="N121" s="607"/>
      <c r="O121" s="607"/>
      <c r="P121" s="607"/>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row>
    <row r="122" spans="8:8">
      <c r="A122" s="607"/>
      <c r="B122" s="607"/>
      <c r="C122" s="657"/>
      <c r="D122" s="658"/>
      <c r="E122" s="607"/>
      <c r="F122" s="650"/>
      <c r="G122" s="653"/>
      <c r="H122" s="607"/>
      <c r="I122" s="607"/>
      <c r="J122" s="607"/>
      <c r="K122" s="607"/>
      <c r="L122" s="607"/>
      <c r="M122" s="607"/>
      <c r="N122" s="607"/>
      <c r="O122" s="607"/>
      <c r="P122" s="607"/>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row>
    <row r="123" spans="8:8">
      <c r="A123" s="607"/>
      <c r="B123" s="607"/>
      <c r="C123" s="657"/>
      <c r="D123" s="658"/>
      <c r="E123" s="607"/>
      <c r="F123" s="650"/>
      <c r="G123" s="653"/>
      <c r="H123" s="607"/>
      <c r="I123" s="607"/>
      <c r="J123" s="607"/>
      <c r="K123" s="607"/>
      <c r="L123" s="607"/>
      <c r="M123" s="607"/>
      <c r="N123" s="607"/>
      <c r="O123" s="607"/>
      <c r="P123" s="607"/>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row>
    <row r="124" spans="8:8">
      <c r="A124" s="607"/>
      <c r="B124" s="607"/>
      <c r="C124" s="657"/>
      <c r="D124" s="658"/>
      <c r="E124" s="607"/>
      <c r="F124" s="650"/>
      <c r="G124" s="653"/>
      <c r="H124" s="607"/>
      <c r="I124" s="607"/>
      <c r="J124" s="607"/>
      <c r="K124" s="607"/>
      <c r="L124" s="607"/>
      <c r="M124" s="607"/>
      <c r="N124" s="607"/>
      <c r="O124" s="607"/>
      <c r="P124" s="607"/>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row>
    <row r="125" spans="8:8">
      <c r="A125" s="607"/>
      <c r="B125" s="607"/>
      <c r="C125" s="657"/>
      <c r="D125" s="658"/>
      <c r="E125" s="607"/>
      <c r="F125" s="650"/>
      <c r="G125" s="653"/>
      <c r="H125" s="607"/>
      <c r="I125" s="607"/>
      <c r="J125" s="607"/>
      <c r="K125" s="607"/>
      <c r="L125" s="607"/>
      <c r="M125" s="607"/>
      <c r="N125" s="607"/>
      <c r="O125" s="607"/>
      <c r="P125" s="607"/>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row>
    <row r="126" spans="8:8">
      <c r="A126" s="607"/>
      <c r="B126" s="607"/>
      <c r="C126" s="657"/>
      <c r="D126" s="658"/>
      <c r="E126" s="607"/>
      <c r="F126" s="650"/>
      <c r="G126" s="653"/>
      <c r="H126" s="607"/>
      <c r="I126" s="607"/>
      <c r="J126" s="607"/>
      <c r="K126" s="607"/>
      <c r="L126" s="607"/>
      <c r="M126" s="607"/>
      <c r="N126" s="607"/>
      <c r="O126" s="607"/>
      <c r="P126" s="607"/>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row>
    <row r="127" spans="8:8">
      <c r="A127" s="607"/>
      <c r="B127" s="607"/>
      <c r="C127" s="657"/>
      <c r="D127" s="658"/>
      <c r="E127" s="607"/>
      <c r="F127" s="650"/>
      <c r="G127" s="653"/>
      <c r="H127" s="607"/>
      <c r="I127" s="607"/>
      <c r="J127" s="607"/>
      <c r="K127" s="607"/>
      <c r="L127" s="607"/>
      <c r="M127" s="607"/>
      <c r="N127" s="607"/>
      <c r="O127" s="607"/>
      <c r="P127" s="607"/>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row>
    <row r="128" spans="8:8">
      <c r="A128" s="607"/>
      <c r="B128" s="607"/>
      <c r="C128" s="657"/>
      <c r="D128" s="658"/>
      <c r="E128" s="607"/>
      <c r="F128" s="650"/>
      <c r="G128" s="653"/>
      <c r="H128" s="607"/>
      <c r="I128" s="607"/>
      <c r="J128" s="607"/>
      <c r="K128" s="607"/>
      <c r="L128" s="607"/>
      <c r="M128" s="607"/>
      <c r="N128" s="607"/>
      <c r="O128" s="607"/>
      <c r="P128" s="607"/>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row>
    <row r="129" spans="8:8">
      <c r="A129" s="607"/>
      <c r="B129" s="607"/>
      <c r="C129" s="657"/>
      <c r="D129" s="658"/>
      <c r="E129" s="607"/>
      <c r="F129" s="650"/>
      <c r="G129" s="653"/>
      <c r="H129" s="607"/>
      <c r="I129" s="607"/>
      <c r="J129" s="607"/>
      <c r="K129" s="607"/>
      <c r="L129" s="607"/>
      <c r="M129" s="607"/>
      <c r="N129" s="607"/>
      <c r="O129" s="607"/>
      <c r="P129" s="607"/>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row>
    <row r="130" spans="8:8">
      <c r="A130" s="607"/>
      <c r="B130" s="607"/>
      <c r="C130" s="657"/>
      <c r="D130" s="658"/>
      <c r="E130" s="607"/>
      <c r="F130" s="650"/>
      <c r="G130" s="653"/>
      <c r="H130" s="607"/>
      <c r="I130" s="607"/>
      <c r="J130" s="607"/>
      <c r="K130" s="607"/>
      <c r="L130" s="607"/>
      <c r="M130" s="607"/>
      <c r="N130" s="607"/>
      <c r="O130" s="607"/>
      <c r="P130" s="607"/>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row>
    <row r="131" spans="8:8">
      <c r="A131" s="607"/>
      <c r="B131" s="607"/>
      <c r="C131" s="657"/>
      <c r="D131" s="658"/>
      <c r="E131" s="607"/>
      <c r="F131" s="650"/>
      <c r="G131" s="653"/>
      <c r="H131" s="607"/>
      <c r="I131" s="607"/>
      <c r="J131" s="607"/>
      <c r="K131" s="607"/>
      <c r="L131" s="607"/>
      <c r="M131" s="607"/>
      <c r="N131" s="607"/>
      <c r="O131" s="607"/>
      <c r="P131" s="607"/>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row>
    <row r="132" spans="8:8">
      <c r="A132" s="607"/>
      <c r="B132" s="607"/>
      <c r="C132" s="657"/>
      <c r="D132" s="658"/>
      <c r="E132" s="607"/>
      <c r="F132" s="650"/>
      <c r="G132" s="653"/>
      <c r="H132" s="607"/>
      <c r="I132" s="607"/>
      <c r="J132" s="607"/>
      <c r="K132" s="607"/>
      <c r="L132" s="607"/>
      <c r="M132" s="607"/>
      <c r="N132" s="607"/>
      <c r="O132" s="607"/>
      <c r="P132" s="607"/>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row>
    <row r="133" spans="8:8">
      <c r="A133" s="607"/>
      <c r="B133" s="607"/>
      <c r="C133" s="657"/>
      <c r="D133" s="658"/>
      <c r="E133" s="607"/>
      <c r="F133" s="650"/>
      <c r="G133" s="653"/>
      <c r="H133" s="607"/>
      <c r="I133" s="607"/>
      <c r="J133" s="607"/>
      <c r="K133" s="607"/>
      <c r="L133" s="607"/>
      <c r="M133" s="607"/>
      <c r="N133" s="607"/>
      <c r="O133" s="607"/>
      <c r="P133" s="607"/>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row>
    <row r="134" spans="8:8">
      <c r="A134" s="607"/>
      <c r="B134" s="607"/>
      <c r="C134" s="657"/>
      <c r="D134" s="658"/>
      <c r="E134" s="607"/>
      <c r="F134" s="650"/>
      <c r="G134" s="653"/>
      <c r="H134" s="607"/>
      <c r="I134" s="607"/>
      <c r="J134" s="607"/>
      <c r="K134" s="607"/>
      <c r="L134" s="607"/>
      <c r="M134" s="607"/>
      <c r="N134" s="607"/>
      <c r="O134" s="607"/>
      <c r="P134" s="607"/>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row>
    <row r="135" spans="8:8">
      <c r="A135" s="607"/>
      <c r="B135" s="607"/>
      <c r="C135" s="657"/>
      <c r="D135" s="658"/>
      <c r="E135" s="607"/>
      <c r="F135" s="650"/>
      <c r="G135" s="653"/>
      <c r="H135" s="607"/>
      <c r="I135" s="607"/>
      <c r="J135" s="607"/>
      <c r="K135" s="607"/>
      <c r="L135" s="607"/>
      <c r="M135" s="607"/>
      <c r="N135" s="607"/>
      <c r="O135" s="607"/>
      <c r="P135" s="607"/>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row>
    <row r="136" spans="8:8">
      <c r="A136" s="607"/>
      <c r="B136" s="607"/>
      <c r="C136" s="657"/>
      <c r="D136" s="658"/>
      <c r="E136" s="607"/>
      <c r="F136" s="650"/>
      <c r="G136" s="653"/>
      <c r="H136" s="607"/>
      <c r="I136" s="607"/>
      <c r="J136" s="607"/>
      <c r="K136" s="607"/>
      <c r="L136" s="607"/>
      <c r="M136" s="607"/>
      <c r="N136" s="607"/>
      <c r="O136" s="607"/>
      <c r="P136" s="607"/>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row>
    <row r="137" spans="8:8">
      <c r="A137" s="607"/>
      <c r="B137" s="607"/>
      <c r="C137" s="657"/>
      <c r="D137" s="658"/>
      <c r="E137" s="607"/>
      <c r="F137" s="650"/>
      <c r="G137" s="653"/>
      <c r="H137" s="607"/>
      <c r="I137" s="607"/>
      <c r="J137" s="607"/>
      <c r="K137" s="607"/>
      <c r="L137" s="607"/>
      <c r="M137" s="607"/>
      <c r="N137" s="607"/>
      <c r="O137" s="607"/>
      <c r="P137" s="607"/>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row>
    <row r="138" spans="8:8">
      <c r="A138" s="607"/>
      <c r="B138" s="607"/>
      <c r="C138" s="657"/>
      <c r="D138" s="658"/>
      <c r="E138" s="607"/>
      <c r="F138" s="650"/>
      <c r="G138" s="653"/>
      <c r="H138" s="607"/>
      <c r="I138" s="607"/>
      <c r="J138" s="607"/>
      <c r="K138" s="607"/>
      <c r="L138" s="607"/>
      <c r="M138" s="607"/>
      <c r="N138" s="607"/>
      <c r="O138" s="607"/>
      <c r="P138" s="607"/>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row>
    <row r="139" spans="8:8">
      <c r="A139" s="607"/>
      <c r="B139" s="607"/>
      <c r="C139" s="657"/>
      <c r="D139" s="658"/>
      <c r="E139" s="607"/>
      <c r="F139" s="650"/>
      <c r="G139" s="653"/>
      <c r="H139" s="607"/>
      <c r="I139" s="607"/>
      <c r="J139" s="607"/>
      <c r="K139" s="607"/>
      <c r="L139" s="607"/>
      <c r="M139" s="607"/>
      <c r="N139" s="607"/>
      <c r="O139" s="607"/>
      <c r="P139" s="607"/>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row>
    <row r="140" spans="8:8">
      <c r="A140" s="607"/>
      <c r="B140" s="607"/>
      <c r="C140" s="657"/>
      <c r="D140" s="658"/>
      <c r="E140" s="607"/>
      <c r="F140" s="650"/>
      <c r="G140" s="653"/>
      <c r="H140" s="607"/>
      <c r="I140" s="607"/>
      <c r="J140" s="607"/>
      <c r="K140" s="607"/>
      <c r="L140" s="607"/>
      <c r="M140" s="607"/>
      <c r="N140" s="607"/>
      <c r="O140" s="607"/>
      <c r="P140" s="607"/>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row>
    <row r="141" spans="8:8">
      <c r="A141" s="607"/>
      <c r="B141" s="607"/>
      <c r="C141" s="657"/>
      <c r="D141" s="658"/>
      <c r="E141" s="607"/>
      <c r="F141" s="650"/>
      <c r="G141" s="653"/>
      <c r="H141" s="607"/>
      <c r="I141" s="607"/>
      <c r="J141" s="607"/>
      <c r="K141" s="607"/>
      <c r="L141" s="607"/>
      <c r="M141" s="607"/>
      <c r="N141" s="607"/>
      <c r="O141" s="607"/>
      <c r="P141" s="607"/>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row>
    <row r="142" spans="8:8">
      <c r="A142" s="607"/>
      <c r="B142" s="607"/>
      <c r="C142" s="657"/>
      <c r="D142" s="658"/>
      <c r="E142" s="607"/>
      <c r="F142" s="650"/>
      <c r="G142" s="653"/>
      <c r="H142" s="607"/>
      <c r="I142" s="607"/>
      <c r="J142" s="607"/>
      <c r="K142" s="607"/>
      <c r="L142" s="607"/>
      <c r="M142" s="607"/>
      <c r="N142" s="607"/>
      <c r="O142" s="607"/>
      <c r="P142" s="607"/>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row>
    <row r="143" spans="8:8">
      <c r="A143" s="607"/>
      <c r="B143" s="607"/>
      <c r="C143" s="657"/>
      <c r="D143" s="658"/>
      <c r="E143" s="607"/>
      <c r="F143" s="650"/>
      <c r="G143" s="653"/>
      <c r="H143" s="607"/>
      <c r="I143" s="607"/>
      <c r="J143" s="607"/>
      <c r="K143" s="607"/>
      <c r="L143" s="607"/>
      <c r="M143" s="607"/>
      <c r="N143" s="607"/>
      <c r="O143" s="607"/>
      <c r="P143" s="607"/>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row>
    <row r="144" spans="8:8">
      <c r="A144" s="607"/>
      <c r="B144" s="607"/>
      <c r="C144" s="657"/>
      <c r="D144" s="658"/>
      <c r="E144" s="607"/>
      <c r="F144" s="650"/>
      <c r="G144" s="653"/>
      <c r="H144" s="607"/>
      <c r="I144" s="607"/>
      <c r="J144" s="607"/>
      <c r="K144" s="607"/>
      <c r="L144" s="607"/>
      <c r="M144" s="607"/>
      <c r="N144" s="607"/>
      <c r="O144" s="607"/>
      <c r="P144" s="607"/>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row>
    <row r="145" spans="8:8">
      <c r="A145" s="607"/>
      <c r="B145" s="607"/>
      <c r="C145" s="657"/>
      <c r="D145" s="658"/>
      <c r="E145" s="607"/>
      <c r="F145" s="650"/>
      <c r="G145" s="653"/>
      <c r="H145" s="607"/>
      <c r="I145" s="607"/>
      <c r="J145" s="607"/>
      <c r="K145" s="607"/>
      <c r="L145" s="607"/>
      <c r="M145" s="607"/>
      <c r="N145" s="607"/>
      <c r="O145" s="607"/>
      <c r="P145" s="607"/>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row>
    <row r="146" spans="8:8">
      <c r="A146" s="607"/>
      <c r="B146" s="607"/>
      <c r="C146" s="657"/>
      <c r="D146" s="658"/>
      <c r="E146" s="607"/>
      <c r="F146" s="650"/>
      <c r="G146" s="653"/>
      <c r="H146" s="607"/>
      <c r="I146" s="607"/>
      <c r="J146" s="607"/>
      <c r="K146" s="607"/>
      <c r="L146" s="607"/>
      <c r="M146" s="607"/>
      <c r="N146" s="607"/>
      <c r="O146" s="607"/>
      <c r="P146" s="607"/>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row>
    <row r="147" spans="8:8">
      <c r="A147" s="607"/>
      <c r="B147" s="607"/>
      <c r="C147" s="657"/>
      <c r="D147" s="658"/>
      <c r="E147" s="607"/>
      <c r="F147" s="650"/>
      <c r="G147" s="653"/>
      <c r="H147" s="607"/>
      <c r="I147" s="607"/>
      <c r="J147" s="607"/>
      <c r="K147" s="607"/>
      <c r="L147" s="607"/>
      <c r="M147" s="607"/>
      <c r="N147" s="607"/>
      <c r="O147" s="607"/>
      <c r="P147" s="607"/>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row>
    <row r="148" spans="8:8">
      <c r="A148" s="607"/>
      <c r="B148" s="607"/>
      <c r="C148" s="657"/>
      <c r="D148" s="658"/>
      <c r="E148" s="607"/>
      <c r="F148" s="650"/>
      <c r="G148" s="653"/>
      <c r="H148" s="607"/>
      <c r="I148" s="607"/>
      <c r="J148" s="607"/>
      <c r="K148" s="607"/>
      <c r="L148" s="607"/>
      <c r="M148" s="607"/>
      <c r="N148" s="607"/>
      <c r="O148" s="607"/>
      <c r="P148" s="607"/>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row>
    <row r="149" spans="8:8">
      <c r="A149" s="607"/>
      <c r="B149" s="607"/>
      <c r="C149" s="657"/>
      <c r="D149" s="658"/>
      <c r="E149" s="607"/>
      <c r="F149" s="650"/>
      <c r="G149" s="653"/>
      <c r="H149" s="607"/>
      <c r="I149" s="607"/>
      <c r="J149" s="607"/>
      <c r="K149" s="607"/>
      <c r="L149" s="607"/>
      <c r="M149" s="607"/>
      <c r="N149" s="607"/>
      <c r="O149" s="607"/>
      <c r="P149" s="607"/>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row>
    <row r="150" spans="8:8">
      <c r="A150" s="607"/>
      <c r="B150" s="607"/>
      <c r="C150" s="657"/>
      <c r="D150" s="658"/>
      <c r="E150" s="607"/>
      <c r="F150" s="650"/>
      <c r="G150" s="653"/>
      <c r="H150" s="607"/>
      <c r="I150" s="607"/>
      <c r="J150" s="607"/>
      <c r="K150" s="607"/>
      <c r="L150" s="607"/>
      <c r="M150" s="607"/>
      <c r="N150" s="607"/>
      <c r="O150" s="607"/>
      <c r="P150" s="607"/>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row>
    <row r="151" spans="8:8">
      <c r="A151" s="607"/>
      <c r="B151" s="607"/>
      <c r="C151" s="657"/>
      <c r="D151" s="658"/>
      <c r="E151" s="607"/>
      <c r="F151" s="650"/>
      <c r="G151" s="653"/>
      <c r="H151" s="607"/>
      <c r="I151" s="607"/>
      <c r="J151" s="607"/>
      <c r="K151" s="607"/>
      <c r="L151" s="607"/>
      <c r="M151" s="607"/>
      <c r="N151" s="607"/>
      <c r="O151" s="607"/>
      <c r="P151" s="607"/>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row>
    <row r="152" spans="8:8">
      <c r="A152" s="607"/>
      <c r="B152" s="607"/>
      <c r="C152" s="657"/>
      <c r="D152" s="658"/>
      <c r="E152" s="607"/>
      <c r="F152" s="650"/>
      <c r="G152" s="653"/>
      <c r="H152" s="607"/>
      <c r="I152" s="607"/>
      <c r="J152" s="607"/>
      <c r="K152" s="607"/>
      <c r="L152" s="607"/>
      <c r="M152" s="607"/>
      <c r="N152" s="607"/>
      <c r="O152" s="607"/>
      <c r="P152" s="607"/>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row>
    <row r="153" spans="8:8">
      <c r="A153" s="607"/>
      <c r="B153" s="607"/>
      <c r="C153" s="657"/>
      <c r="D153" s="658"/>
      <c r="E153" s="607"/>
      <c r="F153" s="650"/>
      <c r="G153" s="653"/>
      <c r="H153" s="607"/>
      <c r="I153" s="607"/>
      <c r="J153" s="607"/>
      <c r="K153" s="607"/>
      <c r="L153" s="607"/>
      <c r="M153" s="607"/>
      <c r="N153" s="607"/>
      <c r="O153" s="607"/>
      <c r="P153" s="607"/>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row>
    <row r="154" spans="8:8">
      <c r="A154" s="607"/>
      <c r="B154" s="607"/>
      <c r="C154" s="657"/>
      <c r="D154" s="658"/>
      <c r="E154" s="607"/>
      <c r="F154" s="650"/>
      <c r="G154" s="653"/>
      <c r="H154" s="607"/>
      <c r="I154" s="607"/>
      <c r="J154" s="607"/>
      <c r="K154" s="607"/>
      <c r="L154" s="607"/>
      <c r="M154" s="607"/>
      <c r="N154" s="607"/>
      <c r="O154" s="607"/>
      <c r="P154" s="607"/>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row>
    <row r="155" spans="8:8">
      <c r="A155" s="607"/>
      <c r="B155" s="607"/>
      <c r="C155" s="657"/>
      <c r="D155" s="658"/>
      <c r="E155" s="607"/>
      <c r="F155" s="650"/>
      <c r="G155" s="653"/>
      <c r="H155" s="607"/>
      <c r="I155" s="607"/>
      <c r="J155" s="607"/>
      <c r="K155" s="607"/>
      <c r="L155" s="607"/>
      <c r="M155" s="607"/>
      <c r="N155" s="607"/>
      <c r="O155" s="607"/>
      <c r="P155" s="607"/>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row>
    <row r="156" spans="8:8">
      <c r="A156" s="607"/>
      <c r="B156" s="607"/>
      <c r="C156" s="657"/>
      <c r="D156" s="658"/>
      <c r="E156" s="607"/>
      <c r="F156" s="650"/>
      <c r="G156" s="653"/>
      <c r="H156" s="607"/>
      <c r="I156" s="607"/>
      <c r="J156" s="607"/>
      <c r="K156" s="607"/>
      <c r="L156" s="607"/>
      <c r="M156" s="607"/>
      <c r="N156" s="607"/>
      <c r="O156" s="607"/>
      <c r="P156" s="607"/>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row>
    <row r="157" spans="8:8">
      <c r="A157" s="607"/>
      <c r="B157" s="607"/>
      <c r="C157" s="657"/>
      <c r="D157" s="658"/>
      <c r="E157" s="607"/>
      <c r="F157" s="650"/>
      <c r="G157" s="653"/>
      <c r="H157" s="607"/>
      <c r="I157" s="607"/>
      <c r="J157" s="607"/>
      <c r="K157" s="607"/>
      <c r="L157" s="607"/>
      <c r="M157" s="607"/>
      <c r="N157" s="607"/>
      <c r="O157" s="607"/>
      <c r="P157" s="607"/>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row>
    <row r="158" spans="8:8">
      <c r="A158" s="607"/>
      <c r="B158" s="607"/>
      <c r="C158" s="657"/>
      <c r="D158" s="658"/>
      <c r="E158" s="607"/>
      <c r="F158" s="650"/>
      <c r="G158" s="653"/>
      <c r="H158" s="607"/>
      <c r="I158" s="607"/>
      <c r="J158" s="607"/>
      <c r="K158" s="607"/>
      <c r="L158" s="607"/>
      <c r="M158" s="607"/>
      <c r="N158" s="607"/>
      <c r="O158" s="607"/>
      <c r="P158" s="607"/>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row>
    <row r="159" spans="8:8">
      <c r="A159" s="607"/>
      <c r="B159" s="607"/>
      <c r="C159" s="657"/>
      <c r="D159" s="658"/>
      <c r="E159" s="607"/>
      <c r="F159" s="650"/>
      <c r="G159" s="653"/>
      <c r="H159" s="607"/>
      <c r="I159" s="607"/>
      <c r="J159" s="607"/>
      <c r="K159" s="607"/>
      <c r="L159" s="607"/>
      <c r="M159" s="607"/>
      <c r="N159" s="607"/>
      <c r="O159" s="607"/>
      <c r="P159" s="607"/>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row>
    <row r="160" spans="8:8">
      <c r="A160" s="607"/>
      <c r="B160" s="607"/>
      <c r="C160" s="657"/>
      <c r="D160" s="658"/>
      <c r="E160" s="607"/>
      <c r="F160" s="650"/>
      <c r="G160" s="653"/>
      <c r="H160" s="607"/>
      <c r="I160" s="607"/>
      <c r="J160" s="607"/>
      <c r="K160" s="607"/>
      <c r="L160" s="607"/>
      <c r="M160" s="607"/>
      <c r="N160" s="607"/>
      <c r="O160" s="607"/>
      <c r="P160" s="607"/>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row>
    <row r="161" spans="8:8">
      <c r="A161" s="607"/>
      <c r="B161" s="607"/>
      <c r="C161" s="657"/>
      <c r="D161" s="658"/>
      <c r="E161" s="607"/>
      <c r="F161" s="650"/>
      <c r="G161" s="653"/>
      <c r="H161" s="607"/>
      <c r="I161" s="607"/>
      <c r="J161" s="607"/>
      <c r="K161" s="607"/>
      <c r="L161" s="607"/>
      <c r="M161" s="607"/>
      <c r="N161" s="607"/>
      <c r="O161" s="607"/>
      <c r="P161" s="607"/>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row>
    <row r="162" spans="8:8">
      <c r="A162" s="607"/>
      <c r="B162" s="607"/>
      <c r="C162" s="657"/>
      <c r="D162" s="658"/>
      <c r="E162" s="607"/>
      <c r="F162" s="650"/>
      <c r="G162" s="653"/>
      <c r="H162" s="607"/>
      <c r="I162" s="607"/>
      <c r="J162" s="607"/>
      <c r="K162" s="607"/>
      <c r="L162" s="607"/>
      <c r="M162" s="607"/>
      <c r="N162" s="607"/>
      <c r="O162" s="607"/>
      <c r="P162" s="607"/>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row>
    <row r="163" spans="8:8">
      <c r="A163" s="607"/>
      <c r="B163" s="607"/>
      <c r="C163" s="657"/>
      <c r="D163" s="658"/>
      <c r="E163" s="607"/>
      <c r="F163" s="650"/>
      <c r="G163" s="653"/>
      <c r="H163" s="607"/>
      <c r="I163" s="607"/>
      <c r="J163" s="607"/>
      <c r="K163" s="607"/>
      <c r="L163" s="607"/>
      <c r="M163" s="607"/>
      <c r="N163" s="607"/>
      <c r="O163" s="607"/>
      <c r="P163" s="607"/>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row>
    <row r="164" spans="8:8">
      <c r="A164" s="607"/>
      <c r="B164" s="607"/>
      <c r="C164" s="657"/>
      <c r="D164" s="658"/>
      <c r="E164" s="607"/>
      <c r="F164" s="650"/>
      <c r="G164" s="653"/>
      <c r="H164" s="607"/>
      <c r="I164" s="607"/>
      <c r="J164" s="607"/>
      <c r="K164" s="607"/>
      <c r="L164" s="607"/>
      <c r="M164" s="607"/>
      <c r="N164" s="607"/>
      <c r="O164" s="607"/>
      <c r="P164" s="607"/>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row>
    <row r="165" spans="8:8">
      <c r="A165" s="607"/>
      <c r="B165" s="607"/>
      <c r="C165" s="657"/>
      <c r="D165" s="658"/>
      <c r="E165" s="607"/>
      <c r="F165" s="650"/>
      <c r="G165" s="653"/>
      <c r="H165" s="607"/>
      <c r="I165" s="607"/>
      <c r="J165" s="607"/>
      <c r="K165" s="607"/>
      <c r="L165" s="607"/>
      <c r="M165" s="607"/>
      <c r="N165" s="607"/>
      <c r="O165" s="607"/>
      <c r="P165" s="607"/>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row>
    <row r="166" spans="8:8">
      <c r="A166" s="607"/>
      <c r="B166" s="607"/>
      <c r="C166" s="657"/>
      <c r="D166" s="658"/>
      <c r="E166" s="607"/>
      <c r="F166" s="650"/>
      <c r="G166" s="653"/>
      <c r="H166" s="607"/>
      <c r="I166" s="607"/>
      <c r="J166" s="607"/>
      <c r="K166" s="607"/>
      <c r="L166" s="607"/>
      <c r="M166" s="607"/>
      <c r="N166" s="607"/>
      <c r="O166" s="607"/>
      <c r="P166" s="607"/>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row>
    <row r="167" spans="8:8">
      <c r="A167" s="607"/>
      <c r="B167" s="607"/>
      <c r="C167" s="657"/>
      <c r="D167" s="658"/>
      <c r="E167" s="607"/>
      <c r="F167" s="650"/>
      <c r="G167" s="653"/>
      <c r="H167" s="607"/>
      <c r="I167" s="607"/>
      <c r="J167" s="607"/>
      <c r="K167" s="607"/>
      <c r="L167" s="607"/>
      <c r="M167" s="607"/>
      <c r="N167" s="607"/>
      <c r="O167" s="607"/>
      <c r="P167" s="607"/>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row>
    <row r="168" spans="8:8">
      <c r="A168" s="607"/>
      <c r="B168" s="607"/>
      <c r="C168" s="657"/>
      <c r="D168" s="658"/>
      <c r="E168" s="607"/>
      <c r="F168" s="650"/>
      <c r="G168" s="653"/>
      <c r="H168" s="607"/>
      <c r="I168" s="607"/>
      <c r="J168" s="607"/>
      <c r="K168" s="607"/>
      <c r="L168" s="607"/>
      <c r="M168" s="607"/>
      <c r="N168" s="607"/>
      <c r="O168" s="607"/>
      <c r="P168" s="607"/>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row>
    <row r="169" spans="8:8">
      <c r="A169" s="607"/>
      <c r="B169" s="607"/>
      <c r="C169" s="657"/>
      <c r="D169" s="658"/>
      <c r="E169" s="607"/>
      <c r="F169" s="650"/>
      <c r="G169" s="653"/>
      <c r="H169" s="607"/>
      <c r="I169" s="607"/>
      <c r="J169" s="607"/>
      <c r="K169" s="607"/>
      <c r="L169" s="607"/>
      <c r="M169" s="607"/>
      <c r="N169" s="607"/>
      <c r="O169" s="607"/>
      <c r="P169" s="607"/>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row>
    <row r="170" spans="8:8">
      <c r="A170" s="607"/>
      <c r="B170" s="607"/>
      <c r="C170" s="657"/>
      <c r="D170" s="658"/>
      <c r="E170" s="607"/>
      <c r="F170" s="650"/>
      <c r="G170" s="653"/>
      <c r="H170" s="607"/>
      <c r="I170" s="607"/>
      <c r="J170" s="607"/>
      <c r="K170" s="607"/>
      <c r="L170" s="607"/>
      <c r="M170" s="607"/>
      <c r="N170" s="607"/>
      <c r="O170" s="607"/>
      <c r="P170" s="607"/>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row>
    <row r="171" spans="8:8">
      <c r="A171" s="607"/>
      <c r="B171" s="607"/>
      <c r="C171" s="657"/>
      <c r="D171" s="658"/>
      <c r="E171" s="607"/>
      <c r="F171" s="650"/>
      <c r="G171" s="653"/>
      <c r="H171" s="607"/>
      <c r="I171" s="607"/>
      <c r="J171" s="607"/>
      <c r="K171" s="607"/>
      <c r="L171" s="607"/>
      <c r="M171" s="607"/>
      <c r="N171" s="607"/>
      <c r="O171" s="607"/>
      <c r="P171" s="607"/>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row>
    <row r="172" spans="8:8">
      <c r="A172" s="607"/>
      <c r="B172" s="607"/>
      <c r="C172" s="657"/>
      <c r="D172" s="658"/>
      <c r="E172" s="607"/>
      <c r="F172" s="650"/>
      <c r="G172" s="653"/>
      <c r="H172" s="607"/>
      <c r="I172" s="607"/>
      <c r="J172" s="607"/>
      <c r="K172" s="607"/>
      <c r="L172" s="607"/>
      <c r="M172" s="607"/>
      <c r="N172" s="607"/>
      <c r="O172" s="607"/>
      <c r="P172" s="607"/>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row>
    <row r="173" spans="8:8">
      <c r="A173" s="607"/>
      <c r="B173" s="607"/>
      <c r="C173" s="657"/>
      <c r="D173" s="658"/>
      <c r="E173" s="607"/>
      <c r="F173" s="650"/>
      <c r="G173" s="653"/>
      <c r="H173" s="607"/>
      <c r="I173" s="607"/>
      <c r="J173" s="607"/>
      <c r="K173" s="607"/>
      <c r="L173" s="607"/>
      <c r="M173" s="607"/>
      <c r="N173" s="607"/>
      <c r="O173" s="607"/>
      <c r="P173" s="607"/>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row>
    <row r="174" spans="8:8">
      <c r="A174" s="607"/>
      <c r="B174" s="607"/>
      <c r="C174" s="657"/>
      <c r="D174" s="658"/>
      <c r="E174" s="607"/>
      <c r="F174" s="650"/>
      <c r="G174" s="653"/>
      <c r="H174" s="607"/>
      <c r="I174" s="607"/>
      <c r="J174" s="607"/>
      <c r="K174" s="607"/>
      <c r="L174" s="607"/>
      <c r="M174" s="607"/>
      <c r="N174" s="607"/>
      <c r="O174" s="607"/>
      <c r="P174" s="607"/>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row>
    <row r="175" spans="8:8">
      <c r="A175" s="607"/>
      <c r="B175" s="607"/>
      <c r="C175" s="657"/>
      <c r="D175" s="658"/>
      <c r="E175" s="607"/>
      <c r="F175" s="650"/>
      <c r="G175" s="653"/>
      <c r="H175" s="607"/>
      <c r="I175" s="607"/>
      <c r="J175" s="607"/>
      <c r="K175" s="607"/>
      <c r="L175" s="607"/>
      <c r="M175" s="607"/>
      <c r="N175" s="607"/>
      <c r="O175" s="607"/>
      <c r="P175" s="607"/>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row>
    <row r="176" spans="8:8">
      <c r="A176" s="607"/>
      <c r="B176" s="607"/>
      <c r="C176" s="657"/>
      <c r="D176" s="658"/>
      <c r="E176" s="607"/>
      <c r="F176" s="650"/>
      <c r="G176" s="653"/>
      <c r="H176" s="607"/>
      <c r="I176" s="607"/>
      <c r="J176" s="607"/>
      <c r="K176" s="607"/>
      <c r="L176" s="607"/>
      <c r="M176" s="607"/>
      <c r="N176" s="607"/>
      <c r="O176" s="607"/>
      <c r="P176" s="607"/>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row>
    <row r="177" spans="8:8">
      <c r="A177" s="607"/>
      <c r="B177" s="607"/>
      <c r="C177" s="657"/>
      <c r="D177" s="658"/>
      <c r="E177" s="607"/>
      <c r="F177" s="650"/>
      <c r="G177" s="653"/>
      <c r="H177" s="607"/>
      <c r="I177" s="607"/>
      <c r="J177" s="607"/>
      <c r="K177" s="607"/>
      <c r="L177" s="607"/>
      <c r="M177" s="607"/>
      <c r="N177" s="607"/>
      <c r="O177" s="607"/>
      <c r="P177" s="607"/>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row>
    <row r="178" spans="8:8">
      <c r="A178" s="607"/>
      <c r="B178" s="607"/>
      <c r="C178" s="657"/>
      <c r="D178" s="658"/>
      <c r="E178" s="607"/>
      <c r="F178" s="650"/>
      <c r="G178" s="653"/>
      <c r="H178" s="607"/>
      <c r="I178" s="607"/>
      <c r="J178" s="607"/>
      <c r="K178" s="607"/>
      <c r="L178" s="607"/>
      <c r="M178" s="607"/>
      <c r="N178" s="607"/>
      <c r="O178" s="607"/>
      <c r="P178" s="607"/>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row>
    <row r="179" spans="8:8">
      <c r="A179" s="607"/>
      <c r="B179" s="607"/>
      <c r="C179" s="657"/>
      <c r="D179" s="658"/>
      <c r="E179" s="607"/>
      <c r="F179" s="650"/>
      <c r="G179" s="653"/>
      <c r="H179" s="607"/>
      <c r="I179" s="607"/>
      <c r="J179" s="607"/>
      <c r="K179" s="607"/>
      <c r="L179" s="607"/>
      <c r="M179" s="607"/>
      <c r="N179" s="607"/>
      <c r="O179" s="607"/>
      <c r="P179" s="607"/>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row>
    <row r="180" spans="8:8">
      <c r="A180" s="607"/>
      <c r="B180" s="607"/>
      <c r="C180" s="657"/>
      <c r="D180" s="658"/>
      <c r="E180" s="607"/>
      <c r="F180" s="650"/>
      <c r="G180" s="653"/>
      <c r="H180" s="607"/>
      <c r="I180" s="607"/>
      <c r="J180" s="607"/>
      <c r="K180" s="607"/>
      <c r="L180" s="607"/>
      <c r="M180" s="607"/>
      <c r="N180" s="607"/>
      <c r="O180" s="607"/>
      <c r="P180" s="607"/>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row>
    <row r="181" spans="8:8">
      <c r="A181" s="607"/>
      <c r="B181" s="607"/>
      <c r="C181" s="657"/>
      <c r="D181" s="658"/>
      <c r="E181" s="607"/>
      <c r="F181" s="650"/>
      <c r="G181" s="653"/>
      <c r="H181" s="607"/>
      <c r="I181" s="607"/>
      <c r="J181" s="607"/>
      <c r="K181" s="607"/>
      <c r="L181" s="607"/>
      <c r="M181" s="607"/>
      <c r="N181" s="607"/>
      <c r="O181" s="607"/>
      <c r="P181" s="607"/>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row>
    <row r="182" spans="8:8">
      <c r="A182" s="607"/>
      <c r="B182" s="607"/>
      <c r="C182" s="657"/>
      <c r="D182" s="658"/>
      <c r="E182" s="607"/>
      <c r="F182" s="650"/>
      <c r="G182" s="653"/>
      <c r="H182" s="607"/>
      <c r="I182" s="607"/>
      <c r="J182" s="607"/>
      <c r="K182" s="607"/>
      <c r="L182" s="607"/>
      <c r="M182" s="607"/>
      <c r="N182" s="607"/>
      <c r="O182" s="607"/>
      <c r="P182" s="607"/>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row>
    <row r="183" spans="8:8">
      <c r="A183" s="607"/>
      <c r="B183" s="607"/>
      <c r="C183" s="657"/>
      <c r="D183" s="658"/>
      <c r="E183" s="607"/>
      <c r="F183" s="650"/>
      <c r="G183" s="653"/>
      <c r="H183" s="607"/>
      <c r="I183" s="607"/>
      <c r="J183" s="607"/>
      <c r="K183" s="607"/>
      <c r="L183" s="607"/>
      <c r="M183" s="607"/>
      <c r="N183" s="607"/>
      <c r="O183" s="607"/>
      <c r="P183" s="607"/>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row>
    <row r="184" spans="8:8">
      <c r="A184" s="607"/>
      <c r="B184" s="607"/>
      <c r="C184" s="657"/>
      <c r="D184" s="658"/>
      <c r="E184" s="607"/>
      <c r="F184" s="650"/>
      <c r="G184" s="653"/>
      <c r="H184" s="607"/>
      <c r="I184" s="607"/>
      <c r="J184" s="607"/>
      <c r="K184" s="607"/>
      <c r="L184" s="607"/>
      <c r="M184" s="607"/>
      <c r="N184" s="607"/>
      <c r="O184" s="607"/>
      <c r="P184" s="607"/>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row>
    <row r="185" spans="8:8">
      <c r="A185" s="607"/>
      <c r="B185" s="607"/>
      <c r="C185" s="657"/>
      <c r="D185" s="658"/>
      <c r="E185" s="607"/>
      <c r="F185" s="650"/>
      <c r="G185" s="653"/>
      <c r="H185" s="607"/>
      <c r="I185" s="607"/>
      <c r="J185" s="607"/>
      <c r="K185" s="607"/>
      <c r="L185" s="607"/>
      <c r="M185" s="607"/>
      <c r="N185" s="607"/>
      <c r="O185" s="607"/>
      <c r="P185" s="607"/>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row>
    <row r="186" spans="8:8">
      <c r="A186" s="607"/>
      <c r="B186" s="607"/>
      <c r="C186" s="657"/>
      <c r="D186" s="658"/>
      <c r="E186" s="607"/>
      <c r="F186" s="650"/>
      <c r="G186" s="653"/>
      <c r="H186" s="607"/>
      <c r="I186" s="607"/>
      <c r="J186" s="607"/>
      <c r="K186" s="607"/>
      <c r="L186" s="607"/>
      <c r="M186" s="607"/>
      <c r="N186" s="607"/>
      <c r="O186" s="607"/>
      <c r="P186" s="607"/>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row>
    <row r="187" spans="8:8">
      <c r="A187" s="607"/>
      <c r="B187" s="607"/>
      <c r="C187" s="657"/>
      <c r="D187" s="658"/>
      <c r="E187" s="607"/>
      <c r="F187" s="650"/>
      <c r="G187" s="653"/>
      <c r="H187" s="607"/>
      <c r="I187" s="607"/>
      <c r="J187" s="607"/>
      <c r="K187" s="607"/>
      <c r="L187" s="607"/>
      <c r="M187" s="607"/>
      <c r="N187" s="607"/>
      <c r="O187" s="607"/>
      <c r="P187" s="607"/>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row>
    <row r="188" spans="8:8">
      <c r="A188" s="607"/>
      <c r="B188" s="607"/>
      <c r="C188" s="657"/>
      <c r="D188" s="658"/>
      <c r="E188" s="607"/>
      <c r="F188" s="650"/>
      <c r="G188" s="653"/>
      <c r="H188" s="607"/>
      <c r="I188" s="607"/>
      <c r="J188" s="607"/>
      <c r="K188" s="607"/>
      <c r="L188" s="607"/>
      <c r="M188" s="607"/>
      <c r="N188" s="607"/>
      <c r="O188" s="607"/>
      <c r="P188" s="607"/>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row>
    <row r="189" spans="8:8">
      <c r="A189" s="607"/>
      <c r="B189" s="607"/>
      <c r="C189" s="657"/>
      <c r="D189" s="658"/>
      <c r="E189" s="607"/>
      <c r="F189" s="650"/>
      <c r="G189" s="653"/>
      <c r="H189" s="607"/>
      <c r="I189" s="607"/>
      <c r="J189" s="607"/>
      <c r="K189" s="607"/>
      <c r="L189" s="607"/>
      <c r="M189" s="607"/>
      <c r="N189" s="607"/>
      <c r="O189" s="607"/>
      <c r="P189" s="607"/>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row>
    <row r="190" spans="8:8">
      <c r="A190" s="607"/>
      <c r="B190" s="607"/>
      <c r="C190" s="657"/>
      <c r="D190" s="658"/>
      <c r="E190" s="607"/>
      <c r="F190" s="650"/>
      <c r="G190" s="653"/>
      <c r="H190" s="607"/>
      <c r="I190" s="607"/>
      <c r="J190" s="607"/>
      <c r="K190" s="607"/>
      <c r="L190" s="607"/>
      <c r="M190" s="607"/>
      <c r="N190" s="607"/>
      <c r="O190" s="607"/>
      <c r="P190" s="607"/>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row>
    <row r="191" spans="8:8">
      <c r="A191" s="607"/>
      <c r="B191" s="607"/>
      <c r="C191" s="657"/>
      <c r="D191" s="658"/>
      <c r="E191" s="607"/>
      <c r="F191" s="650"/>
      <c r="G191" s="653"/>
      <c r="H191" s="607"/>
      <c r="I191" s="607"/>
      <c r="J191" s="607"/>
      <c r="K191" s="607"/>
      <c r="L191" s="607"/>
      <c r="M191" s="607"/>
      <c r="N191" s="607"/>
      <c r="O191" s="607"/>
      <c r="P191" s="607"/>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row>
    <row r="192" spans="8:8">
      <c r="A192" s="607"/>
      <c r="B192" s="607"/>
      <c r="C192" s="657"/>
      <c r="D192" s="658"/>
      <c r="E192" s="607"/>
      <c r="F192" s="650"/>
      <c r="G192" s="653"/>
      <c r="H192" s="607"/>
      <c r="I192" s="607"/>
      <c r="J192" s="607"/>
      <c r="K192" s="607"/>
      <c r="L192" s="607"/>
      <c r="M192" s="607"/>
      <c r="N192" s="607"/>
      <c r="O192" s="607"/>
      <c r="P192" s="607"/>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row>
    <row r="193" spans="8:8">
      <c r="A193" s="607"/>
      <c r="B193" s="607"/>
      <c r="C193" s="657"/>
      <c r="D193" s="658"/>
      <c r="E193" s="607"/>
      <c r="F193" s="650"/>
      <c r="G193" s="653"/>
      <c r="H193" s="607"/>
      <c r="I193" s="607"/>
      <c r="J193" s="607"/>
      <c r="K193" s="607"/>
      <c r="L193" s="607"/>
      <c r="M193" s="607"/>
      <c r="N193" s="607"/>
      <c r="O193" s="607"/>
      <c r="P193" s="607"/>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row>
    <row r="194" spans="8:8">
      <c r="A194" s="607"/>
      <c r="B194" s="607"/>
      <c r="C194" s="657"/>
      <c r="D194" s="658"/>
      <c r="E194" s="607"/>
      <c r="F194" s="650"/>
      <c r="G194" s="653"/>
      <c r="H194" s="607"/>
      <c r="I194" s="607"/>
      <c r="J194" s="607"/>
      <c r="K194" s="607"/>
      <c r="L194" s="607"/>
      <c r="M194" s="607"/>
      <c r="N194" s="607"/>
      <c r="O194" s="607"/>
      <c r="P194" s="607"/>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row>
    <row r="195" spans="8:8">
      <c r="A195" s="607"/>
      <c r="B195" s="607"/>
      <c r="C195" s="657"/>
      <c r="D195" s="658"/>
      <c r="E195" s="607"/>
      <c r="F195" s="650"/>
      <c r="G195" s="653"/>
      <c r="H195" s="607"/>
      <c r="I195" s="607"/>
      <c r="J195" s="607"/>
      <c r="K195" s="607"/>
      <c r="L195" s="607"/>
      <c r="M195" s="607"/>
      <c r="N195" s="607"/>
      <c r="O195" s="607"/>
      <c r="P195" s="607"/>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row>
    <row r="196" spans="8:8">
      <c r="A196" s="607"/>
      <c r="B196" s="607"/>
      <c r="C196" s="657"/>
      <c r="D196" s="658"/>
      <c r="E196" s="607"/>
      <c r="F196" s="650"/>
      <c r="G196" s="653"/>
      <c r="H196" s="607"/>
      <c r="I196" s="607"/>
      <c r="J196" s="607"/>
      <c r="K196" s="607"/>
      <c r="L196" s="607"/>
      <c r="M196" s="607"/>
      <c r="N196" s="607"/>
      <c r="O196" s="607"/>
      <c r="P196" s="607"/>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row>
    <row r="197" spans="8:8">
      <c r="A197" s="607"/>
      <c r="B197" s="607"/>
      <c r="C197" s="657"/>
      <c r="D197" s="658"/>
      <c r="E197" s="607"/>
      <c r="F197" s="650"/>
      <c r="G197" s="653"/>
      <c r="H197" s="607"/>
      <c r="I197" s="607"/>
      <c r="J197" s="607"/>
      <c r="K197" s="607"/>
      <c r="L197" s="607"/>
      <c r="M197" s="607"/>
      <c r="N197" s="607"/>
      <c r="O197" s="607"/>
      <c r="P197" s="607"/>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row>
    <row r="198" spans="8:8">
      <c r="A198" s="607"/>
      <c r="B198" s="607"/>
      <c r="C198" s="657"/>
      <c r="D198" s="658"/>
      <c r="E198" s="607"/>
      <c r="F198" s="650"/>
      <c r="G198" s="653"/>
      <c r="H198" s="607"/>
      <c r="I198" s="607"/>
      <c r="J198" s="607"/>
      <c r="K198" s="607"/>
      <c r="L198" s="607"/>
      <c r="M198" s="607"/>
      <c r="N198" s="607"/>
      <c r="O198" s="607"/>
      <c r="P198" s="607"/>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row>
    <row r="199" spans="8:8">
      <c r="A199" s="607"/>
      <c r="B199" s="607"/>
      <c r="C199" s="657"/>
      <c r="D199" s="658"/>
      <c r="E199" s="607"/>
      <c r="F199" s="650"/>
      <c r="G199" s="653"/>
      <c r="H199" s="607"/>
      <c r="I199" s="607"/>
      <c r="J199" s="607"/>
      <c r="K199" s="607"/>
      <c r="L199" s="607"/>
      <c r="M199" s="607"/>
      <c r="N199" s="607"/>
      <c r="O199" s="607"/>
      <c r="P199" s="607"/>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row>
    <row r="200" spans="8:8">
      <c r="A200" s="607"/>
      <c r="B200" s="607"/>
      <c r="C200" s="657"/>
      <c r="D200" s="658"/>
      <c r="E200" s="607"/>
      <c r="F200" s="650"/>
      <c r="G200" s="653"/>
      <c r="H200" s="607"/>
      <c r="I200" s="607"/>
      <c r="J200" s="607"/>
      <c r="K200" s="607"/>
      <c r="L200" s="607"/>
      <c r="M200" s="607"/>
      <c r="N200" s="607"/>
      <c r="O200" s="607"/>
      <c r="P200" s="607"/>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row>
    <row r="201" spans="8:8">
      <c r="A201" s="607"/>
      <c r="B201" s="607"/>
      <c r="C201" s="657"/>
      <c r="D201" s="658"/>
      <c r="E201" s="607"/>
      <c r="F201" s="650"/>
      <c r="G201" s="653"/>
      <c r="H201" s="607"/>
      <c r="I201" s="607"/>
      <c r="J201" s="607"/>
      <c r="K201" s="607"/>
      <c r="L201" s="607"/>
      <c r="M201" s="607"/>
      <c r="N201" s="607"/>
      <c r="O201" s="607"/>
      <c r="P201" s="607"/>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row>
    <row r="202" spans="8:8">
      <c r="A202" s="607"/>
      <c r="B202" s="607"/>
      <c r="C202" s="657"/>
      <c r="D202" s="658"/>
      <c r="E202" s="607"/>
      <c r="F202" s="650"/>
      <c r="G202" s="653"/>
      <c r="H202" s="607"/>
      <c r="I202" s="607"/>
      <c r="J202" s="607"/>
      <c r="K202" s="607"/>
      <c r="L202" s="607"/>
      <c r="M202" s="607"/>
      <c r="N202" s="607"/>
      <c r="O202" s="607"/>
      <c r="P202" s="607"/>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row>
    <row r="203" spans="8:8">
      <c r="A203" s="607"/>
      <c r="B203" s="607"/>
      <c r="C203" s="657"/>
      <c r="D203" s="658"/>
      <c r="E203" s="607"/>
      <c r="F203" s="650"/>
      <c r="G203" s="653"/>
      <c r="H203" s="607"/>
      <c r="I203" s="607"/>
      <c r="J203" s="607"/>
      <c r="K203" s="607"/>
      <c r="L203" s="607"/>
      <c r="M203" s="607"/>
      <c r="N203" s="607"/>
      <c r="O203" s="607"/>
      <c r="P203" s="607"/>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row>
    <row r="204" spans="8:8">
      <c r="A204" s="607"/>
      <c r="B204" s="607"/>
      <c r="C204" s="657"/>
      <c r="D204" s="658"/>
      <c r="E204" s="607"/>
      <c r="F204" s="650"/>
      <c r="G204" s="653"/>
      <c r="H204" s="607"/>
      <c r="I204" s="607"/>
      <c r="J204" s="607"/>
      <c r="K204" s="607"/>
      <c r="L204" s="607"/>
      <c r="M204" s="607"/>
      <c r="N204" s="607"/>
      <c r="O204" s="607"/>
      <c r="P204" s="607"/>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row>
    <row r="205" spans="8:8">
      <c r="A205" s="607"/>
      <c r="B205" s="607"/>
      <c r="C205" s="657"/>
      <c r="D205" s="658"/>
      <c r="E205" s="607"/>
      <c r="F205" s="650"/>
      <c r="G205" s="653"/>
      <c r="H205" s="607"/>
      <c r="I205" s="607"/>
      <c r="J205" s="607"/>
      <c r="K205" s="607"/>
      <c r="L205" s="607"/>
      <c r="M205" s="607"/>
      <c r="N205" s="607"/>
      <c r="O205" s="607"/>
      <c r="P205" s="607"/>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row>
    <row r="206" spans="8:8">
      <c r="A206" s="607"/>
      <c r="B206" s="607"/>
      <c r="C206" s="657"/>
      <c r="D206" s="658"/>
      <c r="E206" s="607"/>
      <c r="F206" s="650"/>
      <c r="G206" s="653"/>
      <c r="H206" s="607"/>
      <c r="I206" s="607"/>
      <c r="J206" s="607"/>
      <c r="K206" s="607"/>
      <c r="L206" s="607"/>
      <c r="M206" s="607"/>
      <c r="N206" s="607"/>
      <c r="O206" s="607"/>
      <c r="P206" s="607"/>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row>
    <row r="207" spans="8:8">
      <c r="A207" s="607"/>
      <c r="B207" s="607"/>
      <c r="C207" s="657"/>
      <c r="D207" s="658"/>
      <c r="E207" s="607"/>
      <c r="F207" s="650"/>
      <c r="G207" s="653"/>
      <c r="H207" s="607"/>
      <c r="I207" s="607"/>
      <c r="J207" s="607"/>
      <c r="K207" s="607"/>
      <c r="L207" s="607"/>
      <c r="M207" s="607"/>
      <c r="N207" s="607"/>
      <c r="O207" s="607"/>
      <c r="P207" s="607"/>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row>
    <row r="208" spans="8:8">
      <c r="A208" s="607"/>
      <c r="B208" s="607"/>
      <c r="C208" s="657"/>
      <c r="D208" s="658"/>
      <c r="E208" s="607"/>
      <c r="F208" s="650"/>
      <c r="G208" s="653"/>
      <c r="H208" s="607"/>
      <c r="I208" s="607"/>
      <c r="J208" s="607"/>
      <c r="K208" s="607"/>
      <c r="L208" s="607"/>
      <c r="M208" s="607"/>
      <c r="N208" s="607"/>
      <c r="O208" s="607"/>
      <c r="P208" s="607"/>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row>
    <row r="209" spans="8:8">
      <c r="A209" s="607"/>
      <c r="B209" s="607"/>
      <c r="C209" s="657"/>
      <c r="D209" s="658"/>
      <c r="E209" s="607"/>
      <c r="F209" s="650"/>
      <c r="G209" s="653"/>
      <c r="H209" s="607"/>
      <c r="I209" s="607"/>
      <c r="J209" s="607"/>
      <c r="K209" s="607"/>
      <c r="L209" s="607"/>
      <c r="M209" s="607"/>
      <c r="N209" s="607"/>
      <c r="O209" s="607"/>
      <c r="P209" s="607"/>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row>
    <row r="210" spans="8:8">
      <c r="A210" s="607"/>
      <c r="B210" s="607"/>
      <c r="C210" s="657"/>
      <c r="D210" s="658"/>
      <c r="E210" s="607"/>
      <c r="F210" s="650"/>
      <c r="G210" s="653"/>
      <c r="H210" s="607"/>
      <c r="I210" s="607"/>
      <c r="J210" s="607"/>
      <c r="K210" s="607"/>
      <c r="L210" s="607"/>
      <c r="M210" s="607"/>
      <c r="N210" s="607"/>
      <c r="O210" s="607"/>
      <c r="P210" s="607"/>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row>
    <row r="211" spans="8:8">
      <c r="A211" s="607"/>
      <c r="B211" s="607"/>
      <c r="C211" s="657"/>
      <c r="D211" s="658"/>
      <c r="E211" s="607"/>
      <c r="F211" s="650"/>
      <c r="G211" s="653"/>
      <c r="H211" s="607"/>
      <c r="I211" s="607"/>
      <c r="J211" s="607"/>
      <c r="K211" s="607"/>
      <c r="L211" s="607"/>
      <c r="M211" s="607"/>
      <c r="N211" s="607"/>
      <c r="O211" s="607"/>
      <c r="P211" s="607"/>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row>
    <row r="212" spans="8:8">
      <c r="A212" s="607"/>
      <c r="B212" s="607"/>
      <c r="C212" s="657"/>
      <c r="D212" s="658"/>
      <c r="E212" s="607"/>
      <c r="F212" s="650"/>
      <c r="G212" s="653"/>
      <c r="H212" s="607"/>
      <c r="I212" s="607"/>
      <c r="J212" s="607"/>
      <c r="K212" s="607"/>
      <c r="L212" s="607"/>
      <c r="M212" s="607"/>
      <c r="N212" s="607"/>
      <c r="O212" s="607"/>
      <c r="P212" s="607"/>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row>
    <row r="213" spans="8:8">
      <c r="A213" s="607"/>
      <c r="B213" s="607"/>
      <c r="C213" s="657"/>
      <c r="D213" s="658"/>
      <c r="E213" s="607"/>
      <c r="F213" s="650"/>
      <c r="G213" s="653"/>
      <c r="H213" s="607"/>
      <c r="I213" s="607"/>
      <c r="J213" s="607"/>
      <c r="K213" s="607"/>
      <c r="L213" s="607"/>
      <c r="M213" s="607"/>
      <c r="N213" s="607"/>
      <c r="O213" s="607"/>
      <c r="P213" s="607"/>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row>
    <row r="214" spans="8:8">
      <c r="A214" s="607"/>
      <c r="B214" s="607"/>
      <c r="C214" s="657"/>
      <c r="D214" s="658"/>
      <c r="E214" s="607"/>
      <c r="F214" s="650"/>
      <c r="G214" s="653"/>
      <c r="H214" s="607"/>
      <c r="I214" s="607"/>
      <c r="J214" s="607"/>
      <c r="K214" s="607"/>
      <c r="L214" s="607"/>
      <c r="M214" s="607"/>
      <c r="N214" s="607"/>
      <c r="O214" s="607"/>
      <c r="P214" s="607"/>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row>
    <row r="215" spans="8:8">
      <c r="A215" s="607"/>
      <c r="B215" s="607"/>
      <c r="C215" s="657"/>
      <c r="D215" s="658"/>
      <c r="E215" s="607"/>
      <c r="F215" s="650"/>
      <c r="G215" s="653"/>
      <c r="H215" s="607"/>
      <c r="I215" s="607"/>
      <c r="J215" s="607"/>
      <c r="K215" s="607"/>
      <c r="L215" s="607"/>
      <c r="M215" s="607"/>
      <c r="N215" s="607"/>
      <c r="O215" s="607"/>
      <c r="P215" s="607"/>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row>
    <row r="216" spans="8:8">
      <c r="A216" s="607"/>
      <c r="B216" s="607"/>
      <c r="C216" s="657"/>
      <c r="D216" s="658"/>
      <c r="E216" s="607"/>
      <c r="F216" s="650"/>
      <c r="G216" s="653"/>
      <c r="H216" s="607"/>
      <c r="I216" s="607"/>
      <c r="J216" s="607"/>
      <c r="K216" s="607"/>
      <c r="L216" s="607"/>
      <c r="M216" s="607"/>
      <c r="N216" s="607"/>
      <c r="O216" s="607"/>
      <c r="P216" s="607"/>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row>
    <row r="217" spans="8:8">
      <c r="A217" s="607"/>
      <c r="B217" s="607"/>
      <c r="C217" s="657"/>
      <c r="D217" s="658"/>
      <c r="E217" s="607"/>
      <c r="F217" s="650"/>
      <c r="G217" s="653"/>
      <c r="H217" s="607"/>
      <c r="I217" s="607"/>
      <c r="J217" s="607"/>
      <c r="K217" s="607"/>
      <c r="L217" s="607"/>
      <c r="M217" s="607"/>
      <c r="N217" s="607"/>
      <c r="O217" s="607"/>
      <c r="P217" s="607"/>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row>
    <row r="218" spans="8:8">
      <c r="A218" s="607"/>
      <c r="B218" s="607"/>
      <c r="C218" s="657"/>
      <c r="D218" s="658"/>
      <c r="E218" s="607"/>
      <c r="F218" s="650"/>
      <c r="G218" s="653"/>
      <c r="H218" s="607"/>
      <c r="I218" s="607"/>
      <c r="J218" s="607"/>
      <c r="K218" s="607"/>
      <c r="L218" s="607"/>
      <c r="M218" s="607"/>
      <c r="N218" s="607"/>
      <c r="O218" s="607"/>
      <c r="P218" s="607"/>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row>
    <row r="219" spans="8:8">
      <c r="A219" s="607"/>
      <c r="B219" s="607"/>
      <c r="C219" s="657"/>
      <c r="D219" s="658"/>
      <c r="E219" s="607"/>
      <c r="F219" s="650"/>
      <c r="G219" s="653"/>
      <c r="H219" s="607"/>
      <c r="I219" s="607"/>
      <c r="J219" s="607"/>
      <c r="K219" s="607"/>
      <c r="L219" s="607"/>
      <c r="M219" s="607"/>
      <c r="N219" s="607"/>
      <c r="O219" s="607"/>
      <c r="P219" s="607"/>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row>
    <row r="220" spans="8:8">
      <c r="A220" s="607"/>
      <c r="B220" s="607"/>
      <c r="C220" s="657"/>
      <c r="D220" s="658"/>
      <c r="E220" s="607"/>
      <c r="F220" s="650"/>
      <c r="G220" s="653"/>
      <c r="H220" s="607"/>
      <c r="I220" s="607"/>
      <c r="J220" s="607"/>
      <c r="K220" s="607"/>
      <c r="L220" s="607"/>
      <c r="M220" s="607"/>
      <c r="N220" s="607"/>
      <c r="O220" s="607"/>
      <c r="P220" s="607"/>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row>
    <row r="221" spans="8:8">
      <c r="A221" s="607"/>
      <c r="B221" s="607"/>
      <c r="C221" s="657"/>
      <c r="D221" s="658"/>
      <c r="E221" s="607"/>
      <c r="F221" s="650"/>
      <c r="G221" s="653"/>
      <c r="H221" s="607"/>
      <c r="I221" s="607"/>
      <c r="J221" s="607"/>
      <c r="K221" s="607"/>
      <c r="L221" s="607"/>
      <c r="M221" s="607"/>
      <c r="N221" s="607"/>
      <c r="O221" s="607"/>
      <c r="P221" s="607"/>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row>
    <row r="222" spans="8:8">
      <c r="A222" s="607"/>
      <c r="B222" s="607"/>
      <c r="C222" s="657"/>
      <c r="D222" s="658"/>
      <c r="E222" s="607"/>
      <c r="F222" s="650"/>
      <c r="G222" s="653"/>
      <c r="H222" s="607"/>
      <c r="I222" s="607"/>
      <c r="J222" s="607"/>
      <c r="K222" s="607"/>
      <c r="L222" s="607"/>
      <c r="M222" s="607"/>
      <c r="N222" s="607"/>
      <c r="O222" s="607"/>
      <c r="P222" s="607"/>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row>
    <row r="223" spans="8:8">
      <c r="A223" s="607"/>
      <c r="B223" s="607"/>
      <c r="C223" s="657"/>
      <c r="D223" s="658"/>
      <c r="E223" s="607"/>
      <c r="F223" s="650"/>
      <c r="G223" s="653"/>
      <c r="H223" s="607"/>
      <c r="I223" s="607"/>
      <c r="J223" s="607"/>
      <c r="K223" s="607"/>
      <c r="L223" s="607"/>
      <c r="M223" s="607"/>
      <c r="N223" s="607"/>
      <c r="O223" s="607"/>
      <c r="P223" s="607"/>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row>
    <row r="224" spans="8:8">
      <c r="A224" s="607"/>
      <c r="B224" s="607"/>
      <c r="C224" s="657"/>
      <c r="D224" s="658"/>
      <c r="E224" s="607"/>
      <c r="F224" s="650"/>
      <c r="G224" s="653"/>
      <c r="H224" s="607"/>
      <c r="I224" s="607"/>
      <c r="J224" s="607"/>
      <c r="K224" s="607"/>
      <c r="L224" s="607"/>
      <c r="M224" s="607"/>
      <c r="N224" s="607"/>
      <c r="O224" s="607"/>
      <c r="P224" s="607"/>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row>
    <row r="225" spans="8:8">
      <c r="A225" s="607"/>
      <c r="B225" s="607"/>
      <c r="C225" s="657"/>
      <c r="D225" s="658"/>
      <c r="E225" s="607"/>
      <c r="F225" s="650"/>
      <c r="G225" s="653"/>
      <c r="H225" s="607"/>
      <c r="I225" s="607"/>
      <c r="J225" s="607"/>
      <c r="K225" s="607"/>
      <c r="L225" s="607"/>
      <c r="M225" s="607"/>
      <c r="N225" s="607"/>
      <c r="O225" s="607"/>
      <c r="P225" s="607"/>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row>
    <row r="226" spans="8:8">
      <c r="A226" s="607"/>
      <c r="B226" s="607"/>
      <c r="C226" s="657"/>
      <c r="D226" s="658"/>
      <c r="E226" s="607"/>
      <c r="F226" s="650"/>
      <c r="G226" s="653"/>
      <c r="H226" s="607"/>
      <c r="I226" s="607"/>
      <c r="J226" s="607"/>
      <c r="K226" s="607"/>
      <c r="L226" s="607"/>
      <c r="M226" s="607"/>
      <c r="N226" s="607"/>
      <c r="O226" s="607"/>
      <c r="P226" s="607"/>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row>
    <row r="227" spans="8:8">
      <c r="A227" s="607"/>
      <c r="B227" s="607"/>
      <c r="C227" s="657"/>
      <c r="D227" s="658"/>
      <c r="E227" s="607"/>
      <c r="F227" s="650"/>
      <c r="G227" s="653"/>
      <c r="H227" s="607"/>
      <c r="I227" s="607"/>
      <c r="J227" s="607"/>
      <c r="K227" s="607"/>
      <c r="L227" s="607"/>
      <c r="M227" s="607"/>
      <c r="N227" s="607"/>
      <c r="O227" s="607"/>
      <c r="P227" s="607"/>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row>
    <row r="228" spans="8:8">
      <c r="A228" s="607"/>
      <c r="B228" s="607"/>
      <c r="C228" s="657"/>
      <c r="D228" s="658"/>
      <c r="E228" s="607"/>
      <c r="F228" s="650"/>
      <c r="G228" s="653"/>
      <c r="H228" s="607"/>
      <c r="I228" s="607"/>
      <c r="J228" s="607"/>
      <c r="K228" s="607"/>
      <c r="L228" s="607"/>
      <c r="M228" s="607"/>
      <c r="N228" s="607"/>
      <c r="O228" s="607"/>
      <c r="P228" s="607"/>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row>
    <row r="229" spans="8:8">
      <c r="A229" s="607"/>
      <c r="B229" s="607"/>
      <c r="C229" s="657"/>
      <c r="D229" s="658"/>
      <c r="E229" s="607"/>
      <c r="F229" s="650"/>
      <c r="G229" s="653"/>
      <c r="H229" s="607"/>
      <c r="I229" s="607"/>
      <c r="J229" s="607"/>
      <c r="K229" s="607"/>
      <c r="L229" s="607"/>
      <c r="M229" s="607"/>
      <c r="N229" s="607"/>
      <c r="O229" s="607"/>
      <c r="P229" s="607"/>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row>
    <row r="230" spans="8:8">
      <c r="A230" s="607"/>
      <c r="B230" s="607"/>
      <c r="C230" s="657"/>
      <c r="D230" s="658"/>
      <c r="E230" s="607"/>
      <c r="F230" s="650"/>
      <c r="G230" s="653"/>
      <c r="H230" s="607"/>
      <c r="I230" s="607"/>
      <c r="J230" s="607"/>
      <c r="K230" s="607"/>
      <c r="L230" s="607"/>
      <c r="M230" s="607"/>
      <c r="N230" s="607"/>
      <c r="O230" s="607"/>
      <c r="P230" s="607"/>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row>
    <row r="231" spans="8:8">
      <c r="A231" s="607"/>
      <c r="B231" s="607"/>
      <c r="C231" s="657"/>
      <c r="D231" s="658"/>
      <c r="E231" s="607"/>
      <c r="F231" s="650"/>
      <c r="G231" s="653"/>
      <c r="H231" s="607"/>
      <c r="I231" s="607"/>
      <c r="J231" s="607"/>
      <c r="K231" s="607"/>
      <c r="L231" s="607"/>
      <c r="M231" s="607"/>
      <c r="N231" s="607"/>
      <c r="O231" s="607"/>
      <c r="P231" s="607"/>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row>
    <row r="232" spans="8:8">
      <c r="A232" s="607"/>
      <c r="B232" s="607"/>
      <c r="C232" s="657"/>
      <c r="D232" s="658"/>
      <c r="E232" s="607"/>
      <c r="F232" s="650"/>
      <c r="G232" s="653"/>
      <c r="H232" s="607"/>
      <c r="I232" s="607"/>
      <c r="J232" s="607"/>
      <c r="K232" s="607"/>
      <c r="L232" s="607"/>
      <c r="M232" s="607"/>
      <c r="N232" s="607"/>
      <c r="O232" s="607"/>
      <c r="P232" s="607"/>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row>
    <row r="233" spans="8:8">
      <c r="A233" s="607"/>
      <c r="B233" s="607"/>
      <c r="C233" s="657"/>
      <c r="D233" s="658"/>
      <c r="E233" s="607"/>
      <c r="F233" s="650"/>
      <c r="G233" s="653"/>
      <c r="H233" s="607"/>
      <c r="I233" s="607"/>
      <c r="J233" s="607"/>
      <c r="K233" s="607"/>
      <c r="L233" s="607"/>
      <c r="M233" s="607"/>
      <c r="N233" s="607"/>
      <c r="O233" s="607"/>
      <c r="P233" s="607"/>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row>
    <row r="234" spans="8:8">
      <c r="A234" s="607"/>
      <c r="B234" s="607"/>
      <c r="C234" s="657"/>
      <c r="D234" s="658"/>
      <c r="E234" s="607"/>
      <c r="F234" s="650"/>
      <c r="G234" s="653"/>
      <c r="H234" s="607"/>
      <c r="I234" s="607"/>
      <c r="J234" s="607"/>
      <c r="K234" s="607"/>
      <c r="L234" s="607"/>
      <c r="M234" s="607"/>
      <c r="N234" s="607"/>
      <c r="O234" s="607"/>
      <c r="P234" s="607"/>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row>
    <row r="235" spans="8:8">
      <c r="A235" s="607"/>
      <c r="B235" s="607"/>
      <c r="C235" s="657"/>
      <c r="D235" s="658"/>
      <c r="E235" s="607"/>
      <c r="F235" s="650"/>
      <c r="G235" s="653"/>
      <c r="H235" s="607"/>
      <c r="I235" s="607"/>
      <c r="J235" s="607"/>
      <c r="K235" s="607"/>
      <c r="L235" s="607"/>
      <c r="M235" s="607"/>
      <c r="N235" s="607"/>
      <c r="O235" s="607"/>
      <c r="P235" s="607"/>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row>
    <row r="236" spans="8:8">
      <c r="A236" s="607"/>
      <c r="B236" s="607"/>
      <c r="C236" s="657"/>
      <c r="D236" s="658"/>
      <c r="E236" s="607"/>
      <c r="F236" s="650"/>
      <c r="G236" s="653"/>
      <c r="H236" s="607"/>
      <c r="I236" s="607"/>
      <c r="J236" s="607"/>
      <c r="K236" s="607"/>
      <c r="L236" s="607"/>
      <c r="M236" s="607"/>
      <c r="N236" s="607"/>
      <c r="O236" s="607"/>
      <c r="P236" s="607"/>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row>
    <row r="237" spans="8:8">
      <c r="A237" s="607"/>
      <c r="B237" s="607"/>
      <c r="C237" s="657"/>
      <c r="D237" s="658"/>
      <c r="E237" s="607"/>
      <c r="F237" s="650"/>
      <c r="G237" s="653"/>
      <c r="H237" s="607"/>
      <c r="I237" s="607"/>
      <c r="J237" s="607"/>
      <c r="K237" s="607"/>
      <c r="L237" s="607"/>
      <c r="M237" s="607"/>
      <c r="N237" s="607"/>
      <c r="O237" s="607"/>
      <c r="P237" s="607"/>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row>
    <row r="238" spans="8:8">
      <c r="A238" s="607"/>
      <c r="B238" s="607"/>
      <c r="C238" s="657"/>
      <c r="D238" s="658"/>
      <c r="E238" s="607"/>
      <c r="F238" s="650"/>
      <c r="G238" s="653"/>
      <c r="H238" s="607"/>
      <c r="I238" s="607"/>
      <c r="J238" s="607"/>
      <c r="K238" s="607"/>
      <c r="L238" s="607"/>
      <c r="M238" s="607"/>
      <c r="N238" s="607"/>
      <c r="O238" s="607"/>
      <c r="P238" s="607"/>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row>
    <row r="239" spans="8:8">
      <c r="A239" s="607"/>
      <c r="B239" s="607"/>
      <c r="C239" s="657"/>
      <c r="D239" s="658"/>
      <c r="E239" s="607"/>
      <c r="F239" s="650"/>
      <c r="G239" s="653"/>
      <c r="H239" s="607"/>
      <c r="I239" s="607"/>
      <c r="J239" s="607"/>
      <c r="K239" s="607"/>
      <c r="L239" s="607"/>
      <c r="M239" s="607"/>
      <c r="N239" s="607"/>
      <c r="O239" s="607"/>
      <c r="P239" s="607"/>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row>
    <row r="240" spans="8:8">
      <c r="A240" s="607"/>
      <c r="B240" s="607"/>
      <c r="C240" s="657"/>
      <c r="D240" s="658"/>
      <c r="E240" s="607"/>
      <c r="F240" s="650"/>
      <c r="G240" s="653"/>
      <c r="H240" s="607"/>
      <c r="I240" s="607"/>
      <c r="J240" s="607"/>
      <c r="K240" s="607"/>
      <c r="L240" s="607"/>
      <c r="M240" s="607"/>
      <c r="N240" s="607"/>
      <c r="O240" s="607"/>
      <c r="P240" s="607"/>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row>
    <row r="241" spans="8:8">
      <c r="A241" s="607"/>
      <c r="B241" s="607"/>
      <c r="C241" s="657"/>
      <c r="D241" s="658"/>
      <c r="E241" s="607"/>
      <c r="F241" s="650"/>
      <c r="G241" s="653"/>
      <c r="H241" s="607"/>
      <c r="I241" s="607"/>
      <c r="J241" s="607"/>
      <c r="K241" s="607"/>
      <c r="L241" s="607"/>
      <c r="M241" s="607"/>
      <c r="N241" s="607"/>
      <c r="O241" s="607"/>
      <c r="P241" s="607"/>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row>
    <row r="242" spans="8:8">
      <c r="A242" s="607"/>
      <c r="B242" s="607"/>
      <c r="C242" s="657"/>
      <c r="D242" s="658"/>
      <c r="E242" s="607"/>
      <c r="F242" s="650"/>
      <c r="G242" s="653"/>
      <c r="H242" s="607"/>
      <c r="I242" s="607"/>
      <c r="J242" s="607"/>
      <c r="K242" s="607"/>
      <c r="L242" s="607"/>
      <c r="M242" s="607"/>
      <c r="N242" s="607"/>
      <c r="O242" s="607"/>
      <c r="P242" s="607"/>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row>
    <row r="243" spans="8:8">
      <c r="A243" s="607"/>
      <c r="B243" s="607"/>
      <c r="C243" s="657"/>
      <c r="D243" s="658"/>
      <c r="E243" s="607"/>
      <c r="F243" s="650"/>
      <c r="G243" s="653"/>
      <c r="H243" s="607"/>
      <c r="I243" s="607"/>
      <c r="J243" s="607"/>
      <c r="K243" s="607"/>
      <c r="L243" s="607"/>
      <c r="M243" s="607"/>
      <c r="N243" s="607"/>
      <c r="O243" s="607"/>
      <c r="P243" s="607"/>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row>
    <row r="244" spans="8:8">
      <c r="A244" s="607"/>
      <c r="B244" s="607"/>
      <c r="C244" s="657"/>
      <c r="D244" s="658"/>
      <c r="E244" s="607"/>
      <c r="F244" s="650"/>
      <c r="G244" s="653"/>
      <c r="H244" s="607"/>
      <c r="I244" s="607"/>
      <c r="J244" s="607"/>
      <c r="K244" s="607"/>
      <c r="L244" s="607"/>
      <c r="M244" s="607"/>
      <c r="N244" s="607"/>
      <c r="O244" s="607"/>
      <c r="P244" s="607"/>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row>
    <row r="245" spans="8:8">
      <c r="A245" s="607"/>
      <c r="B245" s="607"/>
      <c r="C245" s="657"/>
      <c r="D245" s="658"/>
      <c r="E245" s="607"/>
      <c r="F245" s="650"/>
      <c r="G245" s="653"/>
      <c r="H245" s="607"/>
      <c r="I245" s="607"/>
      <c r="J245" s="607"/>
      <c r="K245" s="607"/>
      <c r="L245" s="607"/>
      <c r="M245" s="607"/>
      <c r="N245" s="607"/>
      <c r="O245" s="607"/>
      <c r="P245" s="607"/>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row>
    <row r="246" spans="8:8">
      <c r="A246" s="607"/>
      <c r="B246" s="607"/>
      <c r="C246" s="657"/>
      <c r="D246" s="658"/>
      <c r="E246" s="607"/>
      <c r="F246" s="650"/>
      <c r="G246" s="653"/>
      <c r="H246" s="607"/>
      <c r="I246" s="607"/>
      <c r="J246" s="607"/>
      <c r="K246" s="607"/>
      <c r="L246" s="607"/>
      <c r="M246" s="607"/>
      <c r="N246" s="607"/>
      <c r="O246" s="607"/>
      <c r="P246" s="607"/>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row>
    <row r="247" spans="8:8">
      <c r="A247" s="607"/>
      <c r="B247" s="607"/>
      <c r="C247" s="657"/>
      <c r="D247" s="658"/>
      <c r="E247" s="607"/>
      <c r="F247" s="650"/>
      <c r="G247" s="653"/>
      <c r="H247" s="607"/>
      <c r="I247" s="607"/>
      <c r="J247" s="607"/>
      <c r="K247" s="607"/>
      <c r="L247" s="607"/>
      <c r="M247" s="607"/>
      <c r="N247" s="607"/>
      <c r="O247" s="607"/>
      <c r="P247" s="607"/>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row>
    <row r="248" spans="8:8">
      <c r="A248" s="607"/>
      <c r="B248" s="607"/>
      <c r="C248" s="657"/>
      <c r="D248" s="658"/>
      <c r="E248" s="607"/>
      <c r="F248" s="650"/>
      <c r="G248" s="653"/>
      <c r="H248" s="607"/>
      <c r="I248" s="607"/>
      <c r="J248" s="607"/>
      <c r="K248" s="607"/>
      <c r="L248" s="607"/>
      <c r="M248" s="607"/>
      <c r="N248" s="607"/>
      <c r="O248" s="607"/>
      <c r="P248" s="607"/>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row>
    <row r="249" spans="8:8">
      <c r="A249" s="607"/>
      <c r="B249" s="607"/>
      <c r="C249" s="657"/>
      <c r="D249" s="658"/>
      <c r="E249" s="607"/>
      <c r="F249" s="650"/>
      <c r="G249" s="653"/>
      <c r="H249" s="607"/>
      <c r="I249" s="607"/>
      <c r="J249" s="607"/>
      <c r="K249" s="607"/>
      <c r="L249" s="607"/>
      <c r="M249" s="607"/>
      <c r="N249" s="607"/>
      <c r="O249" s="607"/>
      <c r="P249" s="607"/>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row>
    <row r="250" spans="8:8">
      <c r="A250" s="607"/>
      <c r="B250" s="607"/>
      <c r="C250" s="657"/>
      <c r="D250" s="658"/>
      <c r="E250" s="607"/>
      <c r="F250" s="650"/>
      <c r="G250" s="653"/>
      <c r="H250" s="607"/>
      <c r="I250" s="607"/>
      <c r="J250" s="607"/>
      <c r="K250" s="607"/>
      <c r="L250" s="607"/>
      <c r="M250" s="607"/>
      <c r="N250" s="607"/>
      <c r="O250" s="607"/>
      <c r="P250" s="607"/>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row>
    <row r="251" spans="8:8">
      <c r="A251" s="607"/>
      <c r="B251" s="607"/>
      <c r="C251" s="657"/>
      <c r="D251" s="658"/>
      <c r="E251" s="607"/>
      <c r="F251" s="650"/>
      <c r="G251" s="653"/>
      <c r="H251" s="607"/>
      <c r="I251" s="607"/>
      <c r="J251" s="607"/>
      <c r="K251" s="607"/>
      <c r="L251" s="607"/>
      <c r="M251" s="607"/>
      <c r="N251" s="607"/>
      <c r="O251" s="607"/>
      <c r="P251" s="607"/>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row>
    <row r="252" spans="8:8">
      <c r="A252" s="607"/>
      <c r="B252" s="607"/>
      <c r="C252" s="657"/>
      <c r="D252" s="658"/>
      <c r="E252" s="607"/>
      <c r="F252" s="650"/>
      <c r="G252" s="653"/>
      <c r="H252" s="607"/>
      <c r="I252" s="607"/>
      <c r="J252" s="607"/>
      <c r="K252" s="607"/>
      <c r="L252" s="607"/>
      <c r="M252" s="607"/>
      <c r="N252" s="607"/>
      <c r="O252" s="607"/>
      <c r="P252" s="607"/>
      <c r="Q252" s="616"/>
      <c r="R252" s="616"/>
      <c r="S252" s="616"/>
      <c r="T252" s="616"/>
      <c r="U252" s="616"/>
      <c r="V252" s="616"/>
      <c r="W252" s="616"/>
      <c r="X252" s="616"/>
      <c r="Y252" s="616"/>
      <c r="Z252" s="616"/>
      <c r="AA252" s="616"/>
      <c r="AB252" s="616"/>
      <c r="AC252" s="616"/>
      <c r="AD252" s="616"/>
      <c r="AE252" s="616"/>
      <c r="AF252" s="616"/>
      <c r="AG252" s="616"/>
      <c r="AH252" s="616"/>
      <c r="AI252" s="616"/>
      <c r="AJ252" s="616"/>
      <c r="AK252" s="616"/>
      <c r="AL252" s="616"/>
      <c r="AM252" s="616"/>
      <c r="AN252" s="616"/>
      <c r="AO252" s="616"/>
      <c r="AP252" s="616"/>
      <c r="AQ252" s="616"/>
      <c r="AR252" s="616"/>
      <c r="AS252" s="616"/>
      <c r="AT252" s="616"/>
      <c r="AU252" s="616"/>
      <c r="AV252" s="616"/>
      <c r="AW252" s="616"/>
      <c r="AX252" s="616"/>
      <c r="AY252" s="616"/>
    </row>
    <row r="253" spans="8:8">
      <c r="A253" s="607"/>
      <c r="B253" s="607"/>
      <c r="C253" s="657"/>
      <c r="D253" s="658"/>
      <c r="E253" s="607"/>
      <c r="F253" s="650"/>
      <c r="G253" s="653"/>
      <c r="H253" s="607"/>
      <c r="I253" s="607"/>
      <c r="J253" s="607"/>
      <c r="K253" s="607"/>
      <c r="L253" s="607"/>
      <c r="M253" s="607"/>
      <c r="N253" s="607"/>
      <c r="O253" s="607"/>
      <c r="P253" s="607"/>
      <c r="Q253" s="616"/>
      <c r="R253" s="616"/>
      <c r="S253" s="616"/>
      <c r="T253" s="616"/>
      <c r="U253" s="616"/>
      <c r="V253" s="616"/>
      <c r="W253" s="616"/>
      <c r="X253" s="616"/>
      <c r="Y253" s="616"/>
      <c r="Z253" s="616"/>
      <c r="AA253" s="616"/>
      <c r="AB253" s="616"/>
      <c r="AC253" s="616"/>
      <c r="AD253" s="616"/>
      <c r="AE253" s="616"/>
      <c r="AF253" s="616"/>
      <c r="AG253" s="616"/>
      <c r="AH253" s="616"/>
      <c r="AI253" s="616"/>
      <c r="AJ253" s="616"/>
      <c r="AK253" s="616"/>
      <c r="AL253" s="616"/>
      <c r="AM253" s="616"/>
      <c r="AN253" s="616"/>
      <c r="AO253" s="616"/>
      <c r="AP253" s="616"/>
      <c r="AQ253" s="616"/>
      <c r="AR253" s="616"/>
      <c r="AS253" s="616"/>
      <c r="AT253" s="616"/>
      <c r="AU253" s="616"/>
      <c r="AV253" s="616"/>
      <c r="AW253" s="616"/>
      <c r="AX253" s="616"/>
      <c r="AY253" s="616"/>
    </row>
    <row r="254" spans="8:8">
      <c r="A254" s="607"/>
      <c r="B254" s="607"/>
      <c r="C254" s="657"/>
      <c r="D254" s="658"/>
      <c r="E254" s="607"/>
      <c r="F254" s="650"/>
      <c r="G254" s="653"/>
      <c r="H254" s="607"/>
      <c r="I254" s="607"/>
      <c r="J254" s="607"/>
      <c r="K254" s="607"/>
      <c r="L254" s="607"/>
      <c r="M254" s="607"/>
      <c r="N254" s="607"/>
      <c r="O254" s="607"/>
      <c r="P254" s="607"/>
      <c r="Q254" s="616"/>
      <c r="R254" s="616"/>
      <c r="S254" s="616"/>
      <c r="T254" s="616"/>
      <c r="U254" s="616"/>
      <c r="V254" s="616"/>
      <c r="W254" s="616"/>
      <c r="X254" s="616"/>
      <c r="Y254" s="616"/>
      <c r="Z254" s="616"/>
      <c r="AA254" s="616"/>
      <c r="AB254" s="616"/>
      <c r="AC254" s="616"/>
      <c r="AD254" s="616"/>
      <c r="AE254" s="616"/>
      <c r="AF254" s="616"/>
      <c r="AG254" s="616"/>
      <c r="AH254" s="616"/>
      <c r="AI254" s="616"/>
      <c r="AJ254" s="616"/>
      <c r="AK254" s="616"/>
      <c r="AL254" s="616"/>
      <c r="AM254" s="616"/>
      <c r="AN254" s="616"/>
      <c r="AO254" s="616"/>
      <c r="AP254" s="616"/>
      <c r="AQ254" s="616"/>
      <c r="AR254" s="616"/>
      <c r="AS254" s="616"/>
      <c r="AT254" s="616"/>
      <c r="AU254" s="616"/>
      <c r="AV254" s="616"/>
      <c r="AW254" s="616"/>
      <c r="AX254" s="616"/>
      <c r="AY254" s="616"/>
    </row>
    <row r="255" spans="8:8">
      <c r="A255" s="607"/>
      <c r="B255" s="607"/>
      <c r="C255" s="657"/>
      <c r="D255" s="658"/>
      <c r="E255" s="607"/>
      <c r="F255" s="650"/>
      <c r="G255" s="653"/>
      <c r="H255" s="607"/>
      <c r="I255" s="607"/>
      <c r="J255" s="607"/>
      <c r="K255" s="607"/>
      <c r="L255" s="607"/>
      <c r="M255" s="607"/>
      <c r="N255" s="607"/>
      <c r="O255" s="607"/>
      <c r="P255" s="607"/>
      <c r="Q255" s="616"/>
      <c r="R255" s="616"/>
      <c r="S255" s="616"/>
      <c r="T255" s="616"/>
      <c r="U255" s="616"/>
      <c r="V255" s="616"/>
      <c r="W255" s="616"/>
      <c r="X255" s="616"/>
      <c r="Y255" s="616"/>
      <c r="Z255" s="616"/>
      <c r="AA255" s="616"/>
      <c r="AB255" s="616"/>
      <c r="AC255" s="616"/>
      <c r="AD255" s="616"/>
      <c r="AE255" s="616"/>
      <c r="AF255" s="616"/>
      <c r="AG255" s="616"/>
      <c r="AH255" s="616"/>
      <c r="AI255" s="616"/>
      <c r="AJ255" s="616"/>
      <c r="AK255" s="616"/>
      <c r="AL255" s="616"/>
      <c r="AM255" s="616"/>
      <c r="AN255" s="616"/>
      <c r="AO255" s="616"/>
      <c r="AP255" s="616"/>
      <c r="AQ255" s="616"/>
      <c r="AR255" s="616"/>
      <c r="AS255" s="616"/>
      <c r="AT255" s="616"/>
      <c r="AU255" s="616"/>
      <c r="AV255" s="616"/>
      <c r="AW255" s="616"/>
      <c r="AX255" s="616"/>
      <c r="AY255" s="616"/>
    </row>
    <row r="256" spans="8:8">
      <c r="A256" s="607"/>
      <c r="B256" s="607"/>
      <c r="C256" s="657"/>
      <c r="D256" s="658"/>
      <c r="E256" s="607"/>
      <c r="F256" s="650"/>
      <c r="G256" s="653"/>
      <c r="H256" s="607"/>
      <c r="I256" s="607"/>
      <c r="J256" s="607"/>
      <c r="K256" s="607"/>
      <c r="L256" s="607"/>
      <c r="M256" s="607"/>
      <c r="N256" s="607"/>
      <c r="O256" s="607"/>
      <c r="P256" s="607"/>
      <c r="Q256" s="616"/>
      <c r="R256" s="616"/>
      <c r="S256" s="616"/>
      <c r="T256" s="616"/>
      <c r="U256" s="616"/>
      <c r="V256" s="616"/>
      <c r="W256" s="616"/>
      <c r="X256" s="616"/>
      <c r="Y256" s="616"/>
      <c r="Z256" s="616"/>
      <c r="AA256" s="616"/>
      <c r="AB256" s="616"/>
      <c r="AC256" s="616"/>
      <c r="AD256" s="616"/>
      <c r="AE256" s="616"/>
      <c r="AF256" s="616"/>
      <c r="AG256" s="616"/>
      <c r="AH256" s="616"/>
      <c r="AI256" s="616"/>
      <c r="AJ256" s="616"/>
      <c r="AK256" s="616"/>
      <c r="AL256" s="616"/>
      <c r="AM256" s="616"/>
      <c r="AN256" s="616"/>
      <c r="AO256" s="616"/>
      <c r="AP256" s="616"/>
      <c r="AQ256" s="616"/>
      <c r="AR256" s="616"/>
      <c r="AS256" s="616"/>
      <c r="AT256" s="616"/>
      <c r="AU256" s="616"/>
      <c r="AV256" s="616"/>
      <c r="AW256" s="616"/>
      <c r="AX256" s="616"/>
      <c r="AY256" s="616"/>
    </row>
    <row r="257" spans="8:8">
      <c r="A257" s="607"/>
      <c r="B257" s="607"/>
      <c r="C257" s="657"/>
      <c r="D257" s="658"/>
      <c r="E257" s="607"/>
      <c r="F257" s="650"/>
      <c r="G257" s="653"/>
      <c r="H257" s="607"/>
      <c r="I257" s="607"/>
      <c r="J257" s="607"/>
      <c r="K257" s="607"/>
      <c r="L257" s="607"/>
      <c r="M257" s="607"/>
      <c r="N257" s="607"/>
      <c r="O257" s="607"/>
      <c r="P257" s="607"/>
      <c r="Q257" s="616"/>
      <c r="R257" s="616"/>
      <c r="S257" s="616"/>
      <c r="T257" s="616"/>
      <c r="U257" s="616"/>
      <c r="V257" s="616"/>
      <c r="W257" s="616"/>
      <c r="X257" s="616"/>
      <c r="Y257" s="616"/>
      <c r="Z257" s="616"/>
      <c r="AA257" s="616"/>
      <c r="AB257" s="616"/>
      <c r="AC257" s="616"/>
      <c r="AD257" s="616"/>
      <c r="AE257" s="616"/>
      <c r="AF257" s="616"/>
      <c r="AG257" s="616"/>
      <c r="AH257" s="616"/>
      <c r="AI257" s="616"/>
      <c r="AJ257" s="616"/>
      <c r="AK257" s="616"/>
      <c r="AL257" s="616"/>
      <c r="AM257" s="616"/>
      <c r="AN257" s="616"/>
      <c r="AO257" s="616"/>
      <c r="AP257" s="616"/>
      <c r="AQ257" s="616"/>
      <c r="AR257" s="616"/>
      <c r="AS257" s="616"/>
      <c r="AT257" s="616"/>
      <c r="AU257" s="616"/>
      <c r="AV257" s="616"/>
      <c r="AW257" s="616"/>
      <c r="AX257" s="616"/>
      <c r="AY257" s="616"/>
    </row>
    <row r="258" spans="8:8">
      <c r="A258" s="607"/>
      <c r="B258" s="607"/>
      <c r="C258" s="657"/>
      <c r="D258" s="658"/>
      <c r="E258" s="607"/>
      <c r="F258" s="650"/>
      <c r="G258" s="653"/>
      <c r="H258" s="607"/>
      <c r="I258" s="607"/>
      <c r="J258" s="607"/>
      <c r="K258" s="607"/>
      <c r="L258" s="607"/>
      <c r="M258" s="607"/>
      <c r="N258" s="607"/>
      <c r="O258" s="607"/>
      <c r="P258" s="607"/>
      <c r="Q258" s="616"/>
      <c r="R258" s="616"/>
      <c r="S258" s="616"/>
      <c r="T258" s="616"/>
      <c r="U258" s="616"/>
      <c r="V258" s="616"/>
      <c r="W258" s="616"/>
      <c r="X258" s="616"/>
      <c r="Y258" s="616"/>
      <c r="Z258" s="616"/>
      <c r="AA258" s="616"/>
      <c r="AB258" s="616"/>
      <c r="AC258" s="616"/>
      <c r="AD258" s="616"/>
      <c r="AE258" s="616"/>
      <c r="AF258" s="616"/>
      <c r="AG258" s="616"/>
      <c r="AH258" s="616"/>
      <c r="AI258" s="616"/>
      <c r="AJ258" s="616"/>
      <c r="AK258" s="616"/>
      <c r="AL258" s="616"/>
      <c r="AM258" s="616"/>
      <c r="AN258" s="616"/>
      <c r="AO258" s="616"/>
      <c r="AP258" s="616"/>
      <c r="AQ258" s="616"/>
      <c r="AR258" s="616"/>
      <c r="AS258" s="616"/>
      <c r="AT258" s="616"/>
      <c r="AU258" s="616"/>
      <c r="AV258" s="616"/>
      <c r="AW258" s="616"/>
      <c r="AX258" s="616"/>
      <c r="AY258" s="616"/>
    </row>
    <row r="259" spans="8:8">
      <c r="A259" s="607"/>
      <c r="B259" s="607"/>
      <c r="C259" s="657"/>
      <c r="D259" s="658"/>
      <c r="E259" s="607"/>
      <c r="F259" s="650"/>
      <c r="G259" s="653"/>
      <c r="H259" s="607"/>
      <c r="I259" s="607"/>
      <c r="J259" s="607"/>
      <c r="K259" s="607"/>
      <c r="L259" s="607"/>
      <c r="M259" s="607"/>
      <c r="N259" s="607"/>
      <c r="O259" s="607"/>
      <c r="P259" s="607"/>
      <c r="Q259" s="616"/>
      <c r="R259" s="616"/>
      <c r="S259" s="616"/>
      <c r="T259" s="616"/>
      <c r="U259" s="616"/>
      <c r="V259" s="616"/>
      <c r="W259" s="616"/>
      <c r="X259" s="616"/>
      <c r="Y259" s="616"/>
      <c r="Z259" s="616"/>
      <c r="AA259" s="616"/>
      <c r="AB259" s="616"/>
      <c r="AC259" s="616"/>
      <c r="AD259" s="616"/>
      <c r="AE259" s="616"/>
      <c r="AF259" s="616"/>
      <c r="AG259" s="616"/>
      <c r="AH259" s="616"/>
      <c r="AI259" s="616"/>
      <c r="AJ259" s="616"/>
      <c r="AK259" s="616"/>
      <c r="AL259" s="616"/>
      <c r="AM259" s="616"/>
      <c r="AN259" s="616"/>
      <c r="AO259" s="616"/>
      <c r="AP259" s="616"/>
      <c r="AQ259" s="616"/>
      <c r="AR259" s="616"/>
      <c r="AS259" s="616"/>
      <c r="AT259" s="616"/>
      <c r="AU259" s="616"/>
      <c r="AV259" s="616"/>
      <c r="AW259" s="616"/>
      <c r="AX259" s="616"/>
      <c r="AY259" s="616"/>
    </row>
    <row r="260" spans="8:8">
      <c r="A260" s="607"/>
      <c r="B260" s="607"/>
      <c r="C260" s="657"/>
      <c r="D260" s="658"/>
      <c r="E260" s="607"/>
      <c r="F260" s="650"/>
      <c r="G260" s="653"/>
      <c r="H260" s="607"/>
      <c r="I260" s="607"/>
      <c r="J260" s="607"/>
      <c r="K260" s="607"/>
      <c r="L260" s="607"/>
      <c r="M260" s="607"/>
      <c r="N260" s="607"/>
      <c r="O260" s="607"/>
      <c r="P260" s="607"/>
      <c r="Q260" s="616"/>
      <c r="R260" s="616"/>
      <c r="S260" s="616"/>
      <c r="T260" s="616"/>
      <c r="U260" s="616"/>
      <c r="V260" s="616"/>
      <c r="W260" s="616"/>
      <c r="X260" s="616"/>
      <c r="Y260" s="616"/>
      <c r="Z260" s="616"/>
      <c r="AA260" s="616"/>
      <c r="AB260" s="616"/>
      <c r="AC260" s="616"/>
      <c r="AD260" s="616"/>
      <c r="AE260" s="616"/>
      <c r="AF260" s="616"/>
      <c r="AG260" s="616"/>
      <c r="AH260" s="616"/>
      <c r="AI260" s="616"/>
      <c r="AJ260" s="616"/>
      <c r="AK260" s="616"/>
      <c r="AL260" s="616"/>
      <c r="AM260" s="616"/>
      <c r="AN260" s="616"/>
      <c r="AO260" s="616"/>
      <c r="AP260" s="616"/>
      <c r="AQ260" s="616"/>
      <c r="AR260" s="616"/>
      <c r="AS260" s="616"/>
      <c r="AT260" s="616"/>
      <c r="AU260" s="616"/>
      <c r="AV260" s="616"/>
      <c r="AW260" s="616"/>
      <c r="AX260" s="616"/>
      <c r="AY260" s="616"/>
    </row>
    <row r="261" spans="8:8">
      <c r="A261" s="607"/>
      <c r="B261" s="607"/>
      <c r="C261" s="657"/>
      <c r="D261" s="658"/>
      <c r="E261" s="607"/>
      <c r="F261" s="650"/>
      <c r="G261" s="653"/>
      <c r="H261" s="607"/>
      <c r="I261" s="607"/>
      <c r="J261" s="607"/>
      <c r="K261" s="607"/>
      <c r="L261" s="607"/>
      <c r="M261" s="607"/>
      <c r="N261" s="607"/>
      <c r="O261" s="607"/>
      <c r="P261" s="607"/>
      <c r="Q261" s="616"/>
      <c r="R261" s="616"/>
      <c r="S261" s="616"/>
      <c r="T261" s="616"/>
      <c r="U261" s="616"/>
      <c r="V261" s="616"/>
      <c r="W261" s="616"/>
      <c r="X261" s="616"/>
      <c r="Y261" s="616"/>
      <c r="Z261" s="616"/>
      <c r="AA261" s="616"/>
      <c r="AB261" s="616"/>
      <c r="AC261" s="616"/>
      <c r="AD261" s="616"/>
      <c r="AE261" s="616"/>
      <c r="AF261" s="616"/>
      <c r="AG261" s="616"/>
      <c r="AH261" s="616"/>
      <c r="AI261" s="616"/>
      <c r="AJ261" s="616"/>
      <c r="AK261" s="616"/>
      <c r="AL261" s="616"/>
      <c r="AM261" s="616"/>
      <c r="AN261" s="616"/>
      <c r="AO261" s="616"/>
      <c r="AP261" s="616"/>
      <c r="AQ261" s="616"/>
      <c r="AR261" s="616"/>
      <c r="AS261" s="616"/>
      <c r="AT261" s="616"/>
      <c r="AU261" s="616"/>
      <c r="AV261" s="616"/>
      <c r="AW261" s="616"/>
      <c r="AX261" s="616"/>
      <c r="AY261" s="616"/>
    </row>
    <row r="262" spans="8:8">
      <c r="A262" s="607"/>
      <c r="B262" s="607"/>
      <c r="C262" s="657"/>
      <c r="D262" s="658"/>
      <c r="E262" s="607"/>
      <c r="F262" s="650"/>
      <c r="G262" s="653"/>
      <c r="H262" s="607"/>
      <c r="I262" s="607"/>
      <c r="J262" s="607"/>
      <c r="K262" s="607"/>
      <c r="L262" s="607"/>
      <c r="M262" s="607"/>
      <c r="N262" s="607"/>
      <c r="O262" s="607"/>
      <c r="P262" s="607"/>
      <c r="Q262" s="616"/>
      <c r="R262" s="616"/>
      <c r="S262" s="616"/>
      <c r="T262" s="616"/>
      <c r="U262" s="616"/>
      <c r="V262" s="616"/>
      <c r="W262" s="616"/>
      <c r="X262" s="616"/>
      <c r="Y262" s="616"/>
      <c r="Z262" s="616"/>
      <c r="AA262" s="616"/>
      <c r="AB262" s="616"/>
      <c r="AC262" s="616"/>
      <c r="AD262" s="616"/>
      <c r="AE262" s="616"/>
      <c r="AF262" s="616"/>
      <c r="AG262" s="616"/>
      <c r="AH262" s="616"/>
      <c r="AI262" s="616"/>
      <c r="AJ262" s="616"/>
      <c r="AK262" s="616"/>
      <c r="AL262" s="616"/>
      <c r="AM262" s="616"/>
      <c r="AN262" s="616"/>
      <c r="AO262" s="616"/>
      <c r="AP262" s="616"/>
      <c r="AQ262" s="616"/>
      <c r="AR262" s="616"/>
      <c r="AS262" s="616"/>
      <c r="AT262" s="616"/>
      <c r="AU262" s="616"/>
      <c r="AV262" s="616"/>
      <c r="AW262" s="616"/>
      <c r="AX262" s="616"/>
      <c r="AY262" s="616"/>
    </row>
    <row r="263" spans="8:8">
      <c r="A263" s="607"/>
      <c r="B263" s="607"/>
      <c r="C263" s="657"/>
      <c r="D263" s="658"/>
      <c r="E263" s="607"/>
      <c r="F263" s="650"/>
      <c r="G263" s="653"/>
      <c r="H263" s="607"/>
      <c r="I263" s="607"/>
      <c r="J263" s="607"/>
      <c r="K263" s="607"/>
      <c r="L263" s="607"/>
      <c r="M263" s="607"/>
      <c r="N263" s="607"/>
      <c r="O263" s="607"/>
      <c r="P263" s="607"/>
      <c r="Q263" s="616"/>
      <c r="R263" s="616"/>
      <c r="S263" s="616"/>
      <c r="T263" s="616"/>
      <c r="U263" s="616"/>
      <c r="V263" s="616"/>
      <c r="W263" s="616"/>
      <c r="X263" s="616"/>
      <c r="Y263" s="616"/>
      <c r="Z263" s="616"/>
      <c r="AA263" s="616"/>
      <c r="AB263" s="616"/>
      <c r="AC263" s="616"/>
      <c r="AD263" s="616"/>
      <c r="AE263" s="616"/>
      <c r="AF263" s="616"/>
      <c r="AG263" s="616"/>
      <c r="AH263" s="616"/>
      <c r="AI263" s="616"/>
      <c r="AJ263" s="616"/>
      <c r="AK263" s="616"/>
      <c r="AL263" s="616"/>
      <c r="AM263" s="616"/>
      <c r="AN263" s="616"/>
      <c r="AO263" s="616"/>
      <c r="AP263" s="616"/>
      <c r="AQ263" s="616"/>
      <c r="AR263" s="616"/>
      <c r="AS263" s="616"/>
      <c r="AT263" s="616"/>
      <c r="AU263" s="616"/>
      <c r="AV263" s="616"/>
      <c r="AW263" s="616"/>
      <c r="AX263" s="616"/>
      <c r="AY263" s="616"/>
    </row>
    <row r="264" spans="8:8">
      <c r="A264" s="607"/>
      <c r="B264" s="607"/>
      <c r="C264" s="657"/>
      <c r="D264" s="658"/>
      <c r="E264" s="607"/>
      <c r="F264" s="650"/>
      <c r="G264" s="653"/>
      <c r="H264" s="607"/>
      <c r="I264" s="607"/>
      <c r="J264" s="607"/>
      <c r="K264" s="607"/>
      <c r="L264" s="607"/>
      <c r="M264" s="607"/>
      <c r="N264" s="607"/>
      <c r="O264" s="607"/>
      <c r="P264" s="607"/>
      <c r="Q264" s="616"/>
      <c r="R264" s="616"/>
      <c r="S264" s="616"/>
      <c r="T264" s="616"/>
      <c r="U264" s="616"/>
      <c r="V264" s="616"/>
      <c r="W264" s="616"/>
      <c r="X264" s="616"/>
      <c r="Y264" s="616"/>
      <c r="Z264" s="616"/>
      <c r="AA264" s="616"/>
      <c r="AB264" s="616"/>
      <c r="AC264" s="616"/>
      <c r="AD264" s="616"/>
      <c r="AE264" s="616"/>
      <c r="AF264" s="616"/>
      <c r="AG264" s="616"/>
      <c r="AH264" s="616"/>
      <c r="AI264" s="616"/>
      <c r="AJ264" s="616"/>
      <c r="AK264" s="616"/>
      <c r="AL264" s="616"/>
      <c r="AM264" s="616"/>
      <c r="AN264" s="616"/>
      <c r="AO264" s="616"/>
      <c r="AP264" s="616"/>
      <c r="AQ264" s="616"/>
      <c r="AR264" s="616"/>
      <c r="AS264" s="616"/>
      <c r="AT264" s="616"/>
      <c r="AU264" s="616"/>
      <c r="AV264" s="616"/>
      <c r="AW264" s="616"/>
      <c r="AX264" s="616"/>
      <c r="AY264" s="616"/>
    </row>
    <row r="265" spans="8:8">
      <c r="A265" s="607"/>
      <c r="B265" s="607"/>
      <c r="C265" s="657"/>
      <c r="D265" s="658"/>
      <c r="E265" s="607"/>
      <c r="F265" s="650"/>
      <c r="G265" s="653"/>
      <c r="H265" s="607"/>
      <c r="I265" s="607"/>
      <c r="J265" s="607"/>
      <c r="K265" s="607"/>
      <c r="L265" s="607"/>
      <c r="M265" s="607"/>
      <c r="N265" s="607"/>
      <c r="O265" s="607"/>
      <c r="P265" s="607"/>
      <c r="Q265" s="616"/>
      <c r="R265" s="616"/>
      <c r="S265" s="616"/>
      <c r="T265" s="616"/>
      <c r="U265" s="616"/>
      <c r="V265" s="616"/>
      <c r="W265" s="616"/>
      <c r="X265" s="616"/>
      <c r="Y265" s="616"/>
      <c r="Z265" s="616"/>
      <c r="AA265" s="616"/>
      <c r="AB265" s="616"/>
      <c r="AC265" s="616"/>
      <c r="AD265" s="616"/>
      <c r="AE265" s="616"/>
      <c r="AF265" s="616"/>
      <c r="AG265" s="616"/>
      <c r="AH265" s="616"/>
      <c r="AI265" s="616"/>
      <c r="AJ265" s="616"/>
      <c r="AK265" s="616"/>
      <c r="AL265" s="616"/>
      <c r="AM265" s="616"/>
      <c r="AN265" s="616"/>
      <c r="AO265" s="616"/>
      <c r="AP265" s="616"/>
      <c r="AQ265" s="616"/>
      <c r="AR265" s="616"/>
      <c r="AS265" s="616"/>
      <c r="AT265" s="616"/>
      <c r="AU265" s="616"/>
      <c r="AV265" s="616"/>
      <c r="AW265" s="616"/>
      <c r="AX265" s="616"/>
      <c r="AY265" s="616"/>
    </row>
    <row r="266" spans="8:8">
      <c r="A266" s="607"/>
      <c r="B266" s="607"/>
      <c r="C266" s="657"/>
      <c r="D266" s="658"/>
      <c r="E266" s="607"/>
      <c r="F266" s="650"/>
      <c r="G266" s="653"/>
      <c r="H266" s="607"/>
      <c r="I266" s="607"/>
      <c r="J266" s="607"/>
      <c r="K266" s="607"/>
      <c r="L266" s="607"/>
      <c r="M266" s="607"/>
      <c r="N266" s="607"/>
      <c r="O266" s="607"/>
      <c r="P266" s="607"/>
      <c r="Q266" s="616"/>
      <c r="R266" s="616"/>
      <c r="S266" s="616"/>
      <c r="T266" s="616"/>
      <c r="U266" s="616"/>
      <c r="V266" s="616"/>
      <c r="W266" s="616"/>
      <c r="X266" s="616"/>
      <c r="Y266" s="616"/>
      <c r="Z266" s="616"/>
      <c r="AA266" s="616"/>
      <c r="AB266" s="616"/>
      <c r="AC266" s="616"/>
      <c r="AD266" s="616"/>
      <c r="AE266" s="616"/>
      <c r="AF266" s="616"/>
      <c r="AG266" s="616"/>
      <c r="AH266" s="616"/>
      <c r="AI266" s="616"/>
      <c r="AJ266" s="616"/>
      <c r="AK266" s="616"/>
      <c r="AL266" s="616"/>
      <c r="AM266" s="616"/>
      <c r="AN266" s="616"/>
      <c r="AO266" s="616"/>
      <c r="AP266" s="616"/>
      <c r="AQ266" s="616"/>
      <c r="AR266" s="616"/>
      <c r="AS266" s="616"/>
      <c r="AT266" s="616"/>
      <c r="AU266" s="616"/>
      <c r="AV266" s="616"/>
      <c r="AW266" s="616"/>
      <c r="AX266" s="616"/>
      <c r="AY266" s="616"/>
    </row>
    <row r="267" spans="8:8">
      <c r="A267" s="607"/>
      <c r="B267" s="607"/>
      <c r="C267" s="657"/>
      <c r="D267" s="658"/>
      <c r="E267" s="607"/>
      <c r="F267" s="650"/>
      <c r="G267" s="653"/>
      <c r="H267" s="607"/>
      <c r="I267" s="607"/>
      <c r="J267" s="607"/>
      <c r="K267" s="607"/>
      <c r="L267" s="607"/>
      <c r="M267" s="607"/>
      <c r="N267" s="607"/>
      <c r="O267" s="607"/>
      <c r="P267" s="607"/>
      <c r="Q267" s="616"/>
      <c r="R267" s="616"/>
      <c r="S267" s="616"/>
      <c r="T267" s="616"/>
      <c r="U267" s="616"/>
      <c r="V267" s="616"/>
      <c r="W267" s="616"/>
      <c r="X267" s="616"/>
      <c r="Y267" s="616"/>
      <c r="Z267" s="616"/>
      <c r="AA267" s="616"/>
      <c r="AB267" s="616"/>
      <c r="AC267" s="616"/>
      <c r="AD267" s="616"/>
      <c r="AE267" s="616"/>
      <c r="AF267" s="616"/>
      <c r="AG267" s="616"/>
      <c r="AH267" s="616"/>
      <c r="AI267" s="616"/>
      <c r="AJ267" s="616"/>
      <c r="AK267" s="616"/>
      <c r="AL267" s="616"/>
      <c r="AM267" s="616"/>
      <c r="AN267" s="616"/>
      <c r="AO267" s="616"/>
      <c r="AP267" s="616"/>
      <c r="AQ267" s="616"/>
      <c r="AR267" s="616"/>
      <c r="AS267" s="616"/>
      <c r="AT267" s="616"/>
      <c r="AU267" s="616"/>
      <c r="AV267" s="616"/>
      <c r="AW267" s="616"/>
      <c r="AX267" s="616"/>
      <c r="AY267" s="616"/>
    </row>
    <row r="268" spans="8:8">
      <c r="A268" s="607"/>
      <c r="B268" s="607"/>
      <c r="C268" s="657"/>
      <c r="D268" s="658"/>
      <c r="E268" s="607"/>
      <c r="F268" s="650"/>
      <c r="G268" s="653"/>
      <c r="H268" s="607"/>
      <c r="I268" s="607"/>
      <c r="J268" s="607"/>
      <c r="K268" s="607"/>
      <c r="L268" s="607"/>
      <c r="M268" s="607"/>
      <c r="N268" s="607"/>
      <c r="O268" s="607"/>
      <c r="P268" s="607"/>
      <c r="Q268" s="616"/>
      <c r="R268" s="616"/>
      <c r="S268" s="616"/>
      <c r="T268" s="616"/>
      <c r="U268" s="616"/>
      <c r="V268" s="616"/>
      <c r="W268" s="616"/>
      <c r="X268" s="616"/>
      <c r="Y268" s="616"/>
      <c r="Z268" s="616"/>
      <c r="AA268" s="616"/>
      <c r="AB268" s="616"/>
      <c r="AC268" s="616"/>
      <c r="AD268" s="616"/>
      <c r="AE268" s="616"/>
      <c r="AF268" s="616"/>
      <c r="AG268" s="616"/>
      <c r="AH268" s="616"/>
      <c r="AI268" s="616"/>
      <c r="AJ268" s="616"/>
      <c r="AK268" s="616"/>
      <c r="AL268" s="616"/>
      <c r="AM268" s="616"/>
      <c r="AN268" s="616"/>
      <c r="AO268" s="616"/>
      <c r="AP268" s="616"/>
      <c r="AQ268" s="616"/>
      <c r="AR268" s="616"/>
      <c r="AS268" s="616"/>
      <c r="AT268" s="616"/>
      <c r="AU268" s="616"/>
      <c r="AV268" s="616"/>
      <c r="AW268" s="616"/>
      <c r="AX268" s="616"/>
      <c r="AY268" s="616"/>
    </row>
    <row r="269" spans="8:8">
      <c r="A269" s="607"/>
      <c r="B269" s="607"/>
      <c r="C269" s="657"/>
      <c r="D269" s="658"/>
      <c r="E269" s="607"/>
      <c r="F269" s="650"/>
      <c r="G269" s="653"/>
      <c r="H269" s="607"/>
      <c r="I269" s="607"/>
      <c r="J269" s="607"/>
      <c r="K269" s="607"/>
      <c r="L269" s="607"/>
      <c r="M269" s="607"/>
      <c r="N269" s="607"/>
      <c r="O269" s="607"/>
      <c r="P269" s="607"/>
      <c r="Q269" s="616"/>
      <c r="R269" s="616"/>
      <c r="S269" s="616"/>
      <c r="T269" s="616"/>
      <c r="U269" s="616"/>
      <c r="V269" s="616"/>
      <c r="W269" s="616"/>
      <c r="X269" s="616"/>
      <c r="Y269" s="616"/>
      <c r="Z269" s="616"/>
      <c r="AA269" s="616"/>
      <c r="AB269" s="616"/>
      <c r="AC269" s="616"/>
      <c r="AD269" s="616"/>
      <c r="AE269" s="616"/>
      <c r="AF269" s="616"/>
      <c r="AG269" s="616"/>
      <c r="AH269" s="616"/>
      <c r="AI269" s="616"/>
      <c r="AJ269" s="616"/>
      <c r="AK269" s="616"/>
      <c r="AL269" s="616"/>
      <c r="AM269" s="616"/>
      <c r="AN269" s="616"/>
      <c r="AO269" s="616"/>
      <c r="AP269" s="616"/>
      <c r="AQ269" s="616"/>
      <c r="AR269" s="616"/>
      <c r="AS269" s="616"/>
      <c r="AT269" s="616"/>
      <c r="AU269" s="616"/>
      <c r="AV269" s="616"/>
      <c r="AW269" s="616"/>
      <c r="AX269" s="616"/>
      <c r="AY269" s="616"/>
    </row>
    <row r="270" spans="8:8">
      <c r="A270" s="607"/>
      <c r="B270" s="607"/>
      <c r="C270" s="657"/>
      <c r="D270" s="658"/>
      <c r="E270" s="607"/>
      <c r="F270" s="650"/>
      <c r="G270" s="653"/>
      <c r="H270" s="607"/>
      <c r="I270" s="607"/>
      <c r="J270" s="607"/>
      <c r="K270" s="607"/>
      <c r="L270" s="607"/>
      <c r="M270" s="607"/>
      <c r="N270" s="607"/>
      <c r="O270" s="607"/>
      <c r="P270" s="607"/>
      <c r="Q270" s="616"/>
      <c r="R270" s="616"/>
      <c r="S270" s="616"/>
      <c r="T270" s="616"/>
      <c r="U270" s="616"/>
      <c r="V270" s="616"/>
      <c r="W270" s="616"/>
      <c r="X270" s="616"/>
      <c r="Y270" s="616"/>
      <c r="Z270" s="616"/>
      <c r="AA270" s="616"/>
      <c r="AB270" s="616"/>
      <c r="AC270" s="616"/>
      <c r="AD270" s="616"/>
      <c r="AE270" s="616"/>
      <c r="AF270" s="616"/>
      <c r="AG270" s="616"/>
      <c r="AH270" s="616"/>
      <c r="AI270" s="616"/>
      <c r="AJ270" s="616"/>
      <c r="AK270" s="616"/>
      <c r="AL270" s="616"/>
      <c r="AM270" s="616"/>
      <c r="AN270" s="616"/>
      <c r="AO270" s="616"/>
      <c r="AP270" s="616"/>
      <c r="AQ270" s="616"/>
      <c r="AR270" s="616"/>
      <c r="AS270" s="616"/>
      <c r="AT270" s="616"/>
      <c r="AU270" s="616"/>
      <c r="AV270" s="616"/>
      <c r="AW270" s="616"/>
      <c r="AX270" s="616"/>
      <c r="AY270" s="616"/>
    </row>
    <row r="271" spans="8:8">
      <c r="A271" s="607"/>
      <c r="B271" s="607"/>
      <c r="C271" s="657"/>
      <c r="D271" s="658"/>
      <c r="E271" s="607"/>
      <c r="F271" s="650"/>
      <c r="G271" s="653"/>
      <c r="H271" s="607"/>
      <c r="I271" s="607"/>
      <c r="J271" s="607"/>
      <c r="K271" s="607"/>
      <c r="L271" s="607"/>
      <c r="M271" s="607"/>
      <c r="N271" s="607"/>
      <c r="O271" s="607"/>
      <c r="P271" s="607"/>
      <c r="Q271" s="616"/>
      <c r="R271" s="616"/>
      <c r="S271" s="616"/>
      <c r="T271" s="616"/>
      <c r="U271" s="616"/>
      <c r="V271" s="616"/>
      <c r="W271" s="616"/>
      <c r="X271" s="616"/>
      <c r="Y271" s="616"/>
      <c r="Z271" s="616"/>
      <c r="AA271" s="616"/>
      <c r="AB271" s="616"/>
      <c r="AC271" s="616"/>
      <c r="AD271" s="616"/>
      <c r="AE271" s="616"/>
      <c r="AF271" s="616"/>
      <c r="AG271" s="616"/>
      <c r="AH271" s="616"/>
      <c r="AI271" s="616"/>
      <c r="AJ271" s="616"/>
      <c r="AK271" s="616"/>
      <c r="AL271" s="616"/>
      <c r="AM271" s="616"/>
      <c r="AN271" s="616"/>
      <c r="AO271" s="616"/>
      <c r="AP271" s="616"/>
      <c r="AQ271" s="616"/>
      <c r="AR271" s="616"/>
      <c r="AS271" s="616"/>
      <c r="AT271" s="616"/>
      <c r="AU271" s="616"/>
      <c r="AV271" s="616"/>
      <c r="AW271" s="616"/>
      <c r="AX271" s="616"/>
      <c r="AY271" s="616"/>
    </row>
    <row r="272" spans="8:8">
      <c r="A272" s="607"/>
      <c r="B272" s="607"/>
      <c r="C272" s="657"/>
      <c r="D272" s="658"/>
      <c r="E272" s="607"/>
      <c r="F272" s="650"/>
      <c r="G272" s="653"/>
      <c r="H272" s="607"/>
      <c r="I272" s="607"/>
      <c r="J272" s="607"/>
      <c r="K272" s="607"/>
      <c r="L272" s="607"/>
      <c r="M272" s="607"/>
      <c r="N272" s="607"/>
      <c r="O272" s="607"/>
      <c r="P272" s="607"/>
      <c r="Q272" s="616"/>
      <c r="R272" s="616"/>
      <c r="S272" s="616"/>
      <c r="T272" s="616"/>
      <c r="U272" s="616"/>
      <c r="V272" s="616"/>
      <c r="W272" s="616"/>
      <c r="X272" s="616"/>
      <c r="Y272" s="616"/>
      <c r="Z272" s="616"/>
      <c r="AA272" s="616"/>
      <c r="AB272" s="616"/>
      <c r="AC272" s="616"/>
      <c r="AD272" s="616"/>
      <c r="AE272" s="616"/>
      <c r="AF272" s="616"/>
      <c r="AG272" s="616"/>
      <c r="AH272" s="616"/>
      <c r="AI272" s="616"/>
      <c r="AJ272" s="616"/>
      <c r="AK272" s="616"/>
      <c r="AL272" s="616"/>
      <c r="AM272" s="616"/>
      <c r="AN272" s="616"/>
      <c r="AO272" s="616"/>
      <c r="AP272" s="616"/>
      <c r="AQ272" s="616"/>
      <c r="AR272" s="616"/>
      <c r="AS272" s="616"/>
      <c r="AT272" s="616"/>
      <c r="AU272" s="616"/>
      <c r="AV272" s="616"/>
      <c r="AW272" s="616"/>
      <c r="AX272" s="616"/>
      <c r="AY272" s="616"/>
    </row>
    <row r="273" spans="8:8">
      <c r="A273" s="607"/>
      <c r="B273" s="607"/>
      <c r="C273" s="657"/>
      <c r="D273" s="658"/>
      <c r="E273" s="607"/>
      <c r="F273" s="650"/>
      <c r="G273" s="653"/>
      <c r="H273" s="607"/>
      <c r="I273" s="607"/>
      <c r="J273" s="607"/>
      <c r="K273" s="607"/>
      <c r="L273" s="607"/>
      <c r="M273" s="607"/>
      <c r="N273" s="607"/>
      <c r="O273" s="607"/>
      <c r="P273" s="607"/>
      <c r="Q273" s="616"/>
      <c r="R273" s="616"/>
      <c r="S273" s="616"/>
      <c r="T273" s="616"/>
      <c r="U273" s="616"/>
      <c r="V273" s="616"/>
      <c r="W273" s="616"/>
      <c r="X273" s="616"/>
      <c r="Y273" s="616"/>
      <c r="Z273" s="616"/>
      <c r="AA273" s="616"/>
      <c r="AB273" s="616"/>
      <c r="AC273" s="616"/>
      <c r="AD273" s="616"/>
      <c r="AE273" s="616"/>
      <c r="AF273" s="616"/>
      <c r="AG273" s="616"/>
      <c r="AH273" s="616"/>
      <c r="AI273" s="616"/>
      <c r="AJ273" s="616"/>
      <c r="AK273" s="616"/>
      <c r="AL273" s="616"/>
      <c r="AM273" s="616"/>
      <c r="AN273" s="616"/>
      <c r="AO273" s="616"/>
      <c r="AP273" s="616"/>
      <c r="AQ273" s="616"/>
      <c r="AR273" s="616"/>
      <c r="AS273" s="616"/>
      <c r="AT273" s="616"/>
      <c r="AU273" s="616"/>
      <c r="AV273" s="616"/>
      <c r="AW273" s="616"/>
      <c r="AX273" s="616"/>
      <c r="AY273" s="616"/>
    </row>
    <row r="274" spans="8:8">
      <c r="A274" s="607"/>
      <c r="B274" s="607"/>
      <c r="C274" s="657"/>
      <c r="D274" s="658"/>
      <c r="E274" s="607"/>
      <c r="F274" s="650"/>
      <c r="G274" s="653"/>
      <c r="H274" s="607"/>
      <c r="I274" s="607"/>
      <c r="J274" s="607"/>
      <c r="K274" s="607"/>
      <c r="L274" s="607"/>
      <c r="M274" s="607"/>
      <c r="N274" s="607"/>
      <c r="O274" s="607"/>
      <c r="P274" s="607"/>
      <c r="Q274" s="616"/>
      <c r="R274" s="616"/>
      <c r="S274" s="616"/>
      <c r="T274" s="616"/>
      <c r="U274" s="616"/>
      <c r="V274" s="616"/>
      <c r="W274" s="616"/>
      <c r="X274" s="616"/>
      <c r="Y274" s="616"/>
      <c r="Z274" s="616"/>
      <c r="AA274" s="616"/>
      <c r="AB274" s="616"/>
      <c r="AC274" s="616"/>
      <c r="AD274" s="616"/>
      <c r="AE274" s="616"/>
      <c r="AF274" s="616"/>
      <c r="AG274" s="616"/>
      <c r="AH274" s="616"/>
      <c r="AI274" s="616"/>
      <c r="AJ274" s="616"/>
      <c r="AK274" s="616"/>
      <c r="AL274" s="616"/>
      <c r="AM274" s="616"/>
      <c r="AN274" s="616"/>
      <c r="AO274" s="616"/>
      <c r="AP274" s="616"/>
      <c r="AQ274" s="616"/>
      <c r="AR274" s="616"/>
      <c r="AS274" s="616"/>
      <c r="AT274" s="616"/>
      <c r="AU274" s="616"/>
      <c r="AV274" s="616"/>
      <c r="AW274" s="616"/>
      <c r="AX274" s="616"/>
      <c r="AY274" s="616"/>
    </row>
    <row r="275" spans="8:8">
      <c r="A275" s="607"/>
      <c r="B275" s="607"/>
      <c r="C275" s="657"/>
      <c r="D275" s="658"/>
      <c r="E275" s="607"/>
      <c r="F275" s="650"/>
      <c r="G275" s="653"/>
      <c r="H275" s="607"/>
      <c r="I275" s="607"/>
      <c r="J275" s="607"/>
      <c r="K275" s="607"/>
      <c r="L275" s="607"/>
      <c r="M275" s="607"/>
      <c r="N275" s="607"/>
      <c r="O275" s="607"/>
      <c r="P275" s="607"/>
      <c r="Q275" s="616"/>
      <c r="R275" s="616"/>
      <c r="S275" s="616"/>
      <c r="T275" s="616"/>
      <c r="U275" s="616"/>
      <c r="V275" s="616"/>
      <c r="W275" s="616"/>
      <c r="X275" s="616"/>
      <c r="Y275" s="616"/>
      <c r="Z275" s="616"/>
      <c r="AA275" s="616"/>
      <c r="AB275" s="616"/>
      <c r="AC275" s="616"/>
      <c r="AD275" s="616"/>
      <c r="AE275" s="616"/>
      <c r="AF275" s="616"/>
      <c r="AG275" s="616"/>
      <c r="AH275" s="616"/>
      <c r="AI275" s="616"/>
      <c r="AJ275" s="616"/>
      <c r="AK275" s="616"/>
      <c r="AL275" s="616"/>
      <c r="AM275" s="616"/>
      <c r="AN275" s="616"/>
      <c r="AO275" s="616"/>
      <c r="AP275" s="616"/>
      <c r="AQ275" s="616"/>
      <c r="AR275" s="616"/>
      <c r="AS275" s="616"/>
      <c r="AT275" s="616"/>
      <c r="AU275" s="616"/>
      <c r="AV275" s="616"/>
      <c r="AW275" s="616"/>
      <c r="AX275" s="616"/>
      <c r="AY275" s="616"/>
    </row>
    <row r="276" spans="8:8">
      <c r="A276" s="607"/>
      <c r="B276" s="607"/>
      <c r="C276" s="657"/>
      <c r="D276" s="658"/>
      <c r="E276" s="607"/>
      <c r="F276" s="650"/>
      <c r="G276" s="653"/>
      <c r="H276" s="607"/>
      <c r="I276" s="607"/>
      <c r="J276" s="607"/>
      <c r="K276" s="607"/>
      <c r="L276" s="607"/>
      <c r="M276" s="607"/>
      <c r="N276" s="607"/>
      <c r="O276" s="607"/>
      <c r="P276" s="607"/>
      <c r="Q276" s="616"/>
      <c r="R276" s="616"/>
      <c r="S276" s="616"/>
      <c r="T276" s="616"/>
      <c r="U276" s="616"/>
      <c r="V276" s="616"/>
      <c r="W276" s="616"/>
      <c r="X276" s="616"/>
      <c r="Y276" s="616"/>
      <c r="Z276" s="616"/>
      <c r="AA276" s="616"/>
      <c r="AB276" s="616"/>
      <c r="AC276" s="616"/>
      <c r="AD276" s="616"/>
      <c r="AE276" s="616"/>
      <c r="AF276" s="616"/>
      <c r="AG276" s="616"/>
      <c r="AH276" s="616"/>
      <c r="AI276" s="616"/>
      <c r="AJ276" s="616"/>
      <c r="AK276" s="616"/>
      <c r="AL276" s="616"/>
      <c r="AM276" s="616"/>
      <c r="AN276" s="616"/>
      <c r="AO276" s="616"/>
      <c r="AP276" s="616"/>
      <c r="AQ276" s="616"/>
      <c r="AR276" s="616"/>
      <c r="AS276" s="616"/>
      <c r="AT276" s="616"/>
      <c r="AU276" s="616"/>
      <c r="AV276" s="616"/>
      <c r="AW276" s="616"/>
      <c r="AX276" s="616"/>
      <c r="AY276" s="616"/>
    </row>
    <row r="277" spans="8:8">
      <c r="A277" s="607"/>
      <c r="B277" s="607"/>
      <c r="C277" s="657"/>
      <c r="D277" s="658"/>
      <c r="E277" s="607"/>
      <c r="F277" s="650"/>
      <c r="G277" s="653"/>
      <c r="H277" s="607"/>
      <c r="I277" s="607"/>
      <c r="J277" s="607"/>
      <c r="K277" s="607"/>
      <c r="L277" s="607"/>
      <c r="M277" s="607"/>
      <c r="N277" s="607"/>
      <c r="O277" s="607"/>
      <c r="P277" s="607"/>
      <c r="Q277" s="616"/>
      <c r="R277" s="616"/>
      <c r="S277" s="616"/>
      <c r="T277" s="616"/>
      <c r="U277" s="616"/>
      <c r="V277" s="616"/>
      <c r="W277" s="616"/>
      <c r="X277" s="616"/>
      <c r="Y277" s="616"/>
      <c r="Z277" s="616"/>
      <c r="AA277" s="616"/>
      <c r="AB277" s="616"/>
      <c r="AC277" s="616"/>
      <c r="AD277" s="616"/>
      <c r="AE277" s="616"/>
      <c r="AF277" s="616"/>
      <c r="AG277" s="616"/>
      <c r="AH277" s="616"/>
      <c r="AI277" s="616"/>
      <c r="AJ277" s="616"/>
      <c r="AK277" s="616"/>
      <c r="AL277" s="616"/>
      <c r="AM277" s="616"/>
      <c r="AN277" s="616"/>
      <c r="AO277" s="616"/>
      <c r="AP277" s="616"/>
      <c r="AQ277" s="616"/>
      <c r="AR277" s="616"/>
      <c r="AS277" s="616"/>
      <c r="AT277" s="616"/>
      <c r="AU277" s="616"/>
      <c r="AV277" s="616"/>
      <c r="AW277" s="616"/>
      <c r="AX277" s="616"/>
      <c r="AY277" s="616"/>
    </row>
    <row r="278" spans="8:8">
      <c r="A278" s="607"/>
      <c r="B278" s="607"/>
      <c r="C278" s="657"/>
      <c r="D278" s="658"/>
      <c r="E278" s="607"/>
      <c r="F278" s="650"/>
      <c r="G278" s="653"/>
      <c r="H278" s="607"/>
      <c r="I278" s="607"/>
      <c r="J278" s="607"/>
      <c r="K278" s="607"/>
      <c r="L278" s="607"/>
      <c r="M278" s="607"/>
      <c r="N278" s="607"/>
      <c r="O278" s="607"/>
      <c r="P278" s="607"/>
      <c r="Q278" s="616"/>
      <c r="R278" s="616"/>
      <c r="S278" s="616"/>
      <c r="T278" s="616"/>
      <c r="U278" s="616"/>
      <c r="V278" s="616"/>
      <c r="W278" s="616"/>
      <c r="X278" s="616"/>
      <c r="Y278" s="616"/>
      <c r="Z278" s="616"/>
      <c r="AA278" s="616"/>
      <c r="AB278" s="616"/>
      <c r="AC278" s="616"/>
      <c r="AD278" s="616"/>
      <c r="AE278" s="616"/>
      <c r="AF278" s="616"/>
      <c r="AG278" s="616"/>
      <c r="AH278" s="616"/>
      <c r="AI278" s="616"/>
      <c r="AJ278" s="616"/>
      <c r="AK278" s="616"/>
      <c r="AL278" s="616"/>
      <c r="AM278" s="616"/>
      <c r="AN278" s="616"/>
      <c r="AO278" s="616"/>
      <c r="AP278" s="616"/>
      <c r="AQ278" s="616"/>
      <c r="AR278" s="616"/>
      <c r="AS278" s="616"/>
      <c r="AT278" s="616"/>
      <c r="AU278" s="616"/>
      <c r="AV278" s="616"/>
      <c r="AW278" s="616"/>
      <c r="AX278" s="616"/>
      <c r="AY278" s="616"/>
    </row>
    <row r="279" spans="8:8">
      <c r="A279" s="607"/>
      <c r="B279" s="607"/>
      <c r="C279" s="657"/>
      <c r="D279" s="658"/>
      <c r="E279" s="607"/>
      <c r="F279" s="650"/>
      <c r="G279" s="653"/>
      <c r="H279" s="607"/>
      <c r="I279" s="607"/>
      <c r="J279" s="607"/>
      <c r="K279" s="607"/>
      <c r="L279" s="607"/>
      <c r="M279" s="607"/>
      <c r="N279" s="607"/>
      <c r="O279" s="607"/>
      <c r="P279" s="607"/>
      <c r="Q279" s="616"/>
      <c r="R279" s="616"/>
      <c r="S279" s="616"/>
      <c r="T279" s="616"/>
      <c r="U279" s="616"/>
      <c r="V279" s="616"/>
      <c r="W279" s="616"/>
      <c r="X279" s="616"/>
      <c r="Y279" s="616"/>
      <c r="Z279" s="616"/>
      <c r="AA279" s="616"/>
      <c r="AB279" s="616"/>
      <c r="AC279" s="616"/>
      <c r="AD279" s="616"/>
      <c r="AE279" s="616"/>
      <c r="AF279" s="616"/>
      <c r="AG279" s="616"/>
      <c r="AH279" s="616"/>
      <c r="AI279" s="616"/>
      <c r="AJ279" s="616"/>
      <c r="AK279" s="616"/>
      <c r="AL279" s="616"/>
      <c r="AM279" s="616"/>
      <c r="AN279" s="616"/>
      <c r="AO279" s="616"/>
      <c r="AP279" s="616"/>
      <c r="AQ279" s="616"/>
      <c r="AR279" s="616"/>
      <c r="AS279" s="616"/>
      <c r="AT279" s="616"/>
      <c r="AU279" s="616"/>
      <c r="AV279" s="616"/>
      <c r="AW279" s="616"/>
      <c r="AX279" s="616"/>
      <c r="AY279" s="616"/>
    </row>
    <row r="280" spans="8:8">
      <c r="A280" s="607"/>
      <c r="B280" s="607"/>
      <c r="C280" s="657"/>
      <c r="D280" s="658"/>
      <c r="E280" s="607"/>
      <c r="F280" s="650"/>
      <c r="G280" s="653"/>
      <c r="H280" s="607"/>
      <c r="I280" s="607"/>
      <c r="J280" s="607"/>
      <c r="K280" s="607"/>
      <c r="L280" s="607"/>
      <c r="M280" s="607"/>
      <c r="N280" s="607"/>
      <c r="O280" s="607"/>
      <c r="P280" s="607"/>
      <c r="Q280" s="616"/>
      <c r="R280" s="616"/>
      <c r="S280" s="616"/>
      <c r="T280" s="616"/>
      <c r="U280" s="616"/>
      <c r="V280" s="616"/>
      <c r="W280" s="616"/>
      <c r="X280" s="616"/>
      <c r="Y280" s="616"/>
      <c r="Z280" s="616"/>
      <c r="AA280" s="616"/>
      <c r="AB280" s="616"/>
      <c r="AC280" s="616"/>
      <c r="AD280" s="616"/>
      <c r="AE280" s="616"/>
      <c r="AF280" s="616"/>
      <c r="AG280" s="616"/>
      <c r="AH280" s="616"/>
      <c r="AI280" s="616"/>
      <c r="AJ280" s="616"/>
      <c r="AK280" s="616"/>
      <c r="AL280" s="616"/>
      <c r="AM280" s="616"/>
      <c r="AN280" s="616"/>
      <c r="AO280" s="616"/>
      <c r="AP280" s="616"/>
      <c r="AQ280" s="616"/>
      <c r="AR280" s="616"/>
      <c r="AS280" s="616"/>
      <c r="AT280" s="616"/>
      <c r="AU280" s="616"/>
      <c r="AV280" s="616"/>
      <c r="AW280" s="616"/>
      <c r="AX280" s="616"/>
      <c r="AY280" s="616"/>
    </row>
    <row r="281" spans="8:8">
      <c r="A281" s="607"/>
      <c r="B281" s="607"/>
      <c r="C281" s="657"/>
      <c r="D281" s="658"/>
      <c r="E281" s="607"/>
      <c r="F281" s="650"/>
      <c r="G281" s="653"/>
      <c r="H281" s="607"/>
      <c r="I281" s="607"/>
      <c r="J281" s="607"/>
      <c r="K281" s="607"/>
      <c r="L281" s="607"/>
      <c r="M281" s="607"/>
      <c r="N281" s="607"/>
      <c r="O281" s="607"/>
      <c r="P281" s="607"/>
      <c r="Q281" s="616"/>
      <c r="R281" s="616"/>
      <c r="S281" s="616"/>
      <c r="T281" s="616"/>
      <c r="U281" s="616"/>
      <c r="V281" s="616"/>
      <c r="W281" s="616"/>
      <c r="X281" s="616"/>
      <c r="Y281" s="616"/>
      <c r="Z281" s="616"/>
      <c r="AA281" s="616"/>
      <c r="AB281" s="616"/>
      <c r="AC281" s="616"/>
      <c r="AD281" s="616"/>
      <c r="AE281" s="616"/>
      <c r="AF281" s="616"/>
      <c r="AG281" s="616"/>
      <c r="AH281" s="616"/>
      <c r="AI281" s="616"/>
      <c r="AJ281" s="616"/>
      <c r="AK281" s="616"/>
      <c r="AL281" s="616"/>
      <c r="AM281" s="616"/>
      <c r="AN281" s="616"/>
      <c r="AO281" s="616"/>
      <c r="AP281" s="616"/>
      <c r="AQ281" s="616"/>
      <c r="AR281" s="616"/>
      <c r="AS281" s="616"/>
      <c r="AT281" s="616"/>
      <c r="AU281" s="616"/>
      <c r="AV281" s="616"/>
      <c r="AW281" s="616"/>
      <c r="AX281" s="616"/>
      <c r="AY281" s="616"/>
    </row>
    <row r="282" spans="8:8">
      <c r="A282" s="607"/>
      <c r="B282" s="607"/>
      <c r="C282" s="657"/>
      <c r="D282" s="658"/>
      <c r="E282" s="607"/>
      <c r="F282" s="650"/>
      <c r="G282" s="653"/>
      <c r="H282" s="607"/>
      <c r="I282" s="607"/>
      <c r="J282" s="607"/>
      <c r="K282" s="607"/>
      <c r="L282" s="607"/>
      <c r="M282" s="607"/>
      <c r="N282" s="607"/>
      <c r="O282" s="607"/>
      <c r="P282" s="607"/>
      <c r="Q282" s="616"/>
      <c r="R282" s="616"/>
      <c r="S282" s="616"/>
      <c r="T282" s="616"/>
      <c r="U282" s="616"/>
      <c r="V282" s="616"/>
      <c r="W282" s="616"/>
      <c r="X282" s="616"/>
      <c r="Y282" s="616"/>
      <c r="Z282" s="616"/>
      <c r="AA282" s="616"/>
      <c r="AB282" s="616"/>
      <c r="AC282" s="616"/>
      <c r="AD282" s="616"/>
      <c r="AE282" s="616"/>
      <c r="AF282" s="616"/>
      <c r="AG282" s="616"/>
      <c r="AH282" s="616"/>
      <c r="AI282" s="616"/>
      <c r="AJ282" s="616"/>
      <c r="AK282" s="616"/>
      <c r="AL282" s="616"/>
      <c r="AM282" s="616"/>
      <c r="AN282" s="616"/>
      <c r="AO282" s="616"/>
      <c r="AP282" s="616"/>
      <c r="AQ282" s="616"/>
      <c r="AR282" s="616"/>
      <c r="AS282" s="616"/>
      <c r="AT282" s="616"/>
      <c r="AU282" s="616"/>
      <c r="AV282" s="616"/>
      <c r="AW282" s="616"/>
      <c r="AX282" s="616"/>
      <c r="AY282" s="616"/>
    </row>
    <row r="283" spans="8:8">
      <c r="A283" s="607"/>
      <c r="B283" s="607"/>
      <c r="C283" s="657"/>
      <c r="D283" s="658"/>
      <c r="E283" s="607"/>
      <c r="F283" s="650"/>
      <c r="G283" s="653"/>
      <c r="H283" s="607"/>
      <c r="I283" s="607"/>
      <c r="J283" s="607"/>
      <c r="K283" s="607"/>
      <c r="L283" s="607"/>
      <c r="M283" s="607"/>
      <c r="N283" s="607"/>
      <c r="O283" s="607"/>
      <c r="P283" s="607"/>
      <c r="Q283" s="616"/>
      <c r="R283" s="616"/>
      <c r="S283" s="616"/>
      <c r="T283" s="616"/>
      <c r="U283" s="616"/>
      <c r="V283" s="616"/>
      <c r="W283" s="616"/>
      <c r="X283" s="616"/>
      <c r="Y283" s="616"/>
      <c r="Z283" s="616"/>
      <c r="AA283" s="616"/>
      <c r="AB283" s="616"/>
      <c r="AC283" s="616"/>
      <c r="AD283" s="616"/>
      <c r="AE283" s="616"/>
      <c r="AF283" s="616"/>
      <c r="AG283" s="616"/>
      <c r="AH283" s="616"/>
      <c r="AI283" s="616"/>
      <c r="AJ283" s="616"/>
      <c r="AK283" s="616"/>
      <c r="AL283" s="616"/>
      <c r="AM283" s="616"/>
      <c r="AN283" s="616"/>
      <c r="AO283" s="616"/>
      <c r="AP283" s="616"/>
      <c r="AQ283" s="616"/>
      <c r="AR283" s="616"/>
      <c r="AS283" s="616"/>
      <c r="AT283" s="616"/>
      <c r="AU283" s="616"/>
      <c r="AV283" s="616"/>
      <c r="AW283" s="616"/>
      <c r="AX283" s="616"/>
      <c r="AY283" s="616"/>
    </row>
    <row r="284" spans="8:8">
      <c r="A284" s="607"/>
      <c r="B284" s="607"/>
      <c r="C284" s="657"/>
      <c r="D284" s="658"/>
      <c r="E284" s="607"/>
      <c r="F284" s="650"/>
      <c r="G284" s="653"/>
      <c r="H284" s="607"/>
      <c r="I284" s="607"/>
      <c r="J284" s="607"/>
      <c r="K284" s="607"/>
      <c r="L284" s="607"/>
      <c r="M284" s="607"/>
      <c r="N284" s="607"/>
      <c r="O284" s="607"/>
      <c r="P284" s="607"/>
      <c r="Q284" s="616"/>
      <c r="R284" s="616"/>
      <c r="S284" s="616"/>
      <c r="T284" s="616"/>
      <c r="U284" s="616"/>
      <c r="V284" s="616"/>
      <c r="W284" s="616"/>
      <c r="X284" s="616"/>
      <c r="Y284" s="616"/>
      <c r="Z284" s="616"/>
      <c r="AA284" s="616"/>
      <c r="AB284" s="616"/>
      <c r="AC284" s="616"/>
      <c r="AD284" s="616"/>
      <c r="AE284" s="616"/>
      <c r="AF284" s="616"/>
      <c r="AG284" s="616"/>
      <c r="AH284" s="616"/>
      <c r="AI284" s="616"/>
      <c r="AJ284" s="616"/>
      <c r="AK284" s="616"/>
      <c r="AL284" s="616"/>
      <c r="AM284" s="616"/>
      <c r="AN284" s="616"/>
      <c r="AO284" s="616"/>
      <c r="AP284" s="616"/>
      <c r="AQ284" s="616"/>
      <c r="AR284" s="616"/>
      <c r="AS284" s="616"/>
      <c r="AT284" s="616"/>
      <c r="AU284" s="616"/>
      <c r="AV284" s="616"/>
      <c r="AW284" s="616"/>
      <c r="AX284" s="616"/>
      <c r="AY284" s="616"/>
    </row>
    <row r="285" spans="8:8">
      <c r="A285" s="607"/>
      <c r="B285" s="607"/>
      <c r="C285" s="657"/>
      <c r="D285" s="658"/>
      <c r="E285" s="607"/>
      <c r="F285" s="650"/>
      <c r="G285" s="653"/>
      <c r="H285" s="607"/>
      <c r="I285" s="607"/>
      <c r="J285" s="607"/>
      <c r="K285" s="607"/>
      <c r="L285" s="607"/>
      <c r="M285" s="607"/>
      <c r="N285" s="607"/>
      <c r="O285" s="607"/>
      <c r="P285" s="607"/>
      <c r="Q285" s="616"/>
      <c r="R285" s="616"/>
      <c r="S285" s="616"/>
      <c r="T285" s="616"/>
      <c r="U285" s="616"/>
      <c r="V285" s="616"/>
      <c r="W285" s="616"/>
      <c r="X285" s="616"/>
      <c r="Y285" s="616"/>
      <c r="Z285" s="616"/>
      <c r="AA285" s="616"/>
      <c r="AB285" s="616"/>
      <c r="AC285" s="616"/>
      <c r="AD285" s="616"/>
      <c r="AE285" s="616"/>
      <c r="AF285" s="616"/>
      <c r="AG285" s="616"/>
      <c r="AH285" s="616"/>
      <c r="AI285" s="616"/>
      <c r="AJ285" s="616"/>
      <c r="AK285" s="616"/>
      <c r="AL285" s="616"/>
      <c r="AM285" s="616"/>
      <c r="AN285" s="616"/>
      <c r="AO285" s="616"/>
      <c r="AP285" s="616"/>
      <c r="AQ285" s="616"/>
      <c r="AR285" s="616"/>
      <c r="AS285" s="616"/>
      <c r="AT285" s="616"/>
      <c r="AU285" s="616"/>
      <c r="AV285" s="616"/>
      <c r="AW285" s="616"/>
      <c r="AX285" s="616"/>
      <c r="AY285" s="616"/>
    </row>
    <row r="286" spans="8:8">
      <c r="A286" s="607"/>
      <c r="B286" s="607"/>
      <c r="C286" s="657"/>
      <c r="D286" s="658"/>
      <c r="E286" s="607"/>
      <c r="F286" s="650"/>
      <c r="G286" s="653"/>
      <c r="H286" s="607"/>
      <c r="I286" s="607"/>
      <c r="J286" s="607"/>
      <c r="K286" s="607"/>
      <c r="L286" s="607"/>
      <c r="M286" s="607"/>
      <c r="N286" s="607"/>
      <c r="O286" s="607"/>
      <c r="P286" s="607"/>
      <c r="Q286" s="616"/>
      <c r="R286" s="616"/>
      <c r="S286" s="616"/>
      <c r="T286" s="616"/>
      <c r="U286" s="616"/>
      <c r="V286" s="616"/>
      <c r="W286" s="616"/>
      <c r="X286" s="616"/>
      <c r="Y286" s="616"/>
      <c r="Z286" s="616"/>
      <c r="AA286" s="616"/>
      <c r="AB286" s="616"/>
      <c r="AC286" s="616"/>
      <c r="AD286" s="616"/>
      <c r="AE286" s="616"/>
      <c r="AF286" s="616"/>
      <c r="AG286" s="616"/>
      <c r="AH286" s="616"/>
      <c r="AI286" s="616"/>
      <c r="AJ286" s="616"/>
      <c r="AK286" s="616"/>
      <c r="AL286" s="616"/>
      <c r="AM286" s="616"/>
      <c r="AN286" s="616"/>
      <c r="AO286" s="616"/>
      <c r="AP286" s="616"/>
      <c r="AQ286" s="616"/>
      <c r="AR286" s="616"/>
      <c r="AS286" s="616"/>
      <c r="AT286" s="616"/>
      <c r="AU286" s="616"/>
      <c r="AV286" s="616"/>
      <c r="AW286" s="616"/>
      <c r="AX286" s="616"/>
      <c r="AY286" s="616"/>
    </row>
    <row r="287" spans="8:8">
      <c r="A287" s="607"/>
      <c r="B287" s="607"/>
      <c r="C287" s="657"/>
      <c r="D287" s="658"/>
      <c r="E287" s="607"/>
      <c r="F287" s="650"/>
      <c r="G287" s="653"/>
      <c r="H287" s="607"/>
      <c r="I287" s="607"/>
      <c r="J287" s="607"/>
      <c r="K287" s="607"/>
      <c r="L287" s="607"/>
      <c r="M287" s="607"/>
      <c r="N287" s="607"/>
      <c r="O287" s="607"/>
      <c r="P287" s="607"/>
      <c r="Q287" s="616"/>
      <c r="R287" s="616"/>
      <c r="S287" s="616"/>
      <c r="T287" s="616"/>
      <c r="U287" s="616"/>
      <c r="V287" s="616"/>
      <c r="W287" s="616"/>
      <c r="X287" s="616"/>
      <c r="Y287" s="616"/>
      <c r="Z287" s="616"/>
      <c r="AA287" s="616"/>
      <c r="AB287" s="616"/>
      <c r="AC287" s="616"/>
      <c r="AD287" s="616"/>
      <c r="AE287" s="616"/>
      <c r="AF287" s="616"/>
      <c r="AG287" s="616"/>
      <c r="AH287" s="616"/>
      <c r="AI287" s="616"/>
      <c r="AJ287" s="616"/>
      <c r="AK287" s="616"/>
      <c r="AL287" s="616"/>
      <c r="AM287" s="616"/>
      <c r="AN287" s="616"/>
      <c r="AO287" s="616"/>
      <c r="AP287" s="616"/>
      <c r="AQ287" s="616"/>
      <c r="AR287" s="616"/>
      <c r="AS287" s="616"/>
      <c r="AT287" s="616"/>
      <c r="AU287" s="616"/>
      <c r="AV287" s="616"/>
      <c r="AW287" s="616"/>
      <c r="AX287" s="616"/>
      <c r="AY287" s="616"/>
    </row>
    <row r="288" spans="8:8">
      <c r="A288" s="607"/>
      <c r="B288" s="607"/>
      <c r="C288" s="657"/>
      <c r="D288" s="658"/>
      <c r="E288" s="607"/>
      <c r="F288" s="650"/>
      <c r="G288" s="653"/>
      <c r="H288" s="607"/>
      <c r="I288" s="607"/>
      <c r="J288" s="607"/>
      <c r="K288" s="607"/>
      <c r="L288" s="607"/>
      <c r="M288" s="607"/>
      <c r="N288" s="607"/>
      <c r="O288" s="607"/>
      <c r="P288" s="607"/>
      <c r="Q288" s="616"/>
      <c r="R288" s="616"/>
      <c r="S288" s="616"/>
      <c r="T288" s="616"/>
      <c r="U288" s="616"/>
      <c r="V288" s="616"/>
      <c r="W288" s="616"/>
      <c r="X288" s="616"/>
      <c r="Y288" s="616"/>
      <c r="Z288" s="616"/>
      <c r="AA288" s="616"/>
      <c r="AB288" s="616"/>
      <c r="AC288" s="616"/>
      <c r="AD288" s="616"/>
      <c r="AE288" s="616"/>
      <c r="AF288" s="616"/>
      <c r="AG288" s="616"/>
      <c r="AH288" s="616"/>
      <c r="AI288" s="616"/>
      <c r="AJ288" s="616"/>
      <c r="AK288" s="616"/>
      <c r="AL288" s="616"/>
      <c r="AM288" s="616"/>
      <c r="AN288" s="616"/>
      <c r="AO288" s="616"/>
      <c r="AP288" s="616"/>
      <c r="AQ288" s="616"/>
      <c r="AR288" s="616"/>
      <c r="AS288" s="616"/>
      <c r="AT288" s="616"/>
      <c r="AU288" s="616"/>
      <c r="AV288" s="616"/>
      <c r="AW288" s="616"/>
      <c r="AX288" s="616"/>
      <c r="AY288" s="616"/>
    </row>
    <row r="289" spans="8:8">
      <c r="A289" s="607"/>
      <c r="B289" s="607"/>
      <c r="C289" s="657"/>
      <c r="D289" s="658"/>
      <c r="E289" s="607"/>
      <c r="F289" s="650"/>
      <c r="G289" s="653"/>
      <c r="H289" s="607"/>
      <c r="I289" s="607"/>
      <c r="J289" s="607"/>
      <c r="K289" s="607"/>
      <c r="L289" s="607"/>
      <c r="M289" s="607"/>
      <c r="N289" s="607"/>
      <c r="O289" s="607"/>
      <c r="P289" s="607"/>
      <c r="Q289" s="616"/>
      <c r="R289" s="616"/>
      <c r="S289" s="616"/>
      <c r="T289" s="616"/>
      <c r="U289" s="616"/>
      <c r="V289" s="616"/>
      <c r="W289" s="616"/>
      <c r="X289" s="616"/>
      <c r="Y289" s="616"/>
      <c r="Z289" s="616"/>
      <c r="AA289" s="616"/>
      <c r="AB289" s="616"/>
      <c r="AC289" s="616"/>
      <c r="AD289" s="616"/>
      <c r="AE289" s="616"/>
      <c r="AF289" s="616"/>
      <c r="AG289" s="616"/>
      <c r="AH289" s="616"/>
      <c r="AI289" s="616"/>
      <c r="AJ289" s="616"/>
      <c r="AK289" s="616"/>
      <c r="AL289" s="616"/>
      <c r="AM289" s="616"/>
      <c r="AN289" s="616"/>
      <c r="AO289" s="616"/>
      <c r="AP289" s="616"/>
      <c r="AQ289" s="616"/>
      <c r="AR289" s="616"/>
      <c r="AS289" s="616"/>
      <c r="AT289" s="616"/>
      <c r="AU289" s="616"/>
      <c r="AV289" s="616"/>
      <c r="AW289" s="616"/>
      <c r="AX289" s="616"/>
      <c r="AY289" s="616"/>
    </row>
    <row r="290" spans="8:8">
      <c r="A290" s="607"/>
      <c r="B290" s="607"/>
      <c r="C290" s="657"/>
      <c r="D290" s="658"/>
      <c r="E290" s="607"/>
      <c r="F290" s="650"/>
      <c r="G290" s="653"/>
      <c r="H290" s="607"/>
      <c r="I290" s="607"/>
      <c r="J290" s="607"/>
      <c r="K290" s="607"/>
      <c r="L290" s="607"/>
      <c r="M290" s="607"/>
      <c r="N290" s="607"/>
      <c r="O290" s="607"/>
      <c r="P290" s="607"/>
      <c r="Q290" s="616"/>
      <c r="R290" s="616"/>
      <c r="S290" s="616"/>
      <c r="T290" s="616"/>
      <c r="U290" s="616"/>
      <c r="V290" s="616"/>
      <c r="W290" s="616"/>
      <c r="X290" s="616"/>
      <c r="Y290" s="616"/>
      <c r="Z290" s="616"/>
      <c r="AA290" s="616"/>
      <c r="AB290" s="616"/>
      <c r="AC290" s="616"/>
      <c r="AD290" s="616"/>
      <c r="AE290" s="616"/>
      <c r="AF290" s="616"/>
      <c r="AG290" s="616"/>
      <c r="AH290" s="616"/>
      <c r="AI290" s="616"/>
      <c r="AJ290" s="616"/>
      <c r="AK290" s="616"/>
      <c r="AL290" s="616"/>
      <c r="AM290" s="616"/>
      <c r="AN290" s="616"/>
      <c r="AO290" s="616"/>
      <c r="AP290" s="616"/>
      <c r="AQ290" s="616"/>
      <c r="AR290" s="616"/>
      <c r="AS290" s="616"/>
      <c r="AT290" s="616"/>
      <c r="AU290" s="616"/>
      <c r="AV290" s="616"/>
      <c r="AW290" s="616"/>
      <c r="AX290" s="616"/>
      <c r="AY290" s="616"/>
    </row>
    <row r="291" spans="8:8">
      <c r="A291" s="607"/>
      <c r="B291" s="607"/>
      <c r="C291" s="657"/>
      <c r="D291" s="658"/>
      <c r="E291" s="607"/>
      <c r="F291" s="650"/>
      <c r="G291" s="653"/>
      <c r="H291" s="607"/>
      <c r="I291" s="607"/>
      <c r="J291" s="607"/>
      <c r="K291" s="607"/>
      <c r="L291" s="607"/>
      <c r="M291" s="607"/>
      <c r="N291" s="607"/>
      <c r="O291" s="607"/>
      <c r="P291" s="607"/>
      <c r="Q291" s="616"/>
      <c r="R291" s="616"/>
      <c r="S291" s="616"/>
      <c r="T291" s="616"/>
      <c r="U291" s="616"/>
      <c r="V291" s="616"/>
      <c r="W291" s="616"/>
      <c r="X291" s="616"/>
      <c r="Y291" s="616"/>
      <c r="Z291" s="616"/>
      <c r="AA291" s="616"/>
      <c r="AB291" s="616"/>
      <c r="AC291" s="616"/>
      <c r="AD291" s="616"/>
      <c r="AE291" s="616"/>
      <c r="AF291" s="616"/>
      <c r="AG291" s="616"/>
      <c r="AH291" s="616"/>
      <c r="AI291" s="616"/>
      <c r="AJ291" s="616"/>
      <c r="AK291" s="616"/>
      <c r="AL291" s="616"/>
      <c r="AM291" s="616"/>
      <c r="AN291" s="616"/>
      <c r="AO291" s="616"/>
      <c r="AP291" s="616"/>
      <c r="AQ291" s="616"/>
      <c r="AR291" s="616"/>
      <c r="AS291" s="616"/>
      <c r="AT291" s="616"/>
      <c r="AU291" s="616"/>
      <c r="AV291" s="616"/>
      <c r="AW291" s="616"/>
      <c r="AX291" s="616"/>
      <c r="AY291" s="616"/>
    </row>
    <row r="292" spans="8:8">
      <c r="A292" s="607"/>
      <c r="B292" s="607"/>
      <c r="C292" s="657"/>
      <c r="D292" s="658"/>
      <c r="E292" s="607"/>
      <c r="F292" s="650"/>
      <c r="G292" s="653"/>
      <c r="H292" s="607"/>
      <c r="I292" s="607"/>
      <c r="J292" s="607"/>
      <c r="K292" s="607"/>
      <c r="L292" s="607"/>
      <c r="M292" s="607"/>
      <c r="N292" s="607"/>
      <c r="O292" s="607"/>
      <c r="P292" s="607"/>
      <c r="Q292" s="616"/>
      <c r="R292" s="616"/>
      <c r="S292" s="616"/>
      <c r="T292" s="616"/>
      <c r="U292" s="616"/>
      <c r="V292" s="616"/>
      <c r="W292" s="616"/>
      <c r="X292" s="616"/>
      <c r="Y292" s="616"/>
      <c r="Z292" s="616"/>
      <c r="AA292" s="616"/>
      <c r="AB292" s="616"/>
      <c r="AC292" s="616"/>
      <c r="AD292" s="616"/>
      <c r="AE292" s="616"/>
      <c r="AF292" s="616"/>
      <c r="AG292" s="616"/>
      <c r="AH292" s="616"/>
      <c r="AI292" s="616"/>
      <c r="AJ292" s="616"/>
      <c r="AK292" s="616"/>
      <c r="AL292" s="616"/>
      <c r="AM292" s="616"/>
      <c r="AN292" s="616"/>
      <c r="AO292" s="616"/>
      <c r="AP292" s="616"/>
      <c r="AQ292" s="616"/>
      <c r="AR292" s="616"/>
      <c r="AS292" s="616"/>
      <c r="AT292" s="616"/>
      <c r="AU292" s="616"/>
      <c r="AV292" s="616"/>
      <c r="AW292" s="616"/>
      <c r="AX292" s="616"/>
      <c r="AY292" s="616"/>
    </row>
    <row r="293" spans="8:8">
      <c r="A293" s="607"/>
      <c r="B293" s="607"/>
      <c r="C293" s="657"/>
      <c r="D293" s="658"/>
      <c r="E293" s="607"/>
      <c r="F293" s="650"/>
      <c r="G293" s="653"/>
      <c r="H293" s="607"/>
      <c r="I293" s="607"/>
      <c r="J293" s="607"/>
      <c r="K293" s="607"/>
      <c r="L293" s="607"/>
      <c r="M293" s="607"/>
      <c r="N293" s="607"/>
      <c r="O293" s="607"/>
      <c r="P293" s="607"/>
      <c r="Q293" s="616"/>
      <c r="R293" s="616"/>
      <c r="S293" s="616"/>
      <c r="T293" s="616"/>
      <c r="U293" s="616"/>
      <c r="V293" s="616"/>
      <c r="W293" s="616"/>
      <c r="X293" s="616"/>
      <c r="Y293" s="616"/>
      <c r="Z293" s="616"/>
      <c r="AA293" s="616"/>
      <c r="AB293" s="616"/>
      <c r="AC293" s="616"/>
      <c r="AD293" s="616"/>
      <c r="AE293" s="616"/>
      <c r="AF293" s="616"/>
      <c r="AG293" s="616"/>
      <c r="AH293" s="616"/>
      <c r="AI293" s="616"/>
      <c r="AJ293" s="616"/>
      <c r="AK293" s="616"/>
      <c r="AL293" s="616"/>
      <c r="AM293" s="616"/>
      <c r="AN293" s="616"/>
      <c r="AO293" s="616"/>
      <c r="AP293" s="616"/>
      <c r="AQ293" s="616"/>
      <c r="AR293" s="616"/>
      <c r="AS293" s="616"/>
      <c r="AT293" s="616"/>
      <c r="AU293" s="616"/>
      <c r="AV293" s="616"/>
      <c r="AW293" s="616"/>
      <c r="AX293" s="616"/>
      <c r="AY293" s="616"/>
    </row>
    <row r="294" spans="8:8">
      <c r="A294" s="607"/>
      <c r="B294" s="607"/>
      <c r="C294" s="657"/>
      <c r="D294" s="658"/>
      <c r="E294" s="607"/>
      <c r="F294" s="650"/>
      <c r="G294" s="653"/>
      <c r="H294" s="607"/>
      <c r="I294" s="607"/>
      <c r="J294" s="607"/>
      <c r="K294" s="607"/>
      <c r="L294" s="607"/>
      <c r="M294" s="607"/>
      <c r="N294" s="607"/>
      <c r="O294" s="607"/>
      <c r="P294" s="607"/>
      <c r="Q294" s="616"/>
      <c r="R294" s="616"/>
      <c r="S294" s="616"/>
      <c r="T294" s="616"/>
      <c r="U294" s="616"/>
      <c r="V294" s="616"/>
      <c r="W294" s="616"/>
      <c r="X294" s="616"/>
      <c r="Y294" s="616"/>
      <c r="Z294" s="616"/>
      <c r="AA294" s="616"/>
      <c r="AB294" s="616"/>
      <c r="AC294" s="616"/>
      <c r="AD294" s="616"/>
      <c r="AE294" s="616"/>
      <c r="AF294" s="616"/>
      <c r="AG294" s="616"/>
      <c r="AH294" s="616"/>
      <c r="AI294" s="616"/>
      <c r="AJ294" s="616"/>
      <c r="AK294" s="616"/>
      <c r="AL294" s="616"/>
      <c r="AM294" s="616"/>
      <c r="AN294" s="616"/>
      <c r="AO294" s="616"/>
      <c r="AP294" s="616"/>
      <c r="AQ294" s="616"/>
      <c r="AR294" s="616"/>
      <c r="AS294" s="616"/>
      <c r="AT294" s="616"/>
      <c r="AU294" s="616"/>
      <c r="AV294" s="616"/>
      <c r="AW294" s="616"/>
      <c r="AX294" s="616"/>
      <c r="AY294" s="616"/>
    </row>
    <row r="295" spans="8:8">
      <c r="A295" s="607"/>
      <c r="B295" s="607"/>
      <c r="C295" s="657"/>
      <c r="D295" s="658"/>
      <c r="E295" s="607"/>
      <c r="F295" s="650"/>
      <c r="G295" s="653"/>
      <c r="H295" s="607"/>
      <c r="I295" s="607"/>
      <c r="J295" s="607"/>
      <c r="K295" s="607"/>
      <c r="L295" s="607"/>
      <c r="M295" s="607"/>
      <c r="N295" s="607"/>
      <c r="O295" s="607"/>
      <c r="P295" s="607"/>
      <c r="Q295" s="616"/>
      <c r="R295" s="616"/>
      <c r="S295" s="616"/>
      <c r="T295" s="616"/>
      <c r="U295" s="616"/>
      <c r="V295" s="616"/>
      <c r="W295" s="616"/>
      <c r="X295" s="616"/>
      <c r="Y295" s="616"/>
      <c r="Z295" s="616"/>
      <c r="AA295" s="616"/>
      <c r="AB295" s="616"/>
      <c r="AC295" s="616"/>
      <c r="AD295" s="616"/>
      <c r="AE295" s="616"/>
      <c r="AF295" s="616"/>
      <c r="AG295" s="616"/>
      <c r="AH295" s="616"/>
      <c r="AI295" s="616"/>
      <c r="AJ295" s="616"/>
      <c r="AK295" s="616"/>
      <c r="AL295" s="616"/>
      <c r="AM295" s="616"/>
      <c r="AN295" s="616"/>
      <c r="AO295" s="616"/>
      <c r="AP295" s="616"/>
      <c r="AQ295" s="616"/>
      <c r="AR295" s="616"/>
      <c r="AS295" s="616"/>
      <c r="AT295" s="616"/>
      <c r="AU295" s="616"/>
      <c r="AV295" s="616"/>
      <c r="AW295" s="616"/>
      <c r="AX295" s="616"/>
      <c r="AY295" s="616"/>
    </row>
    <row r="296" spans="8:8">
      <c r="A296" s="607"/>
      <c r="B296" s="607"/>
      <c r="C296" s="657"/>
      <c r="D296" s="658"/>
      <c r="E296" s="607"/>
      <c r="F296" s="650"/>
      <c r="G296" s="653"/>
      <c r="H296" s="607"/>
      <c r="I296" s="607"/>
      <c r="J296" s="607"/>
      <c r="K296" s="607"/>
      <c r="L296" s="607"/>
      <c r="M296" s="607"/>
      <c r="N296" s="607"/>
      <c r="O296" s="607"/>
      <c r="P296" s="607"/>
      <c r="Q296" s="616"/>
      <c r="R296" s="616"/>
      <c r="S296" s="616"/>
      <c r="T296" s="616"/>
      <c r="U296" s="616"/>
      <c r="V296" s="616"/>
      <c r="W296" s="616"/>
      <c r="X296" s="616"/>
      <c r="Y296" s="616"/>
      <c r="Z296" s="616"/>
      <c r="AA296" s="616"/>
      <c r="AB296" s="616"/>
      <c r="AC296" s="616"/>
      <c r="AD296" s="616"/>
      <c r="AE296" s="616"/>
      <c r="AF296" s="616"/>
      <c r="AG296" s="616"/>
      <c r="AH296" s="616"/>
      <c r="AI296" s="616"/>
      <c r="AJ296" s="616"/>
      <c r="AK296" s="616"/>
      <c r="AL296" s="616"/>
      <c r="AM296" s="616"/>
      <c r="AN296" s="616"/>
      <c r="AO296" s="616"/>
      <c r="AP296" s="616"/>
      <c r="AQ296" s="616"/>
      <c r="AR296" s="616"/>
      <c r="AS296" s="616"/>
      <c r="AT296" s="616"/>
      <c r="AU296" s="616"/>
      <c r="AV296" s="616"/>
      <c r="AW296" s="616"/>
      <c r="AX296" s="616"/>
      <c r="AY296" s="616"/>
    </row>
    <row r="297" spans="8:8">
      <c r="A297" s="607"/>
      <c r="B297" s="607"/>
      <c r="C297" s="657"/>
      <c r="D297" s="658"/>
      <c r="E297" s="607"/>
      <c r="F297" s="650"/>
      <c r="G297" s="653"/>
      <c r="H297" s="607"/>
      <c r="I297" s="607"/>
      <c r="J297" s="607"/>
      <c r="K297" s="607"/>
      <c r="L297" s="607"/>
      <c r="M297" s="607"/>
      <c r="N297" s="607"/>
      <c r="O297" s="607"/>
      <c r="P297" s="607"/>
      <c r="Q297" s="616"/>
      <c r="R297" s="616"/>
      <c r="S297" s="616"/>
      <c r="T297" s="616"/>
      <c r="U297" s="616"/>
      <c r="V297" s="616"/>
      <c r="W297" s="616"/>
      <c r="X297" s="616"/>
      <c r="Y297" s="616"/>
      <c r="Z297" s="616"/>
      <c r="AA297" s="616"/>
      <c r="AB297" s="616"/>
      <c r="AC297" s="616"/>
      <c r="AD297" s="616"/>
      <c r="AE297" s="616"/>
      <c r="AF297" s="616"/>
      <c r="AG297" s="616"/>
      <c r="AH297" s="616"/>
      <c r="AI297" s="616"/>
      <c r="AJ297" s="616"/>
      <c r="AK297" s="616"/>
      <c r="AL297" s="616"/>
      <c r="AM297" s="616"/>
      <c r="AN297" s="616"/>
      <c r="AO297" s="616"/>
      <c r="AP297" s="616"/>
      <c r="AQ297" s="616"/>
      <c r="AR297" s="616"/>
      <c r="AS297" s="616"/>
      <c r="AT297" s="616"/>
      <c r="AU297" s="616"/>
      <c r="AV297" s="616"/>
      <c r="AW297" s="616"/>
      <c r="AX297" s="616"/>
      <c r="AY297" s="616"/>
    </row>
    <row r="298" spans="8:8">
      <c r="A298" s="607"/>
      <c r="B298" s="607"/>
      <c r="C298" s="657"/>
      <c r="D298" s="658"/>
      <c r="E298" s="607"/>
      <c r="F298" s="650"/>
      <c r="G298" s="653"/>
      <c r="H298" s="607"/>
      <c r="I298" s="607"/>
      <c r="J298" s="607"/>
      <c r="K298" s="607"/>
      <c r="L298" s="607"/>
      <c r="M298" s="607"/>
      <c r="N298" s="607"/>
      <c r="O298" s="607"/>
      <c r="P298" s="607"/>
      <c r="Q298" s="616"/>
      <c r="R298" s="616"/>
      <c r="S298" s="616"/>
      <c r="T298" s="616"/>
      <c r="U298" s="616"/>
      <c r="V298" s="616"/>
      <c r="W298" s="616"/>
      <c r="X298" s="616"/>
      <c r="Y298" s="616"/>
      <c r="Z298" s="616"/>
      <c r="AA298" s="616"/>
      <c r="AB298" s="616"/>
      <c r="AC298" s="616"/>
      <c r="AD298" s="616"/>
      <c r="AE298" s="616"/>
      <c r="AF298" s="616"/>
      <c r="AG298" s="616"/>
      <c r="AH298" s="616"/>
      <c r="AI298" s="616"/>
      <c r="AJ298" s="616"/>
      <c r="AK298" s="616"/>
      <c r="AL298" s="616"/>
      <c r="AM298" s="616"/>
      <c r="AN298" s="616"/>
      <c r="AO298" s="616"/>
      <c r="AP298" s="616"/>
      <c r="AQ298" s="616"/>
      <c r="AR298" s="616"/>
      <c r="AS298" s="616"/>
      <c r="AT298" s="616"/>
      <c r="AU298" s="616"/>
      <c r="AV298" s="616"/>
      <c r="AW298" s="616"/>
      <c r="AX298" s="616"/>
      <c r="AY298" s="616"/>
    </row>
    <row r="299" spans="8:8">
      <c r="A299" s="607"/>
      <c r="B299" s="607"/>
      <c r="C299" s="657"/>
      <c r="D299" s="658"/>
      <c r="E299" s="607"/>
      <c r="F299" s="650"/>
      <c r="G299" s="653"/>
      <c r="H299" s="607"/>
      <c r="I299" s="607"/>
      <c r="J299" s="607"/>
      <c r="K299" s="607"/>
      <c r="L299" s="607"/>
      <c r="M299" s="607"/>
      <c r="N299" s="607"/>
      <c r="O299" s="607"/>
      <c r="P299" s="607"/>
      <c r="Q299" s="616"/>
      <c r="R299" s="616"/>
      <c r="S299" s="616"/>
      <c r="T299" s="616"/>
      <c r="U299" s="616"/>
      <c r="V299" s="616"/>
      <c r="W299" s="616"/>
      <c r="X299" s="616"/>
      <c r="Y299" s="616"/>
      <c r="Z299" s="616"/>
      <c r="AA299" s="616"/>
      <c r="AB299" s="616"/>
      <c r="AC299" s="616"/>
      <c r="AD299" s="616"/>
      <c r="AE299" s="616"/>
      <c r="AF299" s="616"/>
      <c r="AG299" s="616"/>
      <c r="AH299" s="616"/>
      <c r="AI299" s="616"/>
      <c r="AJ299" s="616"/>
      <c r="AK299" s="616"/>
      <c r="AL299" s="616"/>
      <c r="AM299" s="616"/>
      <c r="AN299" s="616"/>
      <c r="AO299" s="616"/>
      <c r="AP299" s="616"/>
      <c r="AQ299" s="616"/>
      <c r="AR299" s="616"/>
      <c r="AS299" s="616"/>
      <c r="AT299" s="616"/>
      <c r="AU299" s="616"/>
      <c r="AV299" s="616"/>
      <c r="AW299" s="616"/>
      <c r="AX299" s="616"/>
      <c r="AY299" s="616"/>
    </row>
    <row r="300" spans="8:8">
      <c r="A300" s="607"/>
      <c r="B300" s="607"/>
      <c r="C300" s="657"/>
      <c r="D300" s="658"/>
      <c r="E300" s="607"/>
      <c r="F300" s="650"/>
      <c r="G300" s="653"/>
      <c r="H300" s="607"/>
      <c r="I300" s="607"/>
      <c r="J300" s="607"/>
      <c r="K300" s="607"/>
      <c r="L300" s="607"/>
      <c r="M300" s="607"/>
      <c r="N300" s="607"/>
      <c r="O300" s="607"/>
      <c r="P300" s="607"/>
      <c r="Q300" s="616"/>
      <c r="R300" s="616"/>
      <c r="S300" s="616"/>
      <c r="T300" s="616"/>
      <c r="U300" s="616"/>
      <c r="V300" s="616"/>
      <c r="W300" s="616"/>
      <c r="X300" s="616"/>
      <c r="Y300" s="616"/>
      <c r="Z300" s="616"/>
      <c r="AA300" s="616"/>
      <c r="AB300" s="616"/>
      <c r="AC300" s="616"/>
      <c r="AD300" s="616"/>
      <c r="AE300" s="616"/>
      <c r="AF300" s="616"/>
      <c r="AG300" s="616"/>
      <c r="AH300" s="616"/>
      <c r="AI300" s="616"/>
      <c r="AJ300" s="616"/>
      <c r="AK300" s="616"/>
      <c r="AL300" s="616"/>
      <c r="AM300" s="616"/>
      <c r="AN300" s="616"/>
      <c r="AO300" s="616"/>
      <c r="AP300" s="616"/>
      <c r="AQ300" s="616"/>
      <c r="AR300" s="616"/>
      <c r="AS300" s="616"/>
      <c r="AT300" s="616"/>
      <c r="AU300" s="616"/>
      <c r="AV300" s="616"/>
      <c r="AW300" s="616"/>
      <c r="AX300" s="616"/>
      <c r="AY300" s="616"/>
    </row>
    <row r="301" spans="8:8">
      <c r="A301" s="607"/>
      <c r="B301" s="607"/>
      <c r="C301" s="657"/>
      <c r="D301" s="658"/>
      <c r="E301" s="607"/>
      <c r="F301" s="650"/>
      <c r="G301" s="653"/>
      <c r="H301" s="607"/>
      <c r="I301" s="607"/>
      <c r="J301" s="607"/>
      <c r="K301" s="607"/>
      <c r="L301" s="607"/>
      <c r="M301" s="607"/>
      <c r="N301" s="607"/>
      <c r="O301" s="607"/>
      <c r="P301" s="607"/>
      <c r="Q301" s="616"/>
      <c r="R301" s="616"/>
      <c r="S301" s="616"/>
      <c r="T301" s="616"/>
      <c r="U301" s="616"/>
      <c r="V301" s="616"/>
      <c r="W301" s="616"/>
      <c r="X301" s="616"/>
      <c r="Y301" s="616"/>
      <c r="Z301" s="616"/>
      <c r="AA301" s="616"/>
      <c r="AB301" s="616"/>
      <c r="AC301" s="616"/>
      <c r="AD301" s="616"/>
      <c r="AE301" s="616"/>
      <c r="AF301" s="616"/>
      <c r="AG301" s="616"/>
      <c r="AH301" s="616"/>
      <c r="AI301" s="616"/>
      <c r="AJ301" s="616"/>
      <c r="AK301" s="616"/>
      <c r="AL301" s="616"/>
      <c r="AM301" s="616"/>
      <c r="AN301" s="616"/>
      <c r="AO301" s="616"/>
      <c r="AP301" s="616"/>
      <c r="AQ301" s="616"/>
      <c r="AR301" s="616"/>
      <c r="AS301" s="616"/>
      <c r="AT301" s="616"/>
      <c r="AU301" s="616"/>
      <c r="AV301" s="616"/>
      <c r="AW301" s="616"/>
      <c r="AX301" s="616"/>
      <c r="AY301" s="616"/>
    </row>
    <row r="302" spans="8:8">
      <c r="A302" s="607"/>
      <c r="B302" s="607"/>
      <c r="C302" s="657"/>
      <c r="D302" s="658"/>
      <c r="E302" s="607"/>
      <c r="F302" s="650"/>
      <c r="G302" s="653"/>
      <c r="H302" s="607"/>
      <c r="I302" s="607"/>
      <c r="J302" s="607"/>
      <c r="K302" s="607"/>
      <c r="L302" s="607"/>
      <c r="M302" s="607"/>
      <c r="N302" s="607"/>
      <c r="O302" s="607"/>
      <c r="P302" s="607"/>
      <c r="Q302" s="616"/>
      <c r="R302" s="616"/>
      <c r="S302" s="616"/>
      <c r="T302" s="616"/>
      <c r="U302" s="616"/>
      <c r="V302" s="616"/>
      <c r="W302" s="616"/>
      <c r="X302" s="616"/>
      <c r="Y302" s="616"/>
      <c r="Z302" s="616"/>
      <c r="AA302" s="616"/>
      <c r="AB302" s="616"/>
      <c r="AC302" s="616"/>
      <c r="AD302" s="616"/>
      <c r="AE302" s="616"/>
      <c r="AF302" s="616"/>
      <c r="AG302" s="616"/>
      <c r="AH302" s="616"/>
      <c r="AI302" s="616"/>
      <c r="AJ302" s="616"/>
      <c r="AK302" s="616"/>
      <c r="AL302" s="616"/>
      <c r="AM302" s="616"/>
      <c r="AN302" s="616"/>
      <c r="AO302" s="616"/>
      <c r="AP302" s="616"/>
      <c r="AQ302" s="616"/>
      <c r="AR302" s="616"/>
      <c r="AS302" s="616"/>
      <c r="AT302" s="616"/>
      <c r="AU302" s="616"/>
      <c r="AV302" s="616"/>
      <c r="AW302" s="616"/>
      <c r="AX302" s="616"/>
      <c r="AY302" s="616"/>
    </row>
    <row r="303" spans="8:8">
      <c r="A303" s="607"/>
      <c r="B303" s="607"/>
      <c r="C303" s="657"/>
      <c r="D303" s="658"/>
      <c r="E303" s="607"/>
      <c r="F303" s="650"/>
      <c r="G303" s="653"/>
      <c r="H303" s="607"/>
      <c r="I303" s="607"/>
      <c r="J303" s="607"/>
      <c r="K303" s="607"/>
      <c r="L303" s="607"/>
      <c r="M303" s="607"/>
      <c r="N303" s="607"/>
      <c r="O303" s="607"/>
      <c r="P303" s="607"/>
      <c r="Q303" s="616"/>
      <c r="R303" s="616"/>
      <c r="S303" s="616"/>
      <c r="T303" s="616"/>
      <c r="U303" s="616"/>
      <c r="V303" s="616"/>
      <c r="W303" s="616"/>
      <c r="X303" s="616"/>
      <c r="Y303" s="616"/>
      <c r="Z303" s="616"/>
      <c r="AA303" s="616"/>
      <c r="AB303" s="616"/>
      <c r="AC303" s="616"/>
      <c r="AD303" s="616"/>
      <c r="AE303" s="616"/>
      <c r="AF303" s="616"/>
      <c r="AG303" s="616"/>
      <c r="AH303" s="616"/>
      <c r="AI303" s="616"/>
      <c r="AJ303" s="616"/>
      <c r="AK303" s="616"/>
      <c r="AL303" s="616"/>
      <c r="AM303" s="616"/>
      <c r="AN303" s="616"/>
      <c r="AO303" s="616"/>
      <c r="AP303" s="616"/>
      <c r="AQ303" s="616"/>
      <c r="AR303" s="616"/>
      <c r="AS303" s="616"/>
      <c r="AT303" s="616"/>
      <c r="AU303" s="616"/>
      <c r="AV303" s="616"/>
      <c r="AW303" s="616"/>
      <c r="AX303" s="616"/>
      <c r="AY303" s="616"/>
    </row>
    <row r="304" spans="8:8">
      <c r="A304" s="607"/>
      <c r="B304" s="607"/>
      <c r="C304" s="657"/>
      <c r="D304" s="658"/>
      <c r="E304" s="607"/>
      <c r="F304" s="650"/>
      <c r="G304" s="653"/>
      <c r="H304" s="607"/>
      <c r="I304" s="607"/>
      <c r="J304" s="607"/>
      <c r="K304" s="607"/>
      <c r="L304" s="607"/>
      <c r="M304" s="607"/>
      <c r="N304" s="607"/>
      <c r="O304" s="607"/>
      <c r="P304" s="607"/>
      <c r="Q304" s="616"/>
      <c r="R304" s="616"/>
      <c r="S304" s="616"/>
      <c r="T304" s="616"/>
      <c r="U304" s="616"/>
      <c r="V304" s="616"/>
      <c r="W304" s="616"/>
      <c r="X304" s="616"/>
      <c r="Y304" s="616"/>
      <c r="Z304" s="616"/>
      <c r="AA304" s="616"/>
      <c r="AB304" s="616"/>
      <c r="AC304" s="616"/>
      <c r="AD304" s="616"/>
      <c r="AE304" s="616"/>
      <c r="AF304" s="616"/>
      <c r="AG304" s="616"/>
      <c r="AH304" s="616"/>
      <c r="AI304" s="616"/>
      <c r="AJ304" s="616"/>
      <c r="AK304" s="616"/>
      <c r="AL304" s="616"/>
      <c r="AM304" s="616"/>
      <c r="AN304" s="616"/>
      <c r="AO304" s="616"/>
      <c r="AP304" s="616"/>
      <c r="AQ304" s="616"/>
      <c r="AR304" s="616"/>
      <c r="AS304" s="616"/>
      <c r="AT304" s="616"/>
      <c r="AU304" s="616"/>
      <c r="AV304" s="616"/>
      <c r="AW304" s="616"/>
      <c r="AX304" s="616"/>
      <c r="AY304" s="616"/>
    </row>
    <row r="305" spans="8:8">
      <c r="A305" s="607"/>
      <c r="B305" s="607"/>
      <c r="C305" s="657"/>
      <c r="D305" s="658"/>
      <c r="E305" s="607"/>
      <c r="F305" s="650"/>
      <c r="G305" s="653"/>
      <c r="H305" s="607"/>
      <c r="I305" s="607"/>
      <c r="J305" s="607"/>
      <c r="K305" s="607"/>
      <c r="L305" s="607"/>
      <c r="M305" s="607"/>
      <c r="N305" s="607"/>
      <c r="O305" s="607"/>
      <c r="P305" s="607"/>
      <c r="Q305" s="616"/>
      <c r="R305" s="616"/>
      <c r="S305" s="616"/>
      <c r="T305" s="616"/>
      <c r="U305" s="616"/>
      <c r="V305" s="616"/>
      <c r="W305" s="616"/>
      <c r="X305" s="616"/>
      <c r="Y305" s="616"/>
      <c r="Z305" s="616"/>
      <c r="AA305" s="616"/>
      <c r="AB305" s="616"/>
      <c r="AC305" s="616"/>
      <c r="AD305" s="616"/>
      <c r="AE305" s="616"/>
      <c r="AF305" s="616"/>
      <c r="AG305" s="616"/>
      <c r="AH305" s="616"/>
      <c r="AI305" s="616"/>
      <c r="AJ305" s="616"/>
      <c r="AK305" s="616"/>
      <c r="AL305" s="616"/>
      <c r="AM305" s="616"/>
      <c r="AN305" s="616"/>
      <c r="AO305" s="616"/>
      <c r="AP305" s="616"/>
      <c r="AQ305" s="616"/>
      <c r="AR305" s="616"/>
      <c r="AS305" s="616"/>
      <c r="AT305" s="616"/>
      <c r="AU305" s="616"/>
      <c r="AV305" s="616"/>
      <c r="AW305" s="616"/>
      <c r="AX305" s="616"/>
      <c r="AY305" s="616"/>
    </row>
    <row r="306" spans="8:8">
      <c r="A306" s="607"/>
      <c r="B306" s="607"/>
      <c r="C306" s="657"/>
      <c r="D306" s="658"/>
      <c r="E306" s="607"/>
      <c r="F306" s="650"/>
      <c r="G306" s="653"/>
      <c r="H306" s="607"/>
      <c r="I306" s="607"/>
      <c r="J306" s="607"/>
      <c r="K306" s="607"/>
      <c r="L306" s="607"/>
      <c r="M306" s="607"/>
      <c r="N306" s="607"/>
      <c r="O306" s="607"/>
      <c r="P306" s="607"/>
      <c r="Q306" s="616"/>
      <c r="R306" s="616"/>
      <c r="S306" s="616"/>
      <c r="T306" s="616"/>
      <c r="U306" s="616"/>
      <c r="V306" s="616"/>
      <c r="W306" s="616"/>
      <c r="X306" s="616"/>
      <c r="Y306" s="616"/>
      <c r="Z306" s="616"/>
      <c r="AA306" s="616"/>
      <c r="AB306" s="616"/>
      <c r="AC306" s="616"/>
      <c r="AD306" s="616"/>
      <c r="AE306" s="616"/>
      <c r="AF306" s="616"/>
      <c r="AG306" s="616"/>
      <c r="AH306" s="616"/>
      <c r="AI306" s="616"/>
      <c r="AJ306" s="616"/>
      <c r="AK306" s="616"/>
      <c r="AL306" s="616"/>
      <c r="AM306" s="616"/>
      <c r="AN306" s="616"/>
      <c r="AO306" s="616"/>
      <c r="AP306" s="616"/>
      <c r="AQ306" s="616"/>
      <c r="AR306" s="616"/>
      <c r="AS306" s="616"/>
      <c r="AT306" s="616"/>
      <c r="AU306" s="616"/>
      <c r="AV306" s="616"/>
      <c r="AW306" s="616"/>
      <c r="AX306" s="616"/>
      <c r="AY306" s="616"/>
    </row>
    <row r="307" spans="8:8">
      <c r="A307" s="607"/>
      <c r="B307" s="607"/>
      <c r="C307" s="657"/>
      <c r="D307" s="658"/>
      <c r="E307" s="607"/>
      <c r="F307" s="650"/>
      <c r="G307" s="653"/>
      <c r="H307" s="607"/>
      <c r="I307" s="607"/>
      <c r="J307" s="607"/>
      <c r="K307" s="607"/>
      <c r="L307" s="607"/>
      <c r="M307" s="607"/>
      <c r="N307" s="607"/>
      <c r="O307" s="607"/>
      <c r="P307" s="607"/>
      <c r="Q307" s="616"/>
      <c r="R307" s="616"/>
      <c r="S307" s="616"/>
      <c r="T307" s="616"/>
      <c r="U307" s="616"/>
      <c r="V307" s="616"/>
      <c r="W307" s="616"/>
      <c r="X307" s="616"/>
      <c r="Y307" s="616"/>
      <c r="Z307" s="616"/>
      <c r="AA307" s="616"/>
      <c r="AB307" s="616"/>
      <c r="AC307" s="616"/>
      <c r="AD307" s="616"/>
      <c r="AE307" s="616"/>
      <c r="AF307" s="616"/>
      <c r="AG307" s="616"/>
      <c r="AH307" s="616"/>
      <c r="AI307" s="616"/>
      <c r="AJ307" s="616"/>
      <c r="AK307" s="616"/>
      <c r="AL307" s="616"/>
      <c r="AM307" s="616"/>
      <c r="AN307" s="616"/>
      <c r="AO307" s="616"/>
      <c r="AP307" s="616"/>
      <c r="AQ307" s="616"/>
      <c r="AR307" s="616"/>
      <c r="AS307" s="616"/>
      <c r="AT307" s="616"/>
      <c r="AU307" s="616"/>
      <c r="AV307" s="616"/>
      <c r="AW307" s="616"/>
      <c r="AX307" s="616"/>
      <c r="AY307" s="616"/>
    </row>
    <row r="308" spans="8:8">
      <c r="A308" s="607"/>
      <c r="B308" s="607"/>
      <c r="C308" s="657"/>
      <c r="D308" s="658"/>
      <c r="E308" s="607"/>
      <c r="F308" s="650"/>
      <c r="G308" s="653"/>
      <c r="H308" s="607"/>
      <c r="I308" s="607"/>
      <c r="J308" s="607"/>
      <c r="K308" s="607"/>
      <c r="L308" s="607"/>
      <c r="M308" s="607"/>
      <c r="N308" s="607"/>
      <c r="O308" s="607"/>
      <c r="P308" s="607"/>
      <c r="Q308" s="616"/>
      <c r="R308" s="616"/>
      <c r="S308" s="616"/>
      <c r="T308" s="616"/>
      <c r="U308" s="616"/>
      <c r="V308" s="616"/>
      <c r="W308" s="616"/>
      <c r="X308" s="616"/>
      <c r="Y308" s="616"/>
      <c r="Z308" s="616"/>
      <c r="AA308" s="616"/>
      <c r="AB308" s="616"/>
      <c r="AC308" s="616"/>
      <c r="AD308" s="616"/>
      <c r="AE308" s="616"/>
      <c r="AF308" s="616"/>
      <c r="AG308" s="616"/>
      <c r="AH308" s="616"/>
      <c r="AI308" s="616"/>
      <c r="AJ308" s="616"/>
      <c r="AK308" s="616"/>
      <c r="AL308" s="616"/>
      <c r="AM308" s="616"/>
      <c r="AN308" s="616"/>
      <c r="AO308" s="616"/>
      <c r="AP308" s="616"/>
      <c r="AQ308" s="616"/>
      <c r="AR308" s="616"/>
      <c r="AS308" s="616"/>
      <c r="AT308" s="616"/>
      <c r="AU308" s="616"/>
      <c r="AV308" s="616"/>
      <c r="AW308" s="616"/>
      <c r="AX308" s="616"/>
      <c r="AY308" s="616"/>
    </row>
    <row r="309" spans="8:8">
      <c r="A309" s="607"/>
      <c r="B309" s="607"/>
      <c r="C309" s="657"/>
      <c r="D309" s="658"/>
      <c r="E309" s="607"/>
      <c r="F309" s="650"/>
      <c r="G309" s="653"/>
      <c r="H309" s="607"/>
      <c r="I309" s="607"/>
      <c r="J309" s="607"/>
      <c r="K309" s="607"/>
      <c r="L309" s="607"/>
      <c r="M309" s="607"/>
      <c r="N309" s="607"/>
      <c r="O309" s="607"/>
      <c r="P309" s="607"/>
      <c r="Q309" s="616"/>
      <c r="R309" s="616"/>
      <c r="S309" s="616"/>
      <c r="T309" s="616"/>
      <c r="U309" s="616"/>
      <c r="V309" s="616"/>
      <c r="W309" s="616"/>
      <c r="X309" s="616"/>
      <c r="Y309" s="616"/>
      <c r="Z309" s="616"/>
      <c r="AA309" s="616"/>
      <c r="AB309" s="616"/>
      <c r="AC309" s="616"/>
      <c r="AD309" s="616"/>
      <c r="AE309" s="616"/>
      <c r="AF309" s="616"/>
      <c r="AG309" s="616"/>
      <c r="AH309" s="616"/>
      <c r="AI309" s="616"/>
      <c r="AJ309" s="616"/>
      <c r="AK309" s="616"/>
      <c r="AL309" s="616"/>
      <c r="AM309" s="616"/>
      <c r="AN309" s="616"/>
      <c r="AO309" s="616"/>
      <c r="AP309" s="616"/>
      <c r="AQ309" s="616"/>
      <c r="AR309" s="616"/>
      <c r="AS309" s="616"/>
      <c r="AT309" s="616"/>
      <c r="AU309" s="616"/>
      <c r="AV309" s="616"/>
      <c r="AW309" s="616"/>
      <c r="AX309" s="616"/>
      <c r="AY309" s="616"/>
    </row>
    <row r="310" spans="8:8">
      <c r="A310" s="607"/>
      <c r="B310" s="607"/>
      <c r="C310" s="657"/>
      <c r="D310" s="658"/>
      <c r="E310" s="607"/>
      <c r="F310" s="650"/>
      <c r="G310" s="653"/>
      <c r="H310" s="607"/>
      <c r="I310" s="607"/>
      <c r="J310" s="607"/>
      <c r="K310" s="607"/>
      <c r="L310" s="607"/>
      <c r="M310" s="607"/>
      <c r="N310" s="607"/>
      <c r="O310" s="607"/>
      <c r="P310" s="607"/>
      <c r="Q310" s="616"/>
      <c r="R310" s="616"/>
      <c r="S310" s="616"/>
      <c r="T310" s="616"/>
      <c r="U310" s="616"/>
      <c r="V310" s="616"/>
      <c r="W310" s="616"/>
      <c r="X310" s="616"/>
      <c r="Y310" s="616"/>
      <c r="Z310" s="616"/>
      <c r="AA310" s="616"/>
      <c r="AB310" s="616"/>
      <c r="AC310" s="616"/>
      <c r="AD310" s="616"/>
      <c r="AE310" s="616"/>
      <c r="AF310" s="616"/>
      <c r="AG310" s="616"/>
      <c r="AH310" s="616"/>
      <c r="AI310" s="616"/>
      <c r="AJ310" s="616"/>
      <c r="AK310" s="616"/>
      <c r="AL310" s="616"/>
      <c r="AM310" s="616"/>
      <c r="AN310" s="616"/>
      <c r="AO310" s="616"/>
      <c r="AP310" s="616"/>
      <c r="AQ310" s="616"/>
      <c r="AR310" s="616"/>
      <c r="AS310" s="616"/>
      <c r="AT310" s="616"/>
      <c r="AU310" s="616"/>
      <c r="AV310" s="616"/>
      <c r="AW310" s="616"/>
      <c r="AX310" s="616"/>
      <c r="AY310" s="616"/>
    </row>
    <row r="311" spans="8:8">
      <c r="A311" s="607"/>
      <c r="B311" s="607"/>
      <c r="C311" s="657"/>
      <c r="D311" s="658"/>
      <c r="E311" s="607"/>
      <c r="F311" s="650"/>
      <c r="G311" s="653"/>
      <c r="H311" s="607"/>
      <c r="I311" s="607"/>
      <c r="J311" s="607"/>
      <c r="K311" s="607"/>
      <c r="L311" s="607"/>
      <c r="M311" s="607"/>
      <c r="N311" s="607"/>
      <c r="O311" s="607"/>
      <c r="P311" s="607"/>
      <c r="Q311" s="616"/>
      <c r="R311" s="616"/>
      <c r="S311" s="616"/>
      <c r="T311" s="616"/>
      <c r="U311" s="616"/>
      <c r="V311" s="616"/>
      <c r="W311" s="616"/>
      <c r="X311" s="616"/>
      <c r="Y311" s="616"/>
      <c r="Z311" s="616"/>
      <c r="AA311" s="616"/>
      <c r="AB311" s="616"/>
      <c r="AC311" s="616"/>
      <c r="AD311" s="616"/>
      <c r="AE311" s="616"/>
      <c r="AF311" s="616"/>
      <c r="AG311" s="616"/>
      <c r="AH311" s="616"/>
      <c r="AI311" s="616"/>
      <c r="AJ311" s="616"/>
      <c r="AK311" s="616"/>
      <c r="AL311" s="616"/>
      <c r="AM311" s="616"/>
      <c r="AN311" s="616"/>
      <c r="AO311" s="616"/>
      <c r="AP311" s="616"/>
      <c r="AQ311" s="616"/>
      <c r="AR311" s="616"/>
      <c r="AS311" s="616"/>
      <c r="AT311" s="616"/>
      <c r="AU311" s="616"/>
      <c r="AV311" s="616"/>
      <c r="AW311" s="616"/>
      <c r="AX311" s="616"/>
      <c r="AY311" s="616"/>
    </row>
    <row r="312" spans="8:8">
      <c r="A312" s="607"/>
      <c r="B312" s="607"/>
      <c r="C312" s="657"/>
      <c r="D312" s="658"/>
      <c r="E312" s="607"/>
      <c r="F312" s="650"/>
      <c r="G312" s="653"/>
      <c r="H312" s="607"/>
      <c r="I312" s="607"/>
      <c r="J312" s="607"/>
      <c r="K312" s="607"/>
      <c r="L312" s="607"/>
      <c r="M312" s="607"/>
      <c r="N312" s="607"/>
      <c r="O312" s="607"/>
      <c r="P312" s="607"/>
      <c r="Q312" s="616"/>
      <c r="R312" s="616"/>
      <c r="S312" s="616"/>
      <c r="T312" s="616"/>
      <c r="U312" s="616"/>
      <c r="V312" s="616"/>
      <c r="W312" s="616"/>
      <c r="X312" s="616"/>
      <c r="Y312" s="616"/>
      <c r="Z312" s="616"/>
      <c r="AA312" s="616"/>
      <c r="AB312" s="616"/>
      <c r="AC312" s="616"/>
      <c r="AD312" s="616"/>
      <c r="AE312" s="616"/>
      <c r="AF312" s="616"/>
      <c r="AG312" s="616"/>
      <c r="AH312" s="616"/>
      <c r="AI312" s="616"/>
      <c r="AJ312" s="616"/>
      <c r="AK312" s="616"/>
      <c r="AL312" s="616"/>
      <c r="AM312" s="616"/>
      <c r="AN312" s="616"/>
      <c r="AO312" s="616"/>
      <c r="AP312" s="616"/>
      <c r="AQ312" s="616"/>
      <c r="AR312" s="616"/>
      <c r="AS312" s="616"/>
      <c r="AT312" s="616"/>
      <c r="AU312" s="616"/>
      <c r="AV312" s="616"/>
      <c r="AW312" s="616"/>
      <c r="AX312" s="616"/>
      <c r="AY312" s="616"/>
    </row>
    <row r="313" spans="8:8">
      <c r="A313" s="607"/>
      <c r="B313" s="607"/>
      <c r="C313" s="657"/>
      <c r="D313" s="658"/>
      <c r="E313" s="607"/>
      <c r="F313" s="650"/>
      <c r="G313" s="653"/>
      <c r="H313" s="607"/>
      <c r="I313" s="607"/>
      <c r="J313" s="607"/>
      <c r="K313" s="607"/>
      <c r="L313" s="607"/>
      <c r="M313" s="607"/>
      <c r="N313" s="607"/>
      <c r="O313" s="607"/>
      <c r="P313" s="607"/>
      <c r="Q313" s="616"/>
      <c r="R313" s="616"/>
      <c r="S313" s="616"/>
      <c r="T313" s="616"/>
      <c r="U313" s="616"/>
      <c r="V313" s="616"/>
      <c r="W313" s="616"/>
      <c r="X313" s="616"/>
      <c r="Y313" s="616"/>
      <c r="Z313" s="616"/>
      <c r="AA313" s="616"/>
      <c r="AB313" s="616"/>
      <c r="AC313" s="616"/>
      <c r="AD313" s="616"/>
      <c r="AE313" s="616"/>
      <c r="AF313" s="616"/>
      <c r="AG313" s="616"/>
      <c r="AH313" s="616"/>
      <c r="AI313" s="616"/>
      <c r="AJ313" s="616"/>
      <c r="AK313" s="616"/>
      <c r="AL313" s="616"/>
      <c r="AM313" s="616"/>
      <c r="AN313" s="616"/>
      <c r="AO313" s="616"/>
      <c r="AP313" s="616"/>
      <c r="AQ313" s="616"/>
      <c r="AR313" s="616"/>
      <c r="AS313" s="616"/>
      <c r="AT313" s="616"/>
      <c r="AU313" s="616"/>
      <c r="AV313" s="616"/>
      <c r="AW313" s="616"/>
      <c r="AX313" s="616"/>
      <c r="AY313" s="616"/>
    </row>
    <row r="314" spans="8:8">
      <c r="A314" s="607"/>
      <c r="B314" s="607"/>
      <c r="C314" s="657"/>
      <c r="D314" s="658"/>
      <c r="E314" s="607"/>
      <c r="F314" s="650"/>
      <c r="G314" s="653"/>
      <c r="H314" s="607"/>
      <c r="I314" s="607"/>
      <c r="J314" s="607"/>
      <c r="K314" s="607"/>
      <c r="L314" s="607"/>
      <c r="M314" s="607"/>
      <c r="N314" s="607"/>
      <c r="O314" s="607"/>
      <c r="P314" s="607"/>
      <c r="Q314" s="616"/>
      <c r="R314" s="616"/>
      <c r="S314" s="616"/>
      <c r="T314" s="616"/>
      <c r="U314" s="616"/>
      <c r="V314" s="616"/>
      <c r="W314" s="616"/>
      <c r="X314" s="616"/>
      <c r="Y314" s="616"/>
      <c r="Z314" s="616"/>
      <c r="AA314" s="616"/>
      <c r="AB314" s="616"/>
      <c r="AC314" s="616"/>
      <c r="AD314" s="616"/>
      <c r="AE314" s="616"/>
      <c r="AF314" s="616"/>
      <c r="AG314" s="616"/>
      <c r="AH314" s="616"/>
      <c r="AI314" s="616"/>
      <c r="AJ314" s="616"/>
      <c r="AK314" s="616"/>
      <c r="AL314" s="616"/>
      <c r="AM314" s="616"/>
      <c r="AN314" s="616"/>
      <c r="AO314" s="616"/>
      <c r="AP314" s="616"/>
      <c r="AQ314" s="616"/>
      <c r="AR314" s="616"/>
      <c r="AS314" s="616"/>
      <c r="AT314" s="616"/>
      <c r="AU314" s="616"/>
      <c r="AV314" s="616"/>
      <c r="AW314" s="616"/>
      <c r="AX314" s="616"/>
      <c r="AY314" s="616"/>
    </row>
    <row r="315" spans="8:8">
      <c r="A315" s="607"/>
      <c r="B315" s="607"/>
      <c r="C315" s="657"/>
      <c r="D315" s="658"/>
      <c r="E315" s="607"/>
      <c r="F315" s="650"/>
      <c r="G315" s="653"/>
      <c r="H315" s="607"/>
      <c r="I315" s="607"/>
      <c r="J315" s="607"/>
      <c r="K315" s="607"/>
      <c r="L315" s="607"/>
      <c r="M315" s="607"/>
      <c r="N315" s="607"/>
      <c r="O315" s="607"/>
      <c r="P315" s="607"/>
      <c r="Q315" s="616"/>
      <c r="R315" s="616"/>
      <c r="S315" s="616"/>
      <c r="T315" s="616"/>
      <c r="U315" s="616"/>
      <c r="V315" s="616"/>
      <c r="W315" s="616"/>
      <c r="X315" s="616"/>
      <c r="Y315" s="616"/>
      <c r="Z315" s="616"/>
      <c r="AA315" s="616"/>
      <c r="AB315" s="616"/>
      <c r="AC315" s="616"/>
      <c r="AD315" s="616"/>
      <c r="AE315" s="616"/>
      <c r="AF315" s="616"/>
      <c r="AG315" s="616"/>
      <c r="AH315" s="616"/>
      <c r="AI315" s="616"/>
      <c r="AJ315" s="616"/>
      <c r="AK315" s="616"/>
      <c r="AL315" s="616"/>
      <c r="AM315" s="616"/>
      <c r="AN315" s="616"/>
      <c r="AO315" s="616"/>
      <c r="AP315" s="616"/>
      <c r="AQ315" s="616"/>
      <c r="AR315" s="616"/>
      <c r="AS315" s="616"/>
      <c r="AT315" s="616"/>
      <c r="AU315" s="616"/>
      <c r="AV315" s="616"/>
      <c r="AW315" s="616"/>
      <c r="AX315" s="616"/>
      <c r="AY315" s="616"/>
    </row>
    <row r="316" spans="8:8">
      <c r="A316" s="607"/>
      <c r="B316" s="607"/>
      <c r="C316" s="657"/>
      <c r="D316" s="658"/>
      <c r="E316" s="607"/>
      <c r="F316" s="650"/>
      <c r="G316" s="653"/>
      <c r="H316" s="607"/>
      <c r="I316" s="607"/>
      <c r="J316" s="607"/>
      <c r="K316" s="607"/>
      <c r="L316" s="607"/>
      <c r="M316" s="607"/>
      <c r="N316" s="607"/>
      <c r="O316" s="607"/>
      <c r="P316" s="607"/>
      <c r="Q316" s="616"/>
      <c r="R316" s="616"/>
      <c r="S316" s="616"/>
      <c r="T316" s="616"/>
      <c r="U316" s="616"/>
      <c r="V316" s="616"/>
      <c r="W316" s="616"/>
      <c r="X316" s="616"/>
      <c r="Y316" s="616"/>
      <c r="Z316" s="616"/>
      <c r="AA316" s="616"/>
      <c r="AB316" s="616"/>
      <c r="AC316" s="616"/>
      <c r="AD316" s="616"/>
      <c r="AE316" s="616"/>
      <c r="AF316" s="616"/>
      <c r="AG316" s="616"/>
      <c r="AH316" s="616"/>
      <c r="AI316" s="616"/>
      <c r="AJ316" s="616"/>
      <c r="AK316" s="616"/>
      <c r="AL316" s="616"/>
      <c r="AM316" s="616"/>
      <c r="AN316" s="616"/>
      <c r="AO316" s="616"/>
      <c r="AP316" s="616"/>
      <c r="AQ316" s="616"/>
      <c r="AR316" s="616"/>
      <c r="AS316" s="616"/>
      <c r="AT316" s="616"/>
      <c r="AU316" s="616"/>
      <c r="AV316" s="616"/>
      <c r="AW316" s="616"/>
      <c r="AX316" s="616"/>
      <c r="AY316" s="616"/>
    </row>
    <row r="317" spans="8:8">
      <c r="A317" s="607"/>
      <c r="B317" s="607"/>
      <c r="C317" s="657"/>
      <c r="D317" s="658"/>
      <c r="E317" s="607"/>
      <c r="F317" s="650"/>
      <c r="G317" s="653"/>
      <c r="H317" s="607"/>
      <c r="I317" s="607"/>
      <c r="J317" s="607"/>
      <c r="K317" s="607"/>
      <c r="L317" s="607"/>
      <c r="M317" s="607"/>
      <c r="N317" s="607"/>
      <c r="O317" s="607"/>
      <c r="P317" s="607"/>
      <c r="Q317" s="616"/>
      <c r="R317" s="616"/>
      <c r="S317" s="616"/>
      <c r="T317" s="616"/>
      <c r="U317" s="616"/>
      <c r="V317" s="616"/>
      <c r="W317" s="616"/>
      <c r="X317" s="616"/>
      <c r="Y317" s="616"/>
      <c r="Z317" s="616"/>
      <c r="AA317" s="616"/>
      <c r="AB317" s="616"/>
      <c r="AC317" s="616"/>
      <c r="AD317" s="616"/>
      <c r="AE317" s="616"/>
      <c r="AF317" s="616"/>
      <c r="AG317" s="616"/>
      <c r="AH317" s="616"/>
      <c r="AI317" s="616"/>
      <c r="AJ317" s="616"/>
      <c r="AK317" s="616"/>
      <c r="AL317" s="616"/>
      <c r="AM317" s="616"/>
      <c r="AN317" s="616"/>
      <c r="AO317" s="616"/>
      <c r="AP317" s="616"/>
      <c r="AQ317" s="616"/>
      <c r="AR317" s="616"/>
      <c r="AS317" s="616"/>
      <c r="AT317" s="616"/>
      <c r="AU317" s="616"/>
      <c r="AV317" s="616"/>
      <c r="AW317" s="616"/>
      <c r="AX317" s="616"/>
      <c r="AY317" s="616"/>
    </row>
    <row r="318" spans="8:8">
      <c r="A318" s="607"/>
      <c r="B318" s="607"/>
      <c r="C318" s="657"/>
      <c r="D318" s="658"/>
      <c r="E318" s="607"/>
      <c r="F318" s="650"/>
      <c r="G318" s="653"/>
      <c r="H318" s="607"/>
      <c r="I318" s="607"/>
      <c r="J318" s="607"/>
      <c r="K318" s="607"/>
      <c r="L318" s="607"/>
      <c r="M318" s="607"/>
      <c r="N318" s="607"/>
      <c r="O318" s="607"/>
      <c r="P318" s="607"/>
    </row>
    <row r="319" spans="8:8">
      <c r="A319" s="607"/>
      <c r="B319" s="607"/>
      <c r="C319" s="657"/>
      <c r="D319" s="658"/>
      <c r="E319" s="607"/>
      <c r="F319" s="650"/>
      <c r="G319" s="653"/>
      <c r="H319" s="607"/>
      <c r="I319" s="607"/>
      <c r="J319" s="607"/>
      <c r="K319" s="607"/>
      <c r="L319" s="607"/>
      <c r="M319" s="607"/>
      <c r="N319" s="607"/>
      <c r="O319" s="607"/>
      <c r="P319" s="607"/>
    </row>
    <row r="320" spans="8:8">
      <c r="A320" s="607"/>
      <c r="B320" s="607"/>
      <c r="C320" s="657"/>
      <c r="D320" s="658"/>
      <c r="E320" s="607"/>
      <c r="F320" s="650"/>
      <c r="G320" s="653"/>
      <c r="H320" s="607"/>
      <c r="I320" s="607"/>
      <c r="J320" s="607"/>
      <c r="K320" s="607"/>
      <c r="L320" s="607"/>
      <c r="M320" s="607"/>
      <c r="N320" s="607"/>
      <c r="O320" s="607"/>
      <c r="P320" s="607"/>
    </row>
    <row r="321" spans="8:8">
      <c r="A321" s="607"/>
      <c r="B321" s="607"/>
      <c r="C321" s="657"/>
      <c r="D321" s="658"/>
      <c r="E321" s="607"/>
      <c r="F321" s="650"/>
      <c r="G321" s="653"/>
      <c r="H321" s="607"/>
      <c r="I321" s="607"/>
      <c r="J321" s="607"/>
      <c r="K321" s="607"/>
      <c r="L321" s="607"/>
      <c r="M321" s="607"/>
      <c r="N321" s="607"/>
      <c r="O321" s="607"/>
      <c r="P321" s="607"/>
    </row>
    <row r="322" spans="8:8">
      <c r="A322" s="607"/>
      <c r="B322" s="607"/>
      <c r="C322" s="657"/>
      <c r="D322" s="658"/>
      <c r="E322" s="607"/>
      <c r="F322" s="650"/>
      <c r="G322" s="653"/>
      <c r="H322" s="607"/>
      <c r="I322" s="607"/>
      <c r="J322" s="607"/>
      <c r="K322" s="607"/>
      <c r="L322" s="607"/>
      <c r="M322" s="607"/>
      <c r="N322" s="607"/>
      <c r="O322" s="607"/>
      <c r="P322" s="607"/>
    </row>
    <row r="323" spans="8:8">
      <c r="A323" s="607"/>
      <c r="B323" s="607"/>
      <c r="C323" s="657"/>
      <c r="D323" s="658"/>
      <c r="E323" s="607"/>
      <c r="F323" s="650"/>
      <c r="G323" s="653"/>
      <c r="H323" s="607"/>
      <c r="I323" s="607"/>
      <c r="J323" s="607"/>
      <c r="K323" s="607"/>
      <c r="L323" s="607"/>
      <c r="M323" s="607"/>
      <c r="N323" s="607"/>
      <c r="O323" s="607"/>
      <c r="P323" s="607"/>
    </row>
    <row r="324" spans="8:8">
      <c r="A324" s="607"/>
      <c r="B324" s="607"/>
      <c r="C324" s="657"/>
      <c r="D324" s="658"/>
      <c r="E324" s="607"/>
      <c r="F324" s="650"/>
      <c r="G324" s="653"/>
      <c r="H324" s="607"/>
      <c r="I324" s="607"/>
      <c r="J324" s="607"/>
      <c r="K324" s="607"/>
      <c r="L324" s="607"/>
      <c r="M324" s="607"/>
      <c r="N324" s="607"/>
      <c r="O324" s="607"/>
      <c r="P324" s="607"/>
    </row>
    <row r="325" spans="8:8">
      <c r="A325" s="607"/>
      <c r="B325" s="607"/>
      <c r="C325" s="657"/>
      <c r="D325" s="658"/>
      <c r="E325" s="607"/>
      <c r="F325" s="650"/>
      <c r="G325" s="653"/>
      <c r="H325" s="607"/>
      <c r="I325" s="607"/>
      <c r="J325" s="607"/>
      <c r="K325" s="607"/>
      <c r="L325" s="607"/>
      <c r="M325" s="607"/>
      <c r="N325" s="607"/>
      <c r="O325" s="607"/>
      <c r="P325" s="607"/>
    </row>
    <row r="326" spans="8:8">
      <c r="A326" s="607"/>
      <c r="B326" s="607"/>
      <c r="C326" s="657"/>
      <c r="D326" s="658"/>
      <c r="E326" s="607"/>
      <c r="F326" s="650"/>
      <c r="G326" s="653"/>
      <c r="H326" s="607"/>
      <c r="I326" s="607"/>
      <c r="J326" s="607"/>
      <c r="K326" s="607"/>
      <c r="L326" s="607"/>
      <c r="M326" s="607"/>
      <c r="N326" s="607"/>
      <c r="O326" s="607"/>
      <c r="P326" s="607"/>
    </row>
    <row r="327" spans="8:8">
      <c r="A327" s="607"/>
      <c r="B327" s="607"/>
      <c r="C327" s="657"/>
      <c r="D327" s="658"/>
      <c r="E327" s="607"/>
      <c r="F327" s="650"/>
      <c r="G327" s="653"/>
      <c r="H327" s="607"/>
      <c r="I327" s="607"/>
      <c r="J327" s="607"/>
      <c r="K327" s="607"/>
      <c r="L327" s="607"/>
      <c r="M327" s="607"/>
      <c r="N327" s="607"/>
      <c r="O327" s="607"/>
      <c r="P327" s="607"/>
    </row>
    <row r="328" spans="8:8">
      <c r="A328" s="607"/>
      <c r="B328" s="607"/>
      <c r="C328" s="657"/>
      <c r="D328" s="658"/>
      <c r="E328" s="607"/>
      <c r="F328" s="650"/>
      <c r="G328" s="653"/>
      <c r="H328" s="607"/>
      <c r="I328" s="607"/>
      <c r="J328" s="607"/>
      <c r="K328" s="607"/>
      <c r="L328" s="607"/>
      <c r="M328" s="607"/>
      <c r="N328" s="607"/>
      <c r="O328" s="607"/>
      <c r="P328" s="607"/>
    </row>
    <row r="329" spans="8:8">
      <c r="A329" s="607"/>
      <c r="B329" s="607"/>
      <c r="C329" s="657"/>
      <c r="D329" s="658"/>
      <c r="E329" s="607"/>
      <c r="F329" s="650"/>
      <c r="G329" s="653"/>
      <c r="H329" s="607"/>
      <c r="I329" s="607"/>
      <c r="J329" s="607"/>
      <c r="K329" s="607"/>
      <c r="L329" s="607"/>
      <c r="M329" s="607"/>
      <c r="N329" s="607"/>
      <c r="O329" s="607"/>
      <c r="P329" s="607"/>
    </row>
    <row r="330" spans="8:8">
      <c r="A330" s="607"/>
      <c r="B330" s="607"/>
      <c r="C330" s="657"/>
      <c r="D330" s="658"/>
      <c r="E330" s="607"/>
      <c r="F330" s="650"/>
      <c r="G330" s="653"/>
      <c r="H330" s="607"/>
      <c r="I330" s="607"/>
      <c r="J330" s="607"/>
      <c r="K330" s="607"/>
      <c r="L330" s="607"/>
      <c r="M330" s="607"/>
      <c r="N330" s="607"/>
      <c r="O330" s="607"/>
      <c r="P330" s="607"/>
    </row>
    <row r="331" spans="8:8">
      <c r="A331" s="607"/>
      <c r="B331" s="607"/>
      <c r="C331" s="657"/>
      <c r="D331" s="658"/>
      <c r="E331" s="607"/>
      <c r="F331" s="650"/>
      <c r="G331" s="653"/>
      <c r="H331" s="607"/>
      <c r="I331" s="607"/>
      <c r="J331" s="607"/>
      <c r="K331" s="607"/>
      <c r="L331" s="607"/>
      <c r="M331" s="607"/>
      <c r="N331" s="607"/>
      <c r="O331" s="607"/>
      <c r="P331" s="607"/>
    </row>
    <row r="332" spans="8:8">
      <c r="A332" s="607"/>
      <c r="B332" s="607"/>
      <c r="C332" s="657"/>
      <c r="D332" s="658"/>
      <c r="E332" s="607"/>
      <c r="F332" s="650"/>
      <c r="G332" s="653"/>
      <c r="H332" s="607"/>
      <c r="I332" s="607"/>
      <c r="J332" s="607"/>
      <c r="K332" s="607"/>
      <c r="L332" s="607"/>
      <c r="M332" s="607"/>
      <c r="N332" s="607"/>
      <c r="O332" s="607"/>
      <c r="P332" s="607"/>
    </row>
    <row r="333" spans="8:8">
      <c r="A333" s="607"/>
      <c r="B333" s="607"/>
      <c r="C333" s="657"/>
      <c r="D333" s="658"/>
      <c r="E333" s="607"/>
      <c r="F333" s="650"/>
      <c r="G333" s="653"/>
      <c r="H333" s="607"/>
      <c r="I333" s="607"/>
      <c r="J333" s="607"/>
      <c r="K333" s="607"/>
      <c r="L333" s="607"/>
      <c r="M333" s="607"/>
      <c r="N333" s="607"/>
      <c r="O333" s="607"/>
      <c r="P333" s="607"/>
    </row>
    <row r="334" spans="8:8">
      <c r="A334" s="607"/>
      <c r="B334" s="607"/>
      <c r="C334" s="657"/>
      <c r="D334" s="658"/>
      <c r="E334" s="607"/>
      <c r="F334" s="650"/>
      <c r="G334" s="653"/>
      <c r="H334" s="607"/>
      <c r="I334" s="607"/>
      <c r="J334" s="607"/>
      <c r="K334" s="607"/>
      <c r="L334" s="607"/>
      <c r="M334" s="607"/>
      <c r="N334" s="607"/>
      <c r="O334" s="607"/>
      <c r="P334" s="607"/>
    </row>
    <row r="335" spans="8:8">
      <c r="A335" s="607"/>
      <c r="B335" s="607"/>
      <c r="C335" s="657"/>
      <c r="D335" s="658"/>
      <c r="E335" s="607"/>
      <c r="F335" s="650"/>
      <c r="G335" s="653"/>
      <c r="H335" s="607"/>
      <c r="I335" s="607"/>
      <c r="J335" s="607"/>
      <c r="K335" s="607"/>
      <c r="L335" s="607"/>
      <c r="M335" s="607"/>
      <c r="N335" s="607"/>
      <c r="O335" s="607"/>
      <c r="P335" s="607"/>
    </row>
    <row r="336" spans="8:8">
      <c r="A336" s="607"/>
      <c r="B336" s="607"/>
      <c r="C336" s="657"/>
      <c r="D336" s="658"/>
      <c r="E336" s="607"/>
      <c r="F336" s="650"/>
      <c r="G336" s="653"/>
      <c r="H336" s="607"/>
      <c r="I336" s="607"/>
      <c r="J336" s="607"/>
      <c r="K336" s="607"/>
      <c r="L336" s="607"/>
      <c r="M336" s="607"/>
      <c r="N336" s="607"/>
      <c r="O336" s="607"/>
      <c r="P336" s="607"/>
    </row>
    <row r="337" spans="8:8">
      <c r="A337" s="607"/>
      <c r="B337" s="607"/>
      <c r="C337" s="657"/>
      <c r="D337" s="658"/>
      <c r="E337" s="607"/>
      <c r="F337" s="650"/>
      <c r="G337" s="653"/>
      <c r="H337" s="607"/>
      <c r="I337" s="607"/>
      <c r="J337" s="607"/>
      <c r="K337" s="607"/>
      <c r="L337" s="607"/>
      <c r="M337" s="607"/>
      <c r="N337" s="607"/>
      <c r="O337" s="607"/>
      <c r="P337" s="607"/>
    </row>
    <row r="338" spans="8:8">
      <c r="A338" s="607"/>
      <c r="B338" s="607"/>
      <c r="C338" s="657"/>
      <c r="D338" s="658"/>
      <c r="E338" s="607"/>
      <c r="F338" s="650"/>
      <c r="G338" s="653"/>
      <c r="H338" s="607"/>
      <c r="I338" s="607"/>
      <c r="J338" s="607"/>
      <c r="K338" s="607"/>
      <c r="L338" s="607"/>
      <c r="M338" s="607"/>
      <c r="N338" s="607"/>
      <c r="O338" s="607"/>
      <c r="P338" s="607"/>
    </row>
    <row r="339" spans="8:8">
      <c r="A339" s="607"/>
      <c r="B339" s="607"/>
      <c r="C339" s="657"/>
      <c r="D339" s="658"/>
      <c r="E339" s="607"/>
      <c r="F339" s="650"/>
      <c r="G339" s="653"/>
      <c r="H339" s="607"/>
      <c r="I339" s="607"/>
      <c r="J339" s="607"/>
      <c r="K339" s="607"/>
      <c r="L339" s="607"/>
      <c r="M339" s="607"/>
      <c r="N339" s="607"/>
      <c r="O339" s="607"/>
      <c r="P339" s="607"/>
    </row>
    <row r="340" spans="8:8">
      <c r="A340" s="607"/>
      <c r="B340" s="607"/>
      <c r="C340" s="657"/>
      <c r="D340" s="658"/>
      <c r="E340" s="607"/>
      <c r="F340" s="650"/>
      <c r="G340" s="653"/>
      <c r="H340" s="607"/>
      <c r="I340" s="607"/>
      <c r="J340" s="607"/>
      <c r="K340" s="607"/>
      <c r="L340" s="607"/>
      <c r="M340" s="607"/>
      <c r="N340" s="607"/>
      <c r="O340" s="607"/>
      <c r="P340" s="607"/>
    </row>
    <row r="341" spans="8:8">
      <c r="A341" s="607"/>
      <c r="B341" s="607"/>
      <c r="C341" s="657"/>
      <c r="D341" s="658"/>
      <c r="E341" s="607"/>
      <c r="F341" s="650"/>
      <c r="G341" s="653"/>
      <c r="H341" s="607"/>
      <c r="I341" s="607"/>
      <c r="J341" s="607"/>
      <c r="K341" s="607"/>
      <c r="L341" s="607"/>
      <c r="M341" s="607"/>
      <c r="N341" s="607"/>
      <c r="O341" s="607"/>
      <c r="P341" s="607"/>
    </row>
    <row r="342" spans="8:8">
      <c r="A342" s="607"/>
      <c r="B342" s="607"/>
      <c r="C342" s="657"/>
      <c r="D342" s="658"/>
      <c r="E342" s="607"/>
      <c r="F342" s="650"/>
      <c r="G342" s="653"/>
      <c r="H342" s="607"/>
      <c r="I342" s="607"/>
      <c r="J342" s="607"/>
      <c r="K342" s="607"/>
      <c r="L342" s="607"/>
      <c r="M342" s="607"/>
      <c r="N342" s="607"/>
      <c r="O342" s="607"/>
      <c r="P342" s="607"/>
    </row>
    <row r="343" spans="8:8">
      <c r="A343" s="607"/>
      <c r="B343" s="607"/>
      <c r="C343" s="657"/>
      <c r="D343" s="658"/>
      <c r="E343" s="607"/>
      <c r="F343" s="650"/>
      <c r="G343" s="653"/>
      <c r="H343" s="607"/>
      <c r="I343" s="607"/>
      <c r="J343" s="607"/>
      <c r="K343" s="607"/>
      <c r="L343" s="607"/>
      <c r="M343" s="607"/>
      <c r="N343" s="607"/>
      <c r="O343" s="607"/>
      <c r="P343" s="607"/>
    </row>
    <row r="344" spans="8:8">
      <c r="A344" s="607"/>
      <c r="B344" s="607"/>
      <c r="C344" s="657"/>
      <c r="D344" s="658"/>
      <c r="E344" s="607"/>
      <c r="F344" s="650"/>
      <c r="G344" s="653"/>
      <c r="H344" s="607"/>
      <c r="I344" s="607"/>
      <c r="J344" s="607"/>
      <c r="K344" s="607"/>
      <c r="L344" s="607"/>
      <c r="M344" s="607"/>
      <c r="N344" s="607"/>
      <c r="O344" s="607"/>
      <c r="P344" s="607"/>
    </row>
    <row r="345" spans="8:8">
      <c r="A345" s="607"/>
      <c r="B345" s="607"/>
      <c r="C345" s="657"/>
      <c r="D345" s="658"/>
      <c r="E345" s="607"/>
      <c r="F345" s="650"/>
      <c r="G345" s="653"/>
      <c r="H345" s="607"/>
      <c r="I345" s="607"/>
      <c r="J345" s="607"/>
      <c r="K345" s="607"/>
      <c r="L345" s="607"/>
      <c r="M345" s="607"/>
      <c r="N345" s="607"/>
      <c r="O345" s="607"/>
      <c r="P345" s="607"/>
    </row>
    <row r="346" spans="8:8">
      <c r="A346" s="607"/>
      <c r="B346" s="607"/>
      <c r="C346" s="657"/>
      <c r="D346" s="658"/>
      <c r="E346" s="607"/>
      <c r="F346" s="650"/>
      <c r="G346" s="653"/>
      <c r="H346" s="607"/>
      <c r="I346" s="607"/>
      <c r="J346" s="607"/>
      <c r="K346" s="607"/>
      <c r="L346" s="607"/>
      <c r="M346" s="607"/>
      <c r="N346" s="607"/>
      <c r="O346" s="607"/>
      <c r="P346" s="607"/>
    </row>
    <row r="347" spans="8:8">
      <c r="A347" s="607"/>
      <c r="B347" s="607"/>
      <c r="C347" s="657"/>
      <c r="D347" s="658"/>
      <c r="E347" s="607"/>
      <c r="F347" s="650"/>
      <c r="G347" s="653"/>
      <c r="H347" s="607"/>
      <c r="I347" s="607"/>
      <c r="J347" s="607"/>
      <c r="K347" s="607"/>
      <c r="L347" s="607"/>
      <c r="M347" s="607"/>
      <c r="N347" s="607"/>
      <c r="O347" s="607"/>
      <c r="P347" s="607"/>
    </row>
    <row r="348" spans="8:8">
      <c r="A348" s="607"/>
      <c r="B348" s="607"/>
      <c r="C348" s="657"/>
      <c r="D348" s="658"/>
      <c r="E348" s="607"/>
      <c r="F348" s="650"/>
      <c r="G348" s="653"/>
      <c r="H348" s="607"/>
      <c r="I348" s="607"/>
      <c r="J348" s="607"/>
      <c r="K348" s="607"/>
      <c r="L348" s="607"/>
      <c r="M348" s="607"/>
      <c r="N348" s="607"/>
      <c r="O348" s="607"/>
      <c r="P348" s="607"/>
    </row>
    <row r="349" spans="8:8">
      <c r="A349" s="607"/>
      <c r="B349" s="607"/>
      <c r="C349" s="657"/>
      <c r="D349" s="658"/>
      <c r="E349" s="607"/>
      <c r="F349" s="650"/>
      <c r="G349" s="653"/>
      <c r="H349" s="607"/>
      <c r="I349" s="607"/>
      <c r="J349" s="607"/>
      <c r="K349" s="607"/>
      <c r="L349" s="607"/>
      <c r="M349" s="607"/>
      <c r="N349" s="607"/>
      <c r="O349" s="607"/>
      <c r="P349" s="607"/>
    </row>
    <row r="350" spans="8:8">
      <c r="A350" s="607"/>
      <c r="B350" s="607"/>
      <c r="C350" s="657"/>
      <c r="D350" s="658"/>
      <c r="E350" s="607"/>
      <c r="F350" s="650"/>
      <c r="G350" s="653"/>
      <c r="H350" s="607"/>
      <c r="I350" s="607"/>
      <c r="J350" s="607"/>
      <c r="K350" s="607"/>
      <c r="L350" s="607"/>
      <c r="M350" s="607"/>
      <c r="N350" s="607"/>
      <c r="O350" s="607"/>
      <c r="P350" s="607"/>
    </row>
    <row r="351" spans="8:8">
      <c r="A351" s="607"/>
      <c r="B351" s="607"/>
      <c r="C351" s="657"/>
      <c r="D351" s="658"/>
      <c r="E351" s="607"/>
      <c r="F351" s="650"/>
      <c r="G351" s="653"/>
      <c r="H351" s="607"/>
      <c r="I351" s="607"/>
      <c r="J351" s="607"/>
      <c r="K351" s="607"/>
      <c r="L351" s="607"/>
      <c r="M351" s="607"/>
      <c r="N351" s="607"/>
      <c r="O351" s="607"/>
      <c r="P351" s="607"/>
    </row>
    <row r="352" spans="8:8">
      <c r="A352" s="607"/>
      <c r="B352" s="607"/>
      <c r="C352" s="657"/>
      <c r="D352" s="658"/>
      <c r="E352" s="607"/>
      <c r="F352" s="650"/>
      <c r="G352" s="653"/>
      <c r="H352" s="607"/>
      <c r="I352" s="607"/>
      <c r="J352" s="607"/>
      <c r="K352" s="607"/>
      <c r="L352" s="607"/>
      <c r="M352" s="607"/>
      <c r="N352" s="607"/>
      <c r="O352" s="607"/>
      <c r="P352" s="607"/>
    </row>
    <row r="353" spans="8:8">
      <c r="A353" s="607"/>
      <c r="B353" s="607"/>
      <c r="C353" s="657"/>
      <c r="D353" s="658"/>
      <c r="E353" s="607"/>
      <c r="F353" s="650"/>
      <c r="G353" s="653"/>
      <c r="H353" s="607"/>
      <c r="I353" s="607"/>
      <c r="J353" s="607"/>
      <c r="K353" s="607"/>
      <c r="L353" s="607"/>
      <c r="M353" s="607"/>
      <c r="N353" s="607"/>
      <c r="O353" s="607"/>
      <c r="P353" s="607"/>
    </row>
    <row r="354" spans="8:8">
      <c r="A354" s="607"/>
      <c r="B354" s="607"/>
      <c r="C354" s="657"/>
      <c r="D354" s="658"/>
      <c r="E354" s="607"/>
      <c r="F354" s="650"/>
      <c r="G354" s="653"/>
      <c r="H354" s="607"/>
      <c r="I354" s="607"/>
      <c r="J354" s="607"/>
      <c r="K354" s="607"/>
      <c r="L354" s="607"/>
      <c r="M354" s="607"/>
      <c r="N354" s="607"/>
      <c r="O354" s="607"/>
      <c r="P354" s="607"/>
    </row>
    <row r="355" spans="8:8">
      <c r="A355" s="607"/>
      <c r="B355" s="607"/>
      <c r="C355" s="657"/>
      <c r="D355" s="658"/>
      <c r="E355" s="607"/>
      <c r="F355" s="650"/>
      <c r="G355" s="653"/>
      <c r="H355" s="607"/>
      <c r="I355" s="607"/>
      <c r="J355" s="607"/>
      <c r="K355" s="607"/>
      <c r="L355" s="607"/>
      <c r="M355" s="607"/>
      <c r="N355" s="607"/>
      <c r="O355" s="607"/>
      <c r="P355" s="607"/>
    </row>
    <row r="356" spans="8:8">
      <c r="H356" s="659"/>
      <c r="I356" s="659"/>
      <c r="J356" s="607"/>
      <c r="K356" s="607"/>
      <c r="L356" s="607"/>
      <c r="M356" s="607"/>
      <c r="N356" s="607"/>
      <c r="O356" s="607"/>
      <c r="P356" s="607"/>
    </row>
    <row r="357" spans="8:8">
      <c r="H357" s="607"/>
      <c r="I357" s="607"/>
      <c r="J357" s="607"/>
      <c r="K357" s="607"/>
      <c r="L357" s="607"/>
      <c r="M357" s="607"/>
      <c r="N357" s="607"/>
      <c r="O357" s="607"/>
      <c r="P357" s="607"/>
    </row>
    <row r="358" spans="8:8">
      <c r="H358" s="607"/>
      <c r="I358" s="607"/>
      <c r="J358" s="607"/>
      <c r="K358" s="607"/>
      <c r="L358" s="607"/>
      <c r="M358" s="607"/>
      <c r="N358" s="607"/>
      <c r="O358" s="607"/>
      <c r="P358" s="607"/>
    </row>
    <row r="359" spans="8:8">
      <c r="H359" s="607"/>
      <c r="I359" s="607"/>
      <c r="J359" s="607"/>
      <c r="K359" s="607"/>
      <c r="L359" s="607"/>
      <c r="M359" s="607"/>
      <c r="N359" s="607"/>
      <c r="O359" s="607"/>
      <c r="P359" s="607"/>
    </row>
    <row r="360" spans="8:8">
      <c r="H360" s="607"/>
      <c r="I360" s="607"/>
      <c r="J360" s="607"/>
      <c r="K360" s="607"/>
      <c r="L360" s="607"/>
      <c r="M360" s="607"/>
      <c r="N360" s="607"/>
      <c r="O360" s="607"/>
      <c r="P360" s="607"/>
    </row>
    <row r="361" spans="8:8">
      <c r="H361" s="607"/>
      <c r="I361" s="607"/>
      <c r="J361" s="607"/>
      <c r="K361" s="607"/>
      <c r="L361" s="607"/>
      <c r="M361" s="607"/>
      <c r="N361" s="607"/>
      <c r="O361" s="607"/>
      <c r="P361" s="607"/>
    </row>
    <row r="362" spans="8:8">
      <c r="H362" s="607"/>
      <c r="I362" s="607"/>
      <c r="J362" s="607"/>
      <c r="K362" s="607"/>
      <c r="L362" s="607"/>
      <c r="M362" s="607"/>
      <c r="N362" s="607"/>
      <c r="O362" s="607"/>
      <c r="P362" s="607"/>
    </row>
    <row r="363" spans="8:8">
      <c r="H363" s="607"/>
      <c r="I363" s="607"/>
      <c r="J363" s="607"/>
      <c r="K363" s="607"/>
      <c r="L363" s="607"/>
      <c r="M363" s="607"/>
      <c r="N363" s="607"/>
      <c r="O363" s="607"/>
      <c r="P363" s="607"/>
    </row>
    <row r="364" spans="8:8">
      <c r="H364" s="607"/>
      <c r="I364" s="607"/>
      <c r="J364" s="607"/>
      <c r="K364" s="607"/>
      <c r="L364" s="607"/>
      <c r="M364" s="607"/>
      <c r="N364" s="607"/>
      <c r="O364" s="607"/>
      <c r="P364" s="607"/>
    </row>
    <row r="365" spans="8:8">
      <c r="H365" s="607"/>
      <c r="I365" s="607"/>
      <c r="J365" s="607"/>
      <c r="K365" s="607"/>
      <c r="L365" s="607"/>
      <c r="M365" s="607"/>
      <c r="N365" s="607"/>
      <c r="O365" s="607"/>
      <c r="P365" s="607"/>
    </row>
    <row r="366" spans="8:8">
      <c r="H366" s="607"/>
      <c r="I366" s="607"/>
      <c r="J366" s="607"/>
      <c r="K366" s="607"/>
      <c r="L366" s="607"/>
      <c r="M366" s="607"/>
      <c r="N366" s="607"/>
      <c r="O366" s="607"/>
      <c r="P366" s="607"/>
    </row>
    <row r="367" spans="8:8">
      <c r="H367" s="607"/>
      <c r="I367" s="607"/>
      <c r="J367" s="607"/>
      <c r="K367" s="607"/>
      <c r="L367" s="607"/>
      <c r="M367" s="607"/>
      <c r="N367" s="607"/>
      <c r="O367" s="607"/>
      <c r="P367" s="607"/>
    </row>
    <row r="368" spans="8:8">
      <c r="H368" s="607"/>
      <c r="I368" s="607"/>
      <c r="J368" s="607"/>
      <c r="K368" s="607"/>
      <c r="L368" s="607"/>
      <c r="M368" s="607"/>
      <c r="N368" s="607"/>
      <c r="O368" s="607"/>
      <c r="P368" s="607"/>
    </row>
    <row r="369" spans="8:8">
      <c r="H369" s="607"/>
      <c r="I369" s="607"/>
      <c r="J369" s="607"/>
      <c r="K369" s="607"/>
      <c r="L369" s="607"/>
      <c r="M369" s="607"/>
      <c r="N369" s="607"/>
      <c r="O369" s="607"/>
      <c r="P369" s="607"/>
    </row>
    <row r="370" spans="8:8">
      <c r="H370" s="607"/>
      <c r="I370" s="607"/>
      <c r="J370" s="607"/>
      <c r="K370" s="607"/>
      <c r="L370" s="607"/>
      <c r="M370" s="607"/>
      <c r="N370" s="607"/>
      <c r="O370" s="607"/>
      <c r="P370" s="607"/>
    </row>
    <row r="371" spans="8:8">
      <c r="H371" s="607"/>
      <c r="I371" s="607"/>
      <c r="J371" s="607"/>
      <c r="K371" s="607"/>
      <c r="L371" s="607"/>
      <c r="M371" s="607"/>
      <c r="N371" s="607"/>
      <c r="O371" s="607"/>
      <c r="P371" s="607"/>
    </row>
    <row r="372" spans="8:8">
      <c r="H372" s="607"/>
      <c r="I372" s="607"/>
      <c r="J372" s="607"/>
      <c r="K372" s="607"/>
      <c r="L372" s="607"/>
      <c r="M372" s="607"/>
      <c r="N372" s="607"/>
      <c r="O372" s="607"/>
      <c r="P372" s="607"/>
    </row>
    <row r="373" spans="8:8">
      <c r="H373" s="607"/>
      <c r="I373" s="607"/>
      <c r="J373" s="607"/>
      <c r="K373" s="607"/>
      <c r="L373" s="607"/>
      <c r="M373" s="607"/>
      <c r="N373" s="607"/>
      <c r="O373" s="607"/>
      <c r="P373" s="607"/>
    </row>
    <row r="374" spans="8:8">
      <c r="H374" s="607"/>
      <c r="I374" s="607"/>
      <c r="J374" s="607"/>
      <c r="K374" s="607"/>
      <c r="L374" s="607"/>
      <c r="M374" s="607"/>
      <c r="N374" s="607"/>
      <c r="O374" s="607"/>
      <c r="P374" s="607"/>
    </row>
    <row r="375" spans="8:8">
      <c r="H375" s="607"/>
      <c r="I375" s="607"/>
      <c r="J375" s="607"/>
      <c r="K375" s="607"/>
      <c r="L375" s="607"/>
      <c r="M375" s="607"/>
      <c r="N375" s="607"/>
      <c r="O375" s="607"/>
      <c r="P375" s="607"/>
    </row>
    <row r="376" spans="8:8">
      <c r="H376" s="607"/>
      <c r="I376" s="607"/>
      <c r="J376" s="607"/>
      <c r="K376" s="607"/>
      <c r="L376" s="607"/>
      <c r="M376" s="607"/>
      <c r="N376" s="607"/>
      <c r="O376" s="607"/>
      <c r="P376" s="607"/>
    </row>
    <row r="377" spans="8:8">
      <c r="H377" s="607"/>
      <c r="I377" s="607"/>
      <c r="J377" s="607"/>
      <c r="K377" s="607"/>
      <c r="L377" s="607"/>
      <c r="M377" s="607"/>
      <c r="N377" s="607"/>
      <c r="O377" s="607"/>
      <c r="P377" s="607"/>
    </row>
    <row r="378" spans="8:8">
      <c r="H378" s="607"/>
      <c r="I378" s="607"/>
      <c r="J378" s="607"/>
      <c r="K378" s="607"/>
      <c r="L378" s="607"/>
      <c r="M378" s="607"/>
      <c r="N378" s="607"/>
      <c r="O378" s="607"/>
      <c r="P378" s="607"/>
    </row>
    <row r="379" spans="8:8">
      <c r="H379" s="607"/>
      <c r="I379" s="607"/>
      <c r="J379" s="607"/>
      <c r="K379" s="607"/>
      <c r="L379" s="607"/>
      <c r="M379" s="607"/>
      <c r="N379" s="607"/>
      <c r="O379" s="607"/>
      <c r="P379" s="607"/>
    </row>
    <row r="380" spans="8:8">
      <c r="H380" s="607"/>
      <c r="I380" s="607"/>
      <c r="J380" s="607"/>
      <c r="K380" s="607"/>
      <c r="L380" s="607"/>
      <c r="M380" s="607"/>
      <c r="N380" s="607"/>
      <c r="O380" s="607"/>
      <c r="P380" s="607"/>
    </row>
    <row r="381" spans="8:8">
      <c r="H381" s="607"/>
      <c r="I381" s="607"/>
      <c r="J381" s="607"/>
      <c r="K381" s="607"/>
      <c r="L381" s="607"/>
      <c r="M381" s="607"/>
      <c r="N381" s="607"/>
      <c r="O381" s="607"/>
      <c r="P381" s="607"/>
    </row>
    <row r="382" spans="8:8">
      <c r="H382" s="607"/>
      <c r="I382" s="607"/>
      <c r="J382" s="607"/>
      <c r="K382" s="607"/>
      <c r="L382" s="607"/>
      <c r="M382" s="607"/>
      <c r="N382" s="607"/>
      <c r="O382" s="607"/>
      <c r="P382" s="607"/>
    </row>
    <row r="383" spans="8:8">
      <c r="H383" s="607"/>
      <c r="I383" s="607"/>
      <c r="J383" s="607"/>
      <c r="K383" s="607"/>
      <c r="L383" s="607"/>
      <c r="M383" s="607"/>
      <c r="N383" s="607"/>
      <c r="O383" s="607"/>
      <c r="P383" s="607"/>
    </row>
    <row r="384" spans="8:8">
      <c r="H384" s="607"/>
      <c r="I384" s="607"/>
      <c r="J384" s="607"/>
      <c r="K384" s="607"/>
      <c r="L384" s="607"/>
      <c r="M384" s="607"/>
      <c r="N384" s="607"/>
      <c r="O384" s="607"/>
      <c r="P384" s="607"/>
    </row>
    <row r="385" spans="8:8">
      <c r="H385" s="607"/>
      <c r="I385" s="607"/>
      <c r="J385" s="607"/>
      <c r="K385" s="607"/>
      <c r="L385" s="607"/>
      <c r="M385" s="607"/>
      <c r="N385" s="607"/>
      <c r="O385" s="607"/>
      <c r="P385" s="607"/>
    </row>
    <row r="386" spans="8:8">
      <c r="H386" s="607"/>
      <c r="I386" s="607"/>
      <c r="J386" s="607"/>
      <c r="K386" s="607"/>
      <c r="L386" s="607"/>
      <c r="M386" s="607"/>
      <c r="N386" s="607"/>
      <c r="O386" s="607"/>
      <c r="P386" s="607"/>
    </row>
    <row r="387" spans="8:8">
      <c r="H387" s="607"/>
      <c r="I387" s="607"/>
      <c r="J387" s="607"/>
      <c r="K387" s="607"/>
      <c r="L387" s="607"/>
      <c r="M387" s="607"/>
      <c r="N387" s="607"/>
      <c r="O387" s="607"/>
      <c r="P387" s="607"/>
    </row>
    <row r="388" spans="8:8">
      <c r="H388" s="607"/>
      <c r="I388" s="607"/>
      <c r="J388" s="607"/>
      <c r="K388" s="607"/>
      <c r="L388" s="607"/>
      <c r="M388" s="607"/>
      <c r="N388" s="607"/>
      <c r="O388" s="607"/>
      <c r="P388" s="607"/>
    </row>
    <row r="389" spans="8:8">
      <c r="H389" s="607"/>
      <c r="I389" s="607"/>
      <c r="J389" s="607"/>
      <c r="K389" s="607"/>
      <c r="L389" s="607"/>
      <c r="M389" s="607"/>
      <c r="N389" s="607"/>
      <c r="O389" s="607"/>
      <c r="P389" s="607"/>
    </row>
    <row r="390" spans="8:8">
      <c r="H390" s="607"/>
      <c r="I390" s="607"/>
      <c r="J390" s="607"/>
      <c r="K390" s="607"/>
      <c r="L390" s="607"/>
      <c r="M390" s="607"/>
      <c r="N390" s="607"/>
      <c r="O390" s="607"/>
      <c r="P390" s="607"/>
    </row>
    <row r="391" spans="8:8">
      <c r="H391" s="607"/>
      <c r="I391" s="607"/>
      <c r="J391" s="607"/>
      <c r="K391" s="607"/>
      <c r="L391" s="607"/>
      <c r="M391" s="607"/>
      <c r="N391" s="607"/>
      <c r="O391" s="607"/>
      <c r="P391" s="607"/>
    </row>
    <row r="392" spans="8:8">
      <c r="H392" s="607"/>
      <c r="I392" s="607"/>
      <c r="J392" s="607"/>
      <c r="K392" s="607"/>
      <c r="L392" s="607"/>
      <c r="M392" s="607"/>
      <c r="N392" s="607"/>
      <c r="O392" s="607"/>
      <c r="P392" s="607"/>
    </row>
    <row r="393" spans="8:8">
      <c r="H393" s="607"/>
      <c r="I393" s="607"/>
      <c r="J393" s="607"/>
      <c r="K393" s="607"/>
      <c r="L393" s="607"/>
      <c r="M393" s="607"/>
      <c r="N393" s="607"/>
      <c r="O393" s="607"/>
      <c r="P393" s="607"/>
    </row>
  </sheetData>
  <sheetProtection sheet="0" formatCells="0" selectLockedCells="1"/>
  <mergeCells count="6">
    <mergeCell ref="C4:D4"/>
    <mergeCell ref="F4:G4"/>
    <mergeCell ref="C1:G3"/>
    <mergeCell ref="C17:D17"/>
    <mergeCell ref="F17:G17"/>
    <mergeCell ref="C22:D22"/>
  </mergeCells>
  <dataValidations count="4">
    <dataValidation allowBlank="1" type="any" operator="between" errorStyle="stop" showInput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howErrorMessage="1" sqref="C4:D4"/>
    <dataValidation allowBlank="1" type="any" operator="between" errorStyle="stop" showInput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howErrorMessage="1" sqref="F4:G4"/>
    <dataValidation allowBlank="1" type="list" errorStyle="stop" showInputMessage="1" promptTitle="点数" prompt="在此输入数字" showErrorMessage="1" errorTitle="错误" error="请输入1~100内的数字" sqref="C19">
      <formula1>疯狂附表!$A$2:$A$102</formula1>
    </dataValidation>
    <dataValidation allowBlank="1" type="list" errorStyle="stop" showInputMessage="1" promptTitle="点数" prompt="在此输入数字" showErrorMessage="1" errorTitle="错误" error="请输入1~100内的数字" sqref="F19">
      <formula1>疯狂附表!$A$2:$A$102</formula1>
    </dataValidation>
  </dataValidations>
  <pageMargins left="0.699305555555556" right="0.699305555555556" top="0.75" bottom="0.75" header="0.3" footer="0.3"/>
</worksheet>
</file>

<file path=xl/worksheets/sheet7.xml><?xml version="1.0" encoding="utf-8"?>
<worksheet xmlns:r="http://schemas.openxmlformats.org/officeDocument/2006/relationships" xmlns="http://schemas.openxmlformats.org/spreadsheetml/2006/main">
  <dimension ref="A1:X24"/>
  <sheetViews>
    <sheetView workbookViewId="0" topLeftCell="D1" showGridLines="0">
      <selection activeCell="E3" sqref="E3:K3"/>
    </sheetView>
  </sheetViews>
  <sheetFormatPr defaultRowHeight="15.6" defaultColWidth="10"/>
  <cols>
    <col min="1" max="1" customWidth="0" width="8.25" style="660"/>
    <col min="2" max="2" customWidth="1" width="13.0" style="660"/>
    <col min="3" max="3" customWidth="0" width="8.25" style="660"/>
    <col min="4" max="4" customWidth="1" width="10.128906" style="660"/>
    <col min="5" max="5" customWidth="1" width="12.5" style="660"/>
    <col min="6" max="6" customWidth="1" width="8.5" style="660"/>
    <col min="7" max="8" customWidth="0" width="8.25" style="660"/>
    <col min="9" max="10" customWidth="1" width="11.25" style="660"/>
    <col min="11" max="11" customWidth="1" width="10.5" style="660"/>
    <col min="12" max="13" customWidth="1" width="12.0" style="660"/>
    <col min="14" max="14" customWidth="1" width="9.878906" style="660"/>
    <col min="15" max="15" customWidth="0" width="8.25" style="660"/>
    <col min="16" max="16" customWidth="1" width="8.25" style="660"/>
    <col min="17" max="17" customWidth="0" width="8.25" style="660"/>
    <col min="18" max="18" customWidth="1" width="17.5" style="660"/>
    <col min="19" max="19" customWidth="1" width="11.628906" style="660"/>
    <col min="20" max="20" customWidth="1" width="3.75" style="660"/>
    <col min="21" max="21" customWidth="1" width="40.128906" style="660"/>
    <col min="22" max="16384" customWidth="0" width="8.25" style="660"/>
  </cols>
  <sheetData>
    <row r="1" spans="8:8" ht="16.5" customHeight="1">
      <c r="A1" s="661" t="s">
        <v>907</v>
      </c>
      <c r="B1" s="661"/>
      <c r="C1" s="661"/>
      <c r="D1" s="661"/>
      <c r="E1" s="661"/>
      <c r="F1" s="661"/>
      <c r="G1" s="661"/>
      <c r="H1" s="661"/>
      <c r="I1" s="661"/>
      <c r="J1" s="661"/>
      <c r="K1" s="661"/>
      <c r="L1" s="661"/>
      <c r="M1" s="661"/>
      <c r="N1" s="661"/>
      <c r="O1" s="661"/>
      <c r="P1" s="661"/>
      <c r="Q1" s="661"/>
      <c r="R1" s="661"/>
      <c r="S1" s="661"/>
    </row>
    <row r="2" spans="8:8" s="662" ht="16.5" customFormat="1" customHeight="1">
      <c r="A2" s="661" t="s">
        <v>908</v>
      </c>
      <c r="B2" s="661"/>
      <c r="C2" s="661"/>
      <c r="D2" s="661"/>
      <c r="E2" s="661"/>
      <c r="F2" s="661"/>
      <c r="G2" s="661"/>
      <c r="H2" s="661"/>
      <c r="I2" s="661"/>
      <c r="J2" s="661"/>
      <c r="K2" s="661"/>
      <c r="L2" s="661"/>
      <c r="M2" s="661"/>
      <c r="N2" s="661"/>
      <c r="O2" s="661"/>
      <c r="P2" s="661"/>
      <c r="Q2" s="661"/>
      <c r="R2" s="661"/>
      <c r="S2" s="661"/>
    </row>
    <row r="3" spans="8:8" ht="16.35">
      <c r="E3" s="663" t="s">
        <v>909</v>
      </c>
      <c r="F3" s="663"/>
      <c r="G3" s="663"/>
      <c r="H3" s="663"/>
      <c r="I3" s="663"/>
      <c r="J3" s="663"/>
      <c r="K3" s="663"/>
    </row>
    <row r="4" spans="8:8">
      <c r="E4" s="664" t="s">
        <v>910</v>
      </c>
      <c r="F4" s="665"/>
      <c r="G4" s="665"/>
      <c r="H4" s="665"/>
      <c r="I4" s="665"/>
      <c r="J4" s="665"/>
      <c r="K4" s="666"/>
      <c r="M4" s="664" t="s">
        <v>911</v>
      </c>
      <c r="N4" s="665"/>
      <c r="O4" s="665"/>
      <c r="P4" s="665"/>
      <c r="Q4" s="665"/>
      <c r="R4" s="665"/>
      <c r="S4" s="666"/>
    </row>
    <row r="5" spans="8:8" ht="20.1" customHeight="1">
      <c r="E5" s="667" t="s">
        <v>132</v>
      </c>
      <c r="F5" s="668" t="s">
        <v>62</v>
      </c>
      <c r="G5" s="668" t="s">
        <v>135</v>
      </c>
      <c r="H5" s="668"/>
      <c r="I5" s="668" t="s">
        <v>133</v>
      </c>
      <c r="J5" s="668"/>
      <c r="K5" s="669" t="s">
        <v>134</v>
      </c>
      <c r="M5" s="667" t="s">
        <v>132</v>
      </c>
      <c r="N5" s="668" t="s">
        <v>62</v>
      </c>
      <c r="O5" s="668" t="s">
        <v>135</v>
      </c>
      <c r="P5" s="668"/>
      <c r="Q5" s="668" t="s">
        <v>133</v>
      </c>
      <c r="R5" s="668"/>
      <c r="S5" s="669" t="s">
        <v>134</v>
      </c>
    </row>
    <row r="6" spans="8:8" ht="50.1" customHeight="1">
      <c r="E6" s="670" t="s">
        <v>912</v>
      </c>
      <c r="F6" s="671" t="s">
        <v>913</v>
      </c>
      <c r="G6" s="672">
        <v>0.5</v>
      </c>
      <c r="H6" s="672"/>
      <c r="I6" s="671" t="s">
        <v>914</v>
      </c>
      <c r="J6" s="671"/>
      <c r="K6" s="673">
        <v>0.5</v>
      </c>
      <c r="M6" s="670" t="s">
        <v>912</v>
      </c>
      <c r="N6" s="671" t="s">
        <v>913</v>
      </c>
      <c r="O6" s="672">
        <v>10.0</v>
      </c>
      <c r="P6" s="672"/>
      <c r="Q6" s="671" t="s">
        <v>914</v>
      </c>
      <c r="R6" s="671"/>
      <c r="S6" s="673">
        <v>10.0</v>
      </c>
    </row>
    <row r="7" spans="8:8" ht="50.1" customHeight="1">
      <c r="E7" s="674" t="s">
        <v>915</v>
      </c>
      <c r="F7" s="675" t="s">
        <v>916</v>
      </c>
      <c r="G7" s="676" t="s">
        <v>917</v>
      </c>
      <c r="H7" s="676"/>
      <c r="I7" s="676" t="s">
        <v>918</v>
      </c>
      <c r="J7" s="676"/>
      <c r="K7" s="677">
        <v>2.0</v>
      </c>
      <c r="M7" s="674" t="s">
        <v>915</v>
      </c>
      <c r="N7" s="675" t="s">
        <v>916</v>
      </c>
      <c r="O7" s="676" t="s">
        <v>919</v>
      </c>
      <c r="P7" s="676"/>
      <c r="Q7" s="676" t="s">
        <v>920</v>
      </c>
      <c r="R7" s="676"/>
      <c r="S7" s="677">
        <v>40.0</v>
      </c>
    </row>
    <row r="8" spans="8:8" ht="50.1" customHeight="1">
      <c r="E8" s="670" t="s">
        <v>921</v>
      </c>
      <c r="F8" s="671" t="s">
        <v>922</v>
      </c>
      <c r="G8" s="678" t="s">
        <v>923</v>
      </c>
      <c r="H8" s="678"/>
      <c r="I8" s="678" t="s">
        <v>924</v>
      </c>
      <c r="J8" s="678"/>
      <c r="K8" s="679">
        <v>10.0</v>
      </c>
      <c r="M8" s="670" t="s">
        <v>921</v>
      </c>
      <c r="N8" s="671" t="s">
        <v>922</v>
      </c>
      <c r="O8" s="678" t="s">
        <v>925</v>
      </c>
      <c r="P8" s="678"/>
      <c r="Q8" s="678" t="s">
        <v>926</v>
      </c>
      <c r="R8" s="678"/>
      <c r="S8" s="679">
        <v>200.0</v>
      </c>
    </row>
    <row r="9" spans="8:8" ht="50.1" customHeight="1">
      <c r="E9" s="674" t="s">
        <v>927</v>
      </c>
      <c r="F9" s="675" t="s">
        <v>928</v>
      </c>
      <c r="G9" s="676" t="s">
        <v>929</v>
      </c>
      <c r="H9" s="676"/>
      <c r="I9" s="676" t="s">
        <v>930</v>
      </c>
      <c r="J9" s="676"/>
      <c r="K9" s="677">
        <v>50.0</v>
      </c>
      <c r="M9" s="674" t="s">
        <v>927</v>
      </c>
      <c r="N9" s="675" t="s">
        <v>928</v>
      </c>
      <c r="O9" s="676" t="s">
        <v>931</v>
      </c>
      <c r="P9" s="676"/>
      <c r="Q9" s="676" t="s">
        <v>932</v>
      </c>
      <c r="R9" s="676"/>
      <c r="S9" s="677">
        <v>1000.0</v>
      </c>
    </row>
    <row r="10" spans="8:8" ht="50.1" customHeight="1">
      <c r="E10" s="670" t="s">
        <v>933</v>
      </c>
      <c r="F10" s="671" t="s">
        <v>934</v>
      </c>
      <c r="G10" s="678" t="s">
        <v>935</v>
      </c>
      <c r="H10" s="678"/>
      <c r="I10" s="678" t="s">
        <v>936</v>
      </c>
      <c r="J10" s="678"/>
      <c r="K10" s="679">
        <v>250.0</v>
      </c>
      <c r="M10" s="670" t="s">
        <v>933</v>
      </c>
      <c r="N10" s="671" t="s">
        <v>934</v>
      </c>
      <c r="O10" s="678" t="s">
        <v>937</v>
      </c>
      <c r="P10" s="678"/>
      <c r="Q10" s="678" t="s">
        <v>938</v>
      </c>
      <c r="R10" s="678"/>
      <c r="S10" s="679">
        <v>5000.0</v>
      </c>
    </row>
    <row r="11" spans="8:8" ht="50.1" customHeight="1">
      <c r="E11" s="680" t="s">
        <v>939</v>
      </c>
      <c r="F11" s="681">
        <v>99.0</v>
      </c>
      <c r="G11" s="682">
        <v>50000.0</v>
      </c>
      <c r="H11" s="682"/>
      <c r="I11" s="681" t="s">
        <v>940</v>
      </c>
      <c r="J11" s="681"/>
      <c r="K11" s="683">
        <v>5000.0</v>
      </c>
      <c r="M11" s="680" t="s">
        <v>939</v>
      </c>
      <c r="N11" s="681">
        <v>99.0</v>
      </c>
      <c r="O11" s="682" t="s">
        <v>941</v>
      </c>
      <c r="P11" s="682"/>
      <c r="Q11" s="681" t="s">
        <v>942</v>
      </c>
      <c r="R11" s="681"/>
      <c r="S11" s="683">
        <v>100000.0</v>
      </c>
    </row>
    <row r="12" spans="8:8" ht="16.35">
      <c r="E12" s="684"/>
    </row>
    <row r="13" spans="8:8">
      <c r="F13" s="685" t="s">
        <v>912</v>
      </c>
      <c r="G13" s="686"/>
      <c r="H13" s="686"/>
      <c r="I13" s="686"/>
      <c r="J13" s="687"/>
    </row>
    <row r="14" spans="8:8" ht="52.5" customHeight="1">
      <c r="F14" s="688" t="s">
        <v>943</v>
      </c>
      <c r="G14" s="689"/>
      <c r="H14" s="689"/>
      <c r="I14" s="689"/>
      <c r="J14" s="690"/>
    </row>
    <row r="15" spans="8:8">
      <c r="B15" s="684"/>
      <c r="F15" s="667" t="s">
        <v>944</v>
      </c>
      <c r="G15" s="668"/>
      <c r="H15" s="668"/>
      <c r="I15" s="668"/>
      <c r="J15" s="669"/>
    </row>
    <row r="16" spans="8:8" ht="69.75" customHeight="1">
      <c r="F16" s="688" t="s">
        <v>945</v>
      </c>
      <c r="G16" s="689"/>
      <c r="H16" s="689"/>
      <c r="I16" s="689"/>
      <c r="J16" s="690"/>
    </row>
    <row r="17" spans="8:8">
      <c r="F17" s="667" t="s">
        <v>921</v>
      </c>
      <c r="G17" s="668"/>
      <c r="H17" s="668"/>
      <c r="I17" s="668"/>
      <c r="J17" s="669"/>
    </row>
    <row r="18" spans="8:8" ht="87.75" customHeight="1">
      <c r="F18" s="688" t="s">
        <v>946</v>
      </c>
      <c r="G18" s="689"/>
      <c r="H18" s="689"/>
      <c r="I18" s="689"/>
      <c r="J18" s="690"/>
    </row>
    <row r="19" spans="8:8">
      <c r="F19" s="667" t="s">
        <v>927</v>
      </c>
      <c r="G19" s="668"/>
      <c r="H19" s="668"/>
      <c r="I19" s="668"/>
      <c r="J19" s="669"/>
    </row>
    <row r="20" spans="8:8" ht="85.5" customHeight="1">
      <c r="F20" s="688" t="s">
        <v>947</v>
      </c>
      <c r="G20" s="689"/>
      <c r="H20" s="689"/>
      <c r="I20" s="689"/>
      <c r="J20" s="690"/>
    </row>
    <row r="21" spans="8:8">
      <c r="F21" s="667" t="s">
        <v>933</v>
      </c>
      <c r="G21" s="668"/>
      <c r="H21" s="668"/>
      <c r="I21" s="668"/>
      <c r="J21" s="669"/>
    </row>
    <row r="22" spans="8:8" ht="138.0" customHeight="1">
      <c r="F22" s="688" t="s">
        <v>948</v>
      </c>
      <c r="G22" s="689"/>
      <c r="H22" s="689"/>
      <c r="I22" s="689"/>
      <c r="J22" s="690"/>
    </row>
    <row r="23" spans="8:8">
      <c r="B23" s="684"/>
      <c r="F23" s="667" t="s">
        <v>949</v>
      </c>
      <c r="G23" s="668"/>
      <c r="H23" s="668"/>
      <c r="I23" s="668"/>
      <c r="J23" s="669"/>
    </row>
    <row r="24" spans="8:8" ht="35.25" customHeight="1">
      <c r="F24" s="691" t="s">
        <v>950</v>
      </c>
      <c r="G24" s="692"/>
      <c r="H24" s="692"/>
      <c r="I24" s="692"/>
      <c r="J24" s="693"/>
    </row>
  </sheetData>
  <sheetProtection sheet="0" formatCells="0" selectLockedCells="1"/>
  <mergeCells count="45">
    <mergeCell ref="A1:S1"/>
    <mergeCell ref="O7:P7"/>
    <mergeCell ref="Q5:R5"/>
    <mergeCell ref="E3:K3"/>
    <mergeCell ref="O5:P5"/>
    <mergeCell ref="O8:P8"/>
    <mergeCell ref="Q9:R9"/>
    <mergeCell ref="O6:P6"/>
    <mergeCell ref="F23:J23"/>
    <mergeCell ref="F18:J18"/>
    <mergeCell ref="I6:J6"/>
    <mergeCell ref="F13:J13"/>
    <mergeCell ref="F21:J21"/>
    <mergeCell ref="G5:H5"/>
    <mergeCell ref="F22:J22"/>
    <mergeCell ref="I8:J8"/>
    <mergeCell ref="G11:H11"/>
    <mergeCell ref="G10:H10"/>
    <mergeCell ref="O11:P11"/>
    <mergeCell ref="O9:P9"/>
    <mergeCell ref="F24:J24"/>
    <mergeCell ref="G6:H6"/>
    <mergeCell ref="Q8:R8"/>
    <mergeCell ref="A2:S2"/>
    <mergeCell ref="Q6:R6"/>
    <mergeCell ref="E4:K4"/>
    <mergeCell ref="M4:S4"/>
    <mergeCell ref="Q10:R10"/>
    <mergeCell ref="Q7:R7"/>
    <mergeCell ref="I11:J11"/>
    <mergeCell ref="G8:H8"/>
    <mergeCell ref="I9:J9"/>
    <mergeCell ref="I10:J10"/>
    <mergeCell ref="I7:J7"/>
    <mergeCell ref="F14:J14"/>
    <mergeCell ref="O10:P10"/>
    <mergeCell ref="I5:J5"/>
    <mergeCell ref="G7:H7"/>
    <mergeCell ref="F20:J20"/>
    <mergeCell ref="G9:H9"/>
    <mergeCell ref="F16:J16"/>
    <mergeCell ref="F19:J19"/>
    <mergeCell ref="F15:J15"/>
    <mergeCell ref="F17:J17"/>
    <mergeCell ref="Q11:R11"/>
  </mergeCells>
  <pageMargins left="0.699305555555556" right="0.699305555555556" top="0.75" bottom="0.75" header="0.3" footer="0.3"/>
</worksheet>
</file>

<file path=xl/worksheets/sheet8.xml><?xml version="1.0" encoding="utf-8"?>
<worksheet xmlns:r="http://schemas.openxmlformats.org/officeDocument/2006/relationships" xmlns="http://schemas.openxmlformats.org/spreadsheetml/2006/main">
  <dimension ref="A1:X52"/>
  <sheetViews>
    <sheetView workbookViewId="0" topLeftCell="A40" showGridLines="0">
      <selection activeCell="B54" sqref="B54"/>
    </sheetView>
  </sheetViews>
  <sheetFormatPr defaultRowHeight="17.4" defaultColWidth="9"/>
  <cols>
    <col min="1" max="1" customWidth="1" width="9.5" style="517"/>
    <col min="2" max="2" customWidth="1" width="8.0" style="694"/>
    <col min="3" max="3" customWidth="1" width="6.25" style="694"/>
    <col min="4" max="4" customWidth="0" width="9.878906" style="517"/>
    <col min="5" max="5" customWidth="1" width="11.25" style="517"/>
    <col min="6" max="6" customWidth="1" width="10.378906" style="517"/>
    <col min="7" max="16384" customWidth="0" width="9.878906" style="517"/>
  </cols>
  <sheetData>
    <row r="1" spans="8:8">
      <c r="A1" s="695" t="s">
        <v>951</v>
      </c>
      <c r="B1" s="696" t="s">
        <v>952</v>
      </c>
      <c r="C1" s="697" t="s">
        <v>953</v>
      </c>
      <c r="E1" s="695" t="s">
        <v>15</v>
      </c>
      <c r="F1" s="697" t="s">
        <v>954</v>
      </c>
      <c r="J1" s="698"/>
    </row>
    <row r="2" spans="8:8" ht="18.15">
      <c r="A2" s="699">
        <v>0.0</v>
      </c>
      <c r="B2" s="700" t="s">
        <v>955</v>
      </c>
      <c r="C2" s="701">
        <v>0.0</v>
      </c>
      <c r="E2" s="702">
        <f>人物卡!C6</f>
        <v>56.0</v>
      </c>
      <c r="F2" s="703">
        <f>IF((人物卡!C6&lt;39)*AND(人物卡!C6&gt;=0),0,IF(人物卡!C6&lt;50,1,IF(人物卡!C6&lt;60,2,IF(人物卡!C6&lt;70,3,IF(人物卡!C6&lt;80,4,IF(人物卡!C6&lt;90,5))))))</f>
        <v>2.0</v>
      </c>
    </row>
    <row r="3" spans="8:8">
      <c r="A3" s="704">
        <v>2.0</v>
      </c>
      <c r="B3" s="705">
        <v>-2.0</v>
      </c>
      <c r="C3" s="706">
        <v>-2.0</v>
      </c>
    </row>
    <row r="4" spans="8:8">
      <c r="A4" s="699">
        <v>65.0</v>
      </c>
      <c r="B4" s="700">
        <v>-1.0</v>
      </c>
      <c r="C4" s="701">
        <v>-1.0</v>
      </c>
    </row>
    <row r="5" spans="8:8">
      <c r="A5" s="704">
        <v>85.0</v>
      </c>
      <c r="B5" s="705">
        <v>0.0</v>
      </c>
      <c r="C5" s="706">
        <v>0.0</v>
      </c>
    </row>
    <row r="6" spans="8:8">
      <c r="A6" s="699">
        <v>125.0</v>
      </c>
      <c r="B6" s="700" t="s">
        <v>956</v>
      </c>
      <c r="C6" s="701">
        <v>1.0</v>
      </c>
    </row>
    <row r="7" spans="8:8">
      <c r="A7" s="704">
        <v>165.0</v>
      </c>
      <c r="B7" s="705" t="s">
        <v>957</v>
      </c>
      <c r="C7" s="706">
        <v>2.0</v>
      </c>
    </row>
    <row r="8" spans="8:8" ht="18.15">
      <c r="A8" s="699">
        <v>205.0</v>
      </c>
      <c r="B8" s="700" t="s">
        <v>958</v>
      </c>
      <c r="C8" s="701">
        <v>3.0</v>
      </c>
    </row>
    <row r="9" spans="8:8">
      <c r="A9" s="704">
        <v>285.0</v>
      </c>
      <c r="B9" s="705" t="s">
        <v>959</v>
      </c>
      <c r="C9" s="706">
        <v>4.0</v>
      </c>
      <c r="E9" s="707" t="s">
        <v>960</v>
      </c>
      <c r="F9" s="708"/>
    </row>
    <row r="10" spans="8:8">
      <c r="A10" s="699">
        <v>365.0</v>
      </c>
      <c r="B10" s="700" t="s">
        <v>961</v>
      </c>
      <c r="C10" s="701">
        <v>5.0</v>
      </c>
      <c r="E10" s="709" t="s">
        <v>962</v>
      </c>
      <c r="F10" s="701">
        <f>人物卡!J3</f>
        <v>75.0</v>
      </c>
    </row>
    <row r="11" spans="8:8">
      <c r="A11" s="704">
        <v>445.0</v>
      </c>
      <c r="B11" s="705" t="s">
        <v>963</v>
      </c>
      <c r="C11" s="706">
        <v>6.0</v>
      </c>
      <c r="E11" s="704" t="s">
        <v>964</v>
      </c>
      <c r="F11" s="706">
        <f>人物卡!M3</f>
        <v>50.0</v>
      </c>
    </row>
    <row r="12" spans="8:8">
      <c r="A12" s="699">
        <v>525.0</v>
      </c>
      <c r="B12" s="700" t="s">
        <v>965</v>
      </c>
      <c r="C12" s="701">
        <v>7.0</v>
      </c>
      <c r="E12" s="709" t="s">
        <v>966</v>
      </c>
      <c r="F12" s="701">
        <f>人物卡!J7</f>
        <v>75.0</v>
      </c>
    </row>
    <row r="13" spans="8:8">
      <c r="A13" s="704">
        <v>605.0</v>
      </c>
      <c r="B13" s="705" t="s">
        <v>967</v>
      </c>
      <c r="C13" s="706">
        <v>8.0</v>
      </c>
      <c r="E13" s="704" t="s">
        <v>968</v>
      </c>
      <c r="F13" s="706" t="b">
        <f>IF(F10&gt;F12,TRUE())</f>
        <v>0</v>
      </c>
    </row>
    <row r="14" spans="8:8">
      <c r="A14" s="699">
        <v>685.0</v>
      </c>
      <c r="B14" s="700" t="s">
        <v>969</v>
      </c>
      <c r="C14" s="701">
        <v>9.0</v>
      </c>
      <c r="E14" s="709" t="s">
        <v>970</v>
      </c>
      <c r="F14" s="701" t="b">
        <f>IF(F11&gt;F12,TRUE())</f>
        <v>0</v>
      </c>
    </row>
    <row r="15" spans="8:8">
      <c r="A15" s="704">
        <v>765.0</v>
      </c>
      <c r="B15" s="705" t="s">
        <v>971</v>
      </c>
      <c r="C15" s="706">
        <v>10.0</v>
      </c>
      <c r="E15" s="704" t="s">
        <v>972</v>
      </c>
      <c r="F15" s="706" t="b">
        <f>IF(F10=F12,TRUE())</f>
        <v>1</v>
      </c>
    </row>
    <row r="16" spans="8:8">
      <c r="A16" s="699">
        <v>845.0</v>
      </c>
      <c r="B16" s="700" t="s">
        <v>973</v>
      </c>
      <c r="C16" s="701">
        <v>11.0</v>
      </c>
      <c r="E16" s="709" t="s">
        <v>974</v>
      </c>
      <c r="F16" s="701" t="b">
        <f>IF(F11=F12,TRUE())</f>
        <v>0</v>
      </c>
    </row>
    <row r="17" spans="8:8">
      <c r="A17" s="704">
        <v>925.0</v>
      </c>
      <c r="B17" s="705" t="s">
        <v>975</v>
      </c>
      <c r="C17" s="706">
        <v>12.0</v>
      </c>
      <c r="E17" s="704" t="s">
        <v>976</v>
      </c>
      <c r="F17" s="706" t="b">
        <f>IF(F10&lt;F12,TRUE())</f>
        <v>0</v>
      </c>
    </row>
    <row r="18" spans="8:8">
      <c r="A18" s="699">
        <v>1005.0</v>
      </c>
      <c r="B18" s="700" t="s">
        <v>977</v>
      </c>
      <c r="C18" s="701">
        <v>13.0</v>
      </c>
      <c r="E18" s="709" t="s">
        <v>978</v>
      </c>
      <c r="F18" s="701" t="b">
        <f>IF(F11&lt;F12,TRUE())</f>
        <v>1</v>
      </c>
    </row>
    <row r="19" spans="8:8">
      <c r="A19" s="704">
        <v>1085.0</v>
      </c>
      <c r="B19" s="705" t="s">
        <v>979</v>
      </c>
      <c r="C19" s="706">
        <v>14.0</v>
      </c>
      <c r="E19" s="704" t="s">
        <v>980</v>
      </c>
      <c r="F19" s="706" t="b">
        <f>AND(F17:F18)</f>
        <v>0</v>
      </c>
    </row>
    <row r="20" spans="8:8">
      <c r="A20" s="699">
        <v>1165.0</v>
      </c>
      <c r="B20" s="700" t="s">
        <v>981</v>
      </c>
      <c r="C20" s="701">
        <v>15.0</v>
      </c>
      <c r="E20" s="709" t="s">
        <v>982</v>
      </c>
      <c r="F20" s="701" t="b">
        <f>AND(F13:F14)</f>
        <v>0</v>
      </c>
    </row>
    <row r="21" spans="8:8">
      <c r="A21" s="704">
        <v>1245.0</v>
      </c>
      <c r="B21" s="705" t="s">
        <v>983</v>
      </c>
      <c r="C21" s="706">
        <v>16.0</v>
      </c>
      <c r="E21" s="704" t="s">
        <v>984</v>
      </c>
      <c r="F21" s="706" t="b">
        <f>AND(F15:F16)</f>
        <v>0</v>
      </c>
    </row>
    <row r="22" spans="8:8">
      <c r="A22" s="699">
        <v>1325.0</v>
      </c>
      <c r="B22" s="700" t="s">
        <v>985</v>
      </c>
      <c r="C22" s="701">
        <v>17.0</v>
      </c>
      <c r="E22" s="709" t="s">
        <v>986</v>
      </c>
      <c r="F22" s="701" t="b">
        <f>OR(F13:F14)</f>
        <v>0</v>
      </c>
    </row>
    <row r="23" spans="8:8">
      <c r="A23" s="704">
        <v>1405.0</v>
      </c>
      <c r="B23" s="705" t="s">
        <v>987</v>
      </c>
      <c r="C23" s="706">
        <v>18.0</v>
      </c>
      <c r="E23" s="704" t="s">
        <v>988</v>
      </c>
      <c r="F23" s="706">
        <f>IF(OR(F15:F16),8,0)</f>
        <v>8.0</v>
      </c>
    </row>
    <row r="24" spans="8:8">
      <c r="A24" s="699">
        <v>1485.0</v>
      </c>
      <c r="B24" s="700" t="s">
        <v>989</v>
      </c>
      <c r="C24" s="701">
        <v>19.0</v>
      </c>
      <c r="E24" s="709" t="s">
        <v>990</v>
      </c>
      <c r="F24" s="701">
        <f>IF(F19,7,0)</f>
        <v>0.0</v>
      </c>
    </row>
    <row r="25" spans="8:8">
      <c r="A25" s="704">
        <v>1565.0</v>
      </c>
      <c r="B25" s="705" t="s">
        <v>991</v>
      </c>
      <c r="C25" s="706">
        <v>20.0</v>
      </c>
      <c r="E25" s="704" t="s">
        <v>992</v>
      </c>
      <c r="F25" s="706">
        <f>IF(F20,9,0)</f>
        <v>0.0</v>
      </c>
    </row>
    <row r="26" spans="8:8">
      <c r="A26" s="699">
        <v>1645.0</v>
      </c>
      <c r="B26" s="700" t="s">
        <v>993</v>
      </c>
      <c r="C26" s="701">
        <v>21.0</v>
      </c>
      <c r="E26" s="709" t="s">
        <v>988</v>
      </c>
      <c r="F26" s="701">
        <f>IF(OR(F21:F22),8,0)</f>
        <v>0.0</v>
      </c>
    </row>
    <row r="27" spans="8:8">
      <c r="A27" s="704">
        <v>1725.0</v>
      </c>
      <c r="B27" s="705" t="s">
        <v>994</v>
      </c>
      <c r="C27" s="706">
        <v>22.0</v>
      </c>
      <c r="E27" s="704" t="s">
        <v>995</v>
      </c>
      <c r="F27" s="706">
        <f>MAX(F23:F26)</f>
        <v>8.0</v>
      </c>
    </row>
    <row r="28" spans="8:8" ht="18.15">
      <c r="A28" s="699">
        <v>1805.0</v>
      </c>
      <c r="B28" s="700" t="s">
        <v>996</v>
      </c>
      <c r="C28" s="701">
        <v>23.0</v>
      </c>
      <c r="E28" s="710" t="s">
        <v>997</v>
      </c>
      <c r="F28" s="711">
        <f>F27-F2</f>
        <v>6.0</v>
      </c>
    </row>
    <row r="29" spans="8:8">
      <c r="A29" s="704">
        <v>1885.0</v>
      </c>
      <c r="B29" s="705" t="s">
        <v>998</v>
      </c>
      <c r="C29" s="706">
        <v>24.0</v>
      </c>
    </row>
    <row r="30" spans="8:8">
      <c r="A30" s="699">
        <v>1965.0</v>
      </c>
      <c r="B30" s="700" t="s">
        <v>999</v>
      </c>
      <c r="C30" s="701">
        <v>25.0</v>
      </c>
    </row>
    <row r="31" spans="8:8">
      <c r="A31" s="704">
        <v>2045.0</v>
      </c>
      <c r="B31" s="705" t="s">
        <v>1000</v>
      </c>
      <c r="C31" s="706">
        <v>26.0</v>
      </c>
    </row>
    <row r="32" spans="8:8" ht="18.15">
      <c r="A32" s="712">
        <v>2125.0</v>
      </c>
      <c r="B32" s="713" t="s">
        <v>1001</v>
      </c>
      <c r="C32" s="703">
        <v>27.0</v>
      </c>
    </row>
    <row r="34" spans="8:8">
      <c r="A34" s="714" t="s">
        <v>1002</v>
      </c>
      <c r="B34" s="715" t="s">
        <v>1003</v>
      </c>
    </row>
    <row r="35" spans="8:8" ht="34.8">
      <c r="A35" s="716" t="s">
        <v>542</v>
      </c>
      <c r="B35" s="717">
        <f>STR</f>
        <v>75.0</v>
      </c>
    </row>
    <row r="36" spans="8:8" ht="34.8">
      <c r="A36" s="718" t="s">
        <v>543</v>
      </c>
      <c r="B36" s="719">
        <f>DEX</f>
        <v>50.0</v>
      </c>
    </row>
    <row r="37" spans="8:8" ht="34.8">
      <c r="A37" s="716" t="s">
        <v>544</v>
      </c>
      <c r="B37" s="717">
        <f>POW</f>
        <v>75.0</v>
      </c>
    </row>
    <row r="38" spans="8:8" ht="34.8">
      <c r="A38" s="718" t="s">
        <v>545</v>
      </c>
      <c r="B38" s="719">
        <f>CON</f>
        <v>65.0</v>
      </c>
    </row>
    <row r="39" spans="8:8" ht="34.8">
      <c r="A39" s="716" t="s">
        <v>546</v>
      </c>
      <c r="B39" s="717">
        <f>APP</f>
        <v>50.0</v>
      </c>
    </row>
    <row r="40" spans="8:8" ht="34.8">
      <c r="A40" s="718" t="s">
        <v>547</v>
      </c>
      <c r="B40" s="719">
        <f>EDU</f>
        <v>90.0</v>
      </c>
    </row>
    <row r="41" spans="8:8" ht="34.8">
      <c r="A41" s="716" t="s">
        <v>549</v>
      </c>
      <c r="B41" s="720">
        <f>SIZ</f>
        <v>75.0</v>
      </c>
    </row>
    <row r="42" spans="8:8" ht="35.55">
      <c r="A42" s="721" t="s">
        <v>550</v>
      </c>
      <c r="B42" s="722">
        <f>INT</f>
        <v>55.0</v>
      </c>
    </row>
    <row r="43" spans="8:8">
      <c r="B43" s="517"/>
      <c r="C43" s="517"/>
    </row>
    <row r="45" spans="8:8">
      <c r="A45" s="723" t="s">
        <v>1004</v>
      </c>
      <c r="B45" s="724" t="s">
        <v>1005</v>
      </c>
      <c r="C45" s="724" t="s">
        <v>1006</v>
      </c>
      <c r="D45" s="724"/>
      <c r="E45" s="724"/>
      <c r="F45" s="724"/>
      <c r="G45" s="724"/>
      <c r="H45" s="724"/>
      <c r="I45" s="724"/>
      <c r="J45" s="724"/>
      <c r="K45" s="724"/>
      <c r="L45" s="724"/>
      <c r="M45" s="724"/>
      <c r="N45" s="724"/>
      <c r="O45" s="724"/>
      <c r="P45" s="724"/>
      <c r="Q45" s="725"/>
      <c r="R45" s="724" t="s">
        <v>1007</v>
      </c>
      <c r="S45" s="726" t="s">
        <v>1008</v>
      </c>
    </row>
    <row r="46" spans="8:8">
      <c r="A46" s="727" t="s">
        <v>1009</v>
      </c>
      <c r="B46" s="728">
        <f t="shared" si="0" ref="B46:B51">($R46/$S46)*10+20</f>
        <v>353.333333333333</v>
      </c>
      <c r="C46" s="729">
        <f>SUM(人物卡!$G$33:$I$35)</f>
        <v>105.0</v>
      </c>
      <c r="D46" s="730">
        <f>SUM(人物卡!$G$28:$I$28)</f>
        <v>0.0</v>
      </c>
      <c r="E46" s="730">
        <f>SUM(人物卡!$G$36:$I$38)</f>
        <v>55.0</v>
      </c>
      <c r="F46" s="730">
        <f>SUM(人物卡!$G$47:$I$47)</f>
        <v>40.0</v>
      </c>
      <c r="G46" s="730">
        <f>SUM(人物卡!$R$40:$T$40)</f>
        <v>0.0</v>
      </c>
      <c r="H46" s="730">
        <f>SUM(人物卡!$R$43:$T$43)</f>
        <v>0.0</v>
      </c>
      <c r="I46" s="730" t="s">
        <v>122</v>
      </c>
      <c r="J46" s="730" t="s">
        <v>122</v>
      </c>
      <c r="K46" s="730" t="s">
        <v>122</v>
      </c>
      <c r="L46" s="730" t="s">
        <v>122</v>
      </c>
      <c r="M46" s="730" t="s">
        <v>122</v>
      </c>
      <c r="N46" s="730" t="s">
        <v>122</v>
      </c>
      <c r="O46" s="730" t="s">
        <v>122</v>
      </c>
      <c r="P46" s="730" t="s">
        <v>122</v>
      </c>
      <c r="Q46" s="731" t="s">
        <v>122</v>
      </c>
      <c r="R46" s="732">
        <f>SUM($C46:$O46)</f>
        <v>200.0</v>
      </c>
      <c r="S46" s="733">
        <f t="shared" si="1" ref="S46:S51">COUNT($C46:$Q46)</f>
        <v>6.0</v>
      </c>
    </row>
    <row r="47" spans="8:8">
      <c r="A47" s="734" t="s">
        <v>31</v>
      </c>
      <c r="B47" s="735">
        <f t="shared" si="0"/>
        <v>20.0</v>
      </c>
      <c r="C47" s="736">
        <f>SUM(人物卡!$G$19:$I$21)</f>
        <v>0.0</v>
      </c>
      <c r="D47" s="705">
        <f>SUM(人物卡!$G$29:$I$29)</f>
        <v>0.0</v>
      </c>
      <c r="E47" s="705">
        <f>SUM(人物卡!$G$27:$I$27)</f>
        <v>0.0</v>
      </c>
      <c r="F47" s="705">
        <f>SUM(人物卡!$G$30:$I$30)</f>
        <v>0.0</v>
      </c>
      <c r="G47" s="705">
        <f>SUM(人物卡!$R$18:$T$18)</f>
        <v>0.0</v>
      </c>
      <c r="H47" s="705">
        <f>SUM(人物卡!$R$19:$T$19)</f>
        <v>0.0</v>
      </c>
      <c r="I47" s="705">
        <f>SUM(人物卡!$R$24:$T$24)</f>
        <v>0.0</v>
      </c>
      <c r="J47" s="705">
        <f>SUM(人物卡!$R$26:$T$26)</f>
        <v>0.0</v>
      </c>
      <c r="K47" s="705">
        <f>SUM(人物卡!$R$29:$T$29)</f>
        <v>0.0</v>
      </c>
      <c r="L47" s="705">
        <f>SUM(人物卡!$R$33:$T$33)</f>
        <v>0.0</v>
      </c>
      <c r="M47" s="705">
        <f>SUM(人物卡!$R$38:$T$38)</f>
        <v>0.0</v>
      </c>
      <c r="N47" s="705">
        <f>SUM(人物卡!$R$44:$T$48)</f>
        <v>0.0</v>
      </c>
      <c r="O47" s="705">
        <f>SUM(人物卡!$R$37:$T$37)</f>
        <v>0.0</v>
      </c>
      <c r="P47" s="705">
        <f>SUM(人物卡!$R$39:$T$39)</f>
        <v>0.0</v>
      </c>
      <c r="Q47" s="737">
        <f>SUM(人物卡!$R$41:$T$41)</f>
        <v>0.0</v>
      </c>
      <c r="R47" s="735">
        <f>SUM($C47:$O47)</f>
        <v>0.0</v>
      </c>
      <c r="S47" s="738">
        <f t="shared" si="1"/>
        <v>15.0</v>
      </c>
    </row>
    <row r="48" spans="8:8">
      <c r="A48" s="739" t="s">
        <v>1010</v>
      </c>
      <c r="B48" s="740">
        <f t="shared" si="0"/>
        <v>132.5</v>
      </c>
      <c r="C48" s="741">
        <f>SUM(人物卡!$G$39:$I$39)</f>
        <v>45.0</v>
      </c>
      <c r="D48" s="742">
        <f>SUM(人物卡!$R$20:$T$20)</f>
        <v>0.0</v>
      </c>
      <c r="E48" s="742">
        <f>SUM(人物卡!$R$27:$T$27)</f>
        <v>0.0</v>
      </c>
      <c r="F48" s="742">
        <f>SUM(人物卡!$R$42:$T$42)</f>
        <v>0.0</v>
      </c>
      <c r="G48" s="742" t="s">
        <v>122</v>
      </c>
      <c r="H48" s="742" t="s">
        <v>122</v>
      </c>
      <c r="I48" s="742" t="s">
        <v>122</v>
      </c>
      <c r="J48" s="742" t="s">
        <v>122</v>
      </c>
      <c r="K48" s="742" t="s">
        <v>122</v>
      </c>
      <c r="L48" s="742" t="s">
        <v>122</v>
      </c>
      <c r="M48" s="742" t="s">
        <v>122</v>
      </c>
      <c r="N48" s="742" t="s">
        <v>122</v>
      </c>
      <c r="O48" s="742" t="s">
        <v>122</v>
      </c>
      <c r="P48" s="742" t="s">
        <v>122</v>
      </c>
      <c r="Q48" s="743" t="s">
        <v>122</v>
      </c>
      <c r="R48" s="740">
        <f>SUM($C48:$O48)</f>
        <v>45.0</v>
      </c>
      <c r="S48" s="744">
        <f t="shared" si="1"/>
        <v>4.0</v>
      </c>
    </row>
    <row r="49" spans="8:8">
      <c r="A49" s="734" t="s">
        <v>1011</v>
      </c>
      <c r="B49" s="735">
        <f t="shared" si="0"/>
        <v>176.25</v>
      </c>
      <c r="C49" s="736">
        <f>SUM(人物卡!$G$15:$I$15)</f>
        <v>0.0</v>
      </c>
      <c r="D49" s="705">
        <f>SUM(人物卡!$R$28:$T$28)</f>
        <v>0.0</v>
      </c>
      <c r="E49" s="705">
        <f>SUM(人物卡!$G$22:$I$22)</f>
        <v>55.0</v>
      </c>
      <c r="F49" s="705">
        <f>SUM(人物卡!$G$32:$I$32)</f>
        <v>70.0</v>
      </c>
      <c r="G49" s="705">
        <f>SUM(人物卡!$G$41:$I$41)</f>
        <v>0.0</v>
      </c>
      <c r="H49" s="705">
        <f>SUM(人物卡!$G$43:$I$45)</f>
        <v>0.0</v>
      </c>
      <c r="I49" s="705">
        <f>SUM(人物卡!$G$46:$I$46)</f>
        <v>0.0</v>
      </c>
      <c r="J49" s="705">
        <f>SUM(人物卡!$R$25:$T$25)</f>
        <v>0.0</v>
      </c>
      <c r="K49" s="705" t="s">
        <v>122</v>
      </c>
      <c r="L49" s="705" t="s">
        <v>122</v>
      </c>
      <c r="M49" s="705" t="s">
        <v>122</v>
      </c>
      <c r="N49" s="705" t="s">
        <v>122</v>
      </c>
      <c r="O49" s="705" t="s">
        <v>122</v>
      </c>
      <c r="P49" s="705" t="s">
        <v>122</v>
      </c>
      <c r="Q49" s="737" t="s">
        <v>122</v>
      </c>
      <c r="R49" s="735">
        <f>SUM($C49:$O49)</f>
        <v>125.0</v>
      </c>
      <c r="S49" s="738">
        <f t="shared" si="1"/>
        <v>8.0</v>
      </c>
    </row>
    <row r="50" spans="8:8">
      <c r="A50" s="739" t="s">
        <v>1012</v>
      </c>
      <c r="B50" s="740">
        <f t="shared" si="0"/>
        <v>20.0</v>
      </c>
      <c r="C50" s="741">
        <f>SUM(人物卡!$G$18:$I$18)</f>
        <v>0.0</v>
      </c>
      <c r="D50" s="742">
        <f>SUM(人物卡!$G$24:$I$24)</f>
        <v>0.0</v>
      </c>
      <c r="E50" s="742">
        <f>SUM(人物卡!$G$31:$I$31)</f>
        <v>0.0</v>
      </c>
      <c r="F50" s="742">
        <f>SUM(人物卡!$R$21:$T$21)</f>
        <v>0.0</v>
      </c>
      <c r="G50" s="742">
        <f>SUM(人物卡!$R$23:$T$23)</f>
        <v>0.0</v>
      </c>
      <c r="H50" s="742">
        <f>SUM(人物卡!$R$30:$T$32)</f>
        <v>0.0</v>
      </c>
      <c r="I50" s="742">
        <f>SUM(人物卡!$G$40:$I$40)</f>
        <v>0.0</v>
      </c>
      <c r="J50" s="742">
        <f>SUM(人物卡!$R$15:$T$15)</f>
        <v>0.0</v>
      </c>
      <c r="K50" s="742">
        <f>SUM(人物卡!$G$17:$I$17)</f>
        <v>0.0</v>
      </c>
      <c r="L50" s="742">
        <f>SUM(人物卡!$G$16:$I$16)</f>
        <v>0.0</v>
      </c>
      <c r="M50" s="742" t="s">
        <v>122</v>
      </c>
      <c r="N50" s="742" t="s">
        <v>122</v>
      </c>
      <c r="O50" s="742" t="s">
        <v>122</v>
      </c>
      <c r="P50" s="742" t="s">
        <v>122</v>
      </c>
      <c r="Q50" s="743" t="s">
        <v>122</v>
      </c>
      <c r="R50" s="740">
        <f>SUM($C50:$O50)</f>
        <v>0.0</v>
      </c>
      <c r="S50" s="744">
        <f t="shared" si="1"/>
        <v>10.0</v>
      </c>
    </row>
    <row r="51" spans="8:8" ht="18.15">
      <c r="A51" s="745" t="s">
        <v>1013</v>
      </c>
      <c r="B51" s="746">
        <f t="shared" si="0"/>
        <v>20.0</v>
      </c>
      <c r="C51" s="747">
        <f>SUM(人物卡!$R$16:$T$16)</f>
        <v>0.0</v>
      </c>
      <c r="D51" s="748">
        <f>SUM(人物卡!$R$17:$T$17)</f>
        <v>0.0</v>
      </c>
      <c r="E51" s="748">
        <f>SUM(人物卡!$R$22:$T$22)</f>
        <v>0.0</v>
      </c>
      <c r="F51" s="748">
        <f>SUM(人物卡!$R$34:$T$34)</f>
        <v>0.0</v>
      </c>
      <c r="G51" s="748">
        <f>SUM(人物卡!$R$35:$T$35)</f>
        <v>0.0</v>
      </c>
      <c r="H51" s="748">
        <f>SUM(人物卡!$R$36:$T$36)</f>
        <v>0.0</v>
      </c>
      <c r="I51" s="748">
        <f>SUM(人物卡!$G$48:$I$48)</f>
        <v>0.0</v>
      </c>
      <c r="J51" s="748">
        <f>SUM(人物卡!$G$42:$I$42)</f>
        <v>0.0</v>
      </c>
      <c r="K51" s="748">
        <f>SUM(人物卡!$G$23:$I$23)</f>
        <v>0.0</v>
      </c>
      <c r="L51" s="748" t="s">
        <v>122</v>
      </c>
      <c r="M51" s="748" t="s">
        <v>122</v>
      </c>
      <c r="N51" s="748" t="s">
        <v>122</v>
      </c>
      <c r="O51" s="748" t="s">
        <v>122</v>
      </c>
      <c r="P51" s="748" t="s">
        <v>122</v>
      </c>
      <c r="Q51" s="749" t="s">
        <v>122</v>
      </c>
      <c r="R51" s="746">
        <f>SUM($C51:$M51)</f>
        <v>0.0</v>
      </c>
      <c r="S51" s="750">
        <f t="shared" si="1"/>
        <v>9.0</v>
      </c>
    </row>
    <row r="52" spans="8:8">
      <c r="R52" s="517">
        <f>SUM(R46:R51)</f>
        <v>370.0</v>
      </c>
      <c r="S52" s="517">
        <f>SUM(S46:S51)</f>
        <v>52.0</v>
      </c>
    </row>
  </sheetData>
  <mergeCells count="2">
    <mergeCell ref="E9:F9"/>
    <mergeCell ref="C45:Q45"/>
  </mergeCells>
  <pageMargins left="0.699305555555556" right="0.699305555555556" top="0.75" bottom="0.75" header="0.3" footer="0.3"/>
  <legacyDrawing r:id="rId1"/>
</worksheet>
</file>

<file path=xl/worksheets/sheet9.xml><?xml version="1.0" encoding="utf-8"?>
<worksheet xmlns:r="http://schemas.openxmlformats.org/officeDocument/2006/relationships" xmlns="http://schemas.openxmlformats.org/spreadsheetml/2006/main">
  <dimension ref="A1:I104"/>
  <sheetViews>
    <sheetView workbookViewId="0">
      <selection activeCell="B33" sqref="B33"/>
    </sheetView>
  </sheetViews>
  <sheetFormatPr defaultRowHeight="13.8" defaultColWidth="9"/>
  <cols>
    <col min="2" max="2" customWidth="1" width="67.75" style="606"/>
    <col min="4" max="4" customWidth="1" width="74.75" style="606"/>
  </cols>
  <sheetData>
    <row r="1" spans="8:8" ht="18.15">
      <c r="B1" s="751" t="s">
        <v>903</v>
      </c>
      <c r="D1" s="751" t="s">
        <v>904</v>
      </c>
    </row>
    <row r="2" spans="8:8" ht="47.55">
      <c r="A2">
        <v>0.0</v>
      </c>
      <c r="B2" s="752" t="s">
        <v>1014</v>
      </c>
      <c r="C2">
        <v>0.0</v>
      </c>
      <c r="D2" s="752" t="s">
        <v>1015</v>
      </c>
    </row>
    <row r="3" spans="8:8" ht="16.35">
      <c r="A3">
        <v>1.0</v>
      </c>
      <c r="B3" s="752" t="s">
        <v>1016</v>
      </c>
      <c r="C3">
        <v>1.0</v>
      </c>
      <c r="D3" s="752" t="s">
        <v>1017</v>
      </c>
    </row>
    <row r="4" spans="8:8" ht="16.35">
      <c r="A4">
        <v>2.0</v>
      </c>
      <c r="B4" s="752" t="s">
        <v>1018</v>
      </c>
      <c r="C4">
        <v>2.0</v>
      </c>
      <c r="D4" s="752" t="s">
        <v>1019</v>
      </c>
    </row>
    <row r="5" spans="8:8" ht="16.35">
      <c r="A5">
        <v>3.0</v>
      </c>
      <c r="B5" s="752" t="s">
        <v>1020</v>
      </c>
      <c r="C5">
        <v>3.0</v>
      </c>
      <c r="D5" s="752" t="s">
        <v>1021</v>
      </c>
    </row>
    <row r="6" spans="8:8" ht="16.35">
      <c r="A6">
        <v>4.0</v>
      </c>
      <c r="B6" s="752" t="s">
        <v>1022</v>
      </c>
      <c r="C6">
        <v>4.0</v>
      </c>
      <c r="D6" s="752" t="s">
        <v>1023</v>
      </c>
    </row>
    <row r="7" spans="8:8" ht="16.35">
      <c r="A7">
        <v>5.0</v>
      </c>
      <c r="B7" s="752" t="s">
        <v>1024</v>
      </c>
      <c r="C7">
        <v>5.0</v>
      </c>
      <c r="D7" s="752" t="s">
        <v>1025</v>
      </c>
    </row>
    <row r="8" spans="8:8" ht="16.35">
      <c r="A8">
        <v>6.0</v>
      </c>
      <c r="B8" s="752" t="s">
        <v>1026</v>
      </c>
      <c r="C8">
        <v>6.0</v>
      </c>
      <c r="D8" s="752" t="s">
        <v>1027</v>
      </c>
    </row>
    <row r="9" spans="8:8" ht="16.35">
      <c r="A9">
        <v>7.0</v>
      </c>
      <c r="B9" s="752" t="s">
        <v>1028</v>
      </c>
      <c r="C9">
        <v>7.0</v>
      </c>
      <c r="D9" s="752" t="s">
        <v>1029</v>
      </c>
    </row>
    <row r="10" spans="8:8" ht="16.35">
      <c r="A10">
        <v>8.0</v>
      </c>
      <c r="B10" s="752" t="s">
        <v>1030</v>
      </c>
      <c r="C10">
        <v>8.0</v>
      </c>
      <c r="D10" s="752" t="s">
        <v>1031</v>
      </c>
    </row>
    <row r="11" spans="8:8" ht="16.35">
      <c r="A11">
        <v>9.0</v>
      </c>
      <c r="B11" s="752" t="s">
        <v>1032</v>
      </c>
      <c r="C11">
        <v>9.0</v>
      </c>
      <c r="D11" s="752" t="s">
        <v>1033</v>
      </c>
    </row>
    <row r="12" spans="8:8" ht="16.35">
      <c r="A12">
        <v>10.0</v>
      </c>
      <c r="B12" s="752" t="s">
        <v>1034</v>
      </c>
      <c r="C12">
        <v>10.0</v>
      </c>
      <c r="D12" s="752" t="s">
        <v>1035</v>
      </c>
    </row>
    <row r="13" spans="8:8" ht="16.35">
      <c r="A13">
        <v>11.0</v>
      </c>
      <c r="B13" s="752" t="s">
        <v>1036</v>
      </c>
      <c r="C13">
        <v>11.0</v>
      </c>
      <c r="D13" s="752" t="s">
        <v>1037</v>
      </c>
    </row>
    <row r="14" spans="8:8" ht="16.35">
      <c r="A14">
        <v>12.0</v>
      </c>
      <c r="B14" s="752" t="s">
        <v>1038</v>
      </c>
      <c r="C14">
        <v>12.0</v>
      </c>
      <c r="D14" s="752" t="s">
        <v>1039</v>
      </c>
    </row>
    <row r="15" spans="8:8" ht="16.35">
      <c r="A15">
        <v>13.0</v>
      </c>
      <c r="B15" s="752" t="s">
        <v>1040</v>
      </c>
      <c r="C15">
        <v>13.0</v>
      </c>
      <c r="D15" s="752" t="s">
        <v>1041</v>
      </c>
    </row>
    <row r="16" spans="8:8" ht="16.35">
      <c r="A16">
        <v>14.0</v>
      </c>
      <c r="B16" s="752" t="s">
        <v>1042</v>
      </c>
      <c r="C16">
        <v>14.0</v>
      </c>
      <c r="D16" s="752" t="s">
        <v>1043</v>
      </c>
    </row>
    <row r="17" spans="8:8" ht="16.35">
      <c r="A17">
        <v>15.0</v>
      </c>
      <c r="B17" s="752" t="s">
        <v>1044</v>
      </c>
      <c r="C17">
        <v>15.0</v>
      </c>
      <c r="D17" s="752" t="s">
        <v>1045</v>
      </c>
    </row>
    <row r="18" spans="8:8" ht="31.95">
      <c r="A18">
        <v>16.0</v>
      </c>
      <c r="B18" s="752" t="s">
        <v>1046</v>
      </c>
      <c r="C18">
        <v>16.0</v>
      </c>
      <c r="D18" s="752" t="s">
        <v>1047</v>
      </c>
    </row>
    <row r="19" spans="8:8" ht="16.35">
      <c r="A19">
        <v>17.0</v>
      </c>
      <c r="B19" s="752" t="s">
        <v>1048</v>
      </c>
      <c r="C19">
        <v>17.0</v>
      </c>
      <c r="D19" s="752" t="s">
        <v>1049</v>
      </c>
    </row>
    <row r="20" spans="8:8" ht="16.35">
      <c r="A20">
        <v>18.0</v>
      </c>
      <c r="B20" s="752" t="s">
        <v>1050</v>
      </c>
      <c r="C20">
        <v>18.0</v>
      </c>
      <c r="D20" s="752" t="s">
        <v>1051</v>
      </c>
    </row>
    <row r="21" spans="8:8" ht="16.35">
      <c r="A21">
        <v>19.0</v>
      </c>
      <c r="B21" s="752" t="s">
        <v>1052</v>
      </c>
      <c r="C21">
        <v>19.0</v>
      </c>
      <c r="D21" s="752" t="s">
        <v>1053</v>
      </c>
    </row>
    <row r="22" spans="8:8" ht="16.35">
      <c r="A22">
        <v>20.0</v>
      </c>
      <c r="B22" s="752" t="s">
        <v>1054</v>
      </c>
      <c r="C22">
        <v>20.0</v>
      </c>
      <c r="D22" s="752" t="s">
        <v>1055</v>
      </c>
    </row>
    <row r="23" spans="8:8" ht="16.35">
      <c r="A23">
        <v>21.0</v>
      </c>
      <c r="B23" s="752" t="s">
        <v>1056</v>
      </c>
      <c r="C23">
        <v>21.0</v>
      </c>
      <c r="D23" s="752" t="s">
        <v>1057</v>
      </c>
    </row>
    <row r="24" spans="8:8" ht="16.35">
      <c r="A24">
        <v>22.0</v>
      </c>
      <c r="B24" s="752" t="s">
        <v>1058</v>
      </c>
      <c r="C24">
        <v>22.0</v>
      </c>
      <c r="D24" s="752" t="s">
        <v>1059</v>
      </c>
    </row>
    <row r="25" spans="8:8" ht="16.35">
      <c r="A25">
        <v>23.0</v>
      </c>
      <c r="B25" s="752" t="s">
        <v>1060</v>
      </c>
      <c r="C25">
        <v>23.0</v>
      </c>
      <c r="D25" s="752" t="s">
        <v>1061</v>
      </c>
    </row>
    <row r="26" spans="8:8" ht="16.35">
      <c r="A26">
        <v>24.0</v>
      </c>
      <c r="B26" s="752" t="s">
        <v>1062</v>
      </c>
      <c r="C26">
        <v>24.0</v>
      </c>
      <c r="D26" s="752" t="s">
        <v>1063</v>
      </c>
    </row>
    <row r="27" spans="8:8" ht="16.35">
      <c r="A27">
        <v>25.0</v>
      </c>
      <c r="B27" s="752" t="s">
        <v>1064</v>
      </c>
      <c r="C27">
        <v>25.0</v>
      </c>
      <c r="D27" s="752" t="s">
        <v>1065</v>
      </c>
    </row>
    <row r="28" spans="8:8" ht="16.35">
      <c r="A28">
        <v>26.0</v>
      </c>
      <c r="B28" s="752" t="s">
        <v>1066</v>
      </c>
      <c r="C28">
        <v>26.0</v>
      </c>
      <c r="D28" s="752" t="s">
        <v>1067</v>
      </c>
    </row>
    <row r="29" spans="8:8" ht="16.35">
      <c r="A29">
        <v>27.0</v>
      </c>
      <c r="B29" s="752" t="s">
        <v>1068</v>
      </c>
      <c r="C29">
        <v>27.0</v>
      </c>
      <c r="D29" s="752" t="s">
        <v>1069</v>
      </c>
    </row>
    <row r="30" spans="8:8" ht="16.35">
      <c r="A30">
        <v>28.0</v>
      </c>
      <c r="B30" s="752" t="s">
        <v>1070</v>
      </c>
      <c r="C30">
        <v>28.0</v>
      </c>
      <c r="D30" s="752" t="s">
        <v>1071</v>
      </c>
    </row>
    <row r="31" spans="8:8" ht="16.35">
      <c r="A31">
        <v>29.0</v>
      </c>
      <c r="B31" s="752" t="s">
        <v>1072</v>
      </c>
      <c r="C31">
        <v>29.0</v>
      </c>
      <c r="D31" s="752" t="s">
        <v>1073</v>
      </c>
    </row>
    <row r="32" spans="8:8" ht="16.35">
      <c r="A32">
        <v>30.0</v>
      </c>
      <c r="B32" s="752" t="s">
        <v>1074</v>
      </c>
      <c r="C32">
        <v>30.0</v>
      </c>
      <c r="D32" s="752" t="s">
        <v>1075</v>
      </c>
    </row>
    <row r="33" spans="8:8" ht="16.35">
      <c r="A33">
        <v>31.0</v>
      </c>
      <c r="B33" s="752" t="s">
        <v>1076</v>
      </c>
      <c r="C33">
        <v>31.0</v>
      </c>
      <c r="D33" s="752" t="s">
        <v>1077</v>
      </c>
    </row>
    <row r="34" spans="8:8" ht="16.35">
      <c r="A34">
        <v>32.0</v>
      </c>
      <c r="B34" s="752" t="s">
        <v>1078</v>
      </c>
      <c r="C34">
        <v>32.0</v>
      </c>
      <c r="D34" s="752" t="s">
        <v>1079</v>
      </c>
    </row>
    <row r="35" spans="8:8" ht="16.35">
      <c r="A35">
        <v>33.0</v>
      </c>
      <c r="B35" s="752" t="s">
        <v>1080</v>
      </c>
      <c r="C35">
        <v>33.0</v>
      </c>
      <c r="D35" s="752" t="s">
        <v>1081</v>
      </c>
    </row>
    <row r="36" spans="8:8" ht="16.35">
      <c r="A36">
        <v>34.0</v>
      </c>
      <c r="B36" s="752" t="s">
        <v>1082</v>
      </c>
      <c r="C36">
        <v>34.0</v>
      </c>
      <c r="D36" s="752" t="s">
        <v>1083</v>
      </c>
    </row>
    <row r="37" spans="8:8" ht="16.35">
      <c r="A37">
        <v>35.0</v>
      </c>
      <c r="B37" s="752" t="s">
        <v>1084</v>
      </c>
      <c r="C37">
        <v>35.0</v>
      </c>
      <c r="D37" s="752" t="s">
        <v>1085</v>
      </c>
    </row>
    <row r="38" spans="8:8" ht="16.35">
      <c r="A38">
        <v>36.0</v>
      </c>
      <c r="B38" s="752" t="s">
        <v>1086</v>
      </c>
      <c r="C38">
        <v>36.0</v>
      </c>
      <c r="D38" s="752" t="s">
        <v>1087</v>
      </c>
    </row>
    <row r="39" spans="8:8" ht="16.35">
      <c r="A39">
        <v>37.0</v>
      </c>
      <c r="B39" s="752" t="s">
        <v>1088</v>
      </c>
      <c r="C39">
        <v>37.0</v>
      </c>
      <c r="D39" s="752" t="s">
        <v>1089</v>
      </c>
    </row>
    <row r="40" spans="8:8" ht="16.35">
      <c r="A40">
        <v>38.0</v>
      </c>
      <c r="B40" s="752" t="s">
        <v>1090</v>
      </c>
      <c r="C40">
        <v>38.0</v>
      </c>
      <c r="D40" s="752" t="s">
        <v>1091</v>
      </c>
    </row>
    <row r="41" spans="8:8" ht="16.35">
      <c r="A41">
        <v>39.0</v>
      </c>
      <c r="B41" s="752" t="s">
        <v>1092</v>
      </c>
      <c r="C41">
        <v>39.0</v>
      </c>
      <c r="D41" s="752" t="s">
        <v>1093</v>
      </c>
    </row>
    <row r="42" spans="8:8" ht="16.35">
      <c r="A42">
        <v>40.0</v>
      </c>
      <c r="B42" s="752" t="s">
        <v>1094</v>
      </c>
      <c r="C42">
        <v>40.0</v>
      </c>
      <c r="D42" s="752" t="s">
        <v>1095</v>
      </c>
    </row>
    <row r="43" spans="8:8" ht="16.35">
      <c r="A43">
        <v>41.0</v>
      </c>
      <c r="B43" s="752" t="s">
        <v>1096</v>
      </c>
      <c r="C43">
        <v>41.0</v>
      </c>
      <c r="D43" s="752" t="s">
        <v>1097</v>
      </c>
    </row>
    <row r="44" spans="8:8" ht="16.35">
      <c r="A44">
        <v>42.0</v>
      </c>
      <c r="B44" s="752" t="s">
        <v>1098</v>
      </c>
      <c r="C44">
        <v>42.0</v>
      </c>
      <c r="D44" s="752" t="s">
        <v>1099</v>
      </c>
    </row>
    <row r="45" spans="8:8" ht="16.35">
      <c r="A45">
        <v>43.0</v>
      </c>
      <c r="B45" s="752" t="s">
        <v>1100</v>
      </c>
      <c r="C45">
        <v>43.0</v>
      </c>
      <c r="D45" s="752" t="s">
        <v>1101</v>
      </c>
    </row>
    <row r="46" spans="8:8" ht="16.35">
      <c r="A46">
        <v>44.0</v>
      </c>
      <c r="B46" s="752" t="s">
        <v>1102</v>
      </c>
      <c r="C46">
        <v>44.0</v>
      </c>
      <c r="D46" s="752" t="s">
        <v>1103</v>
      </c>
    </row>
    <row r="47" spans="8:8" ht="16.35">
      <c r="A47">
        <v>45.0</v>
      </c>
      <c r="B47" s="752" t="s">
        <v>1104</v>
      </c>
      <c r="C47">
        <v>45.0</v>
      </c>
      <c r="D47" s="752" t="s">
        <v>1105</v>
      </c>
    </row>
    <row r="48" spans="8:8" ht="16.35">
      <c r="A48">
        <v>46.0</v>
      </c>
      <c r="B48" s="752" t="s">
        <v>1106</v>
      </c>
      <c r="C48">
        <v>46.0</v>
      </c>
      <c r="D48" s="752" t="s">
        <v>1107</v>
      </c>
    </row>
    <row r="49" spans="8:8" ht="16.35">
      <c r="A49">
        <v>47.0</v>
      </c>
      <c r="B49" s="752" t="s">
        <v>1108</v>
      </c>
      <c r="C49">
        <v>47.0</v>
      </c>
      <c r="D49" s="752" t="s">
        <v>1109</v>
      </c>
    </row>
    <row r="50" spans="8:8" ht="16.35">
      <c r="A50">
        <v>48.0</v>
      </c>
      <c r="B50" s="752" t="s">
        <v>1110</v>
      </c>
      <c r="C50">
        <v>48.0</v>
      </c>
      <c r="D50" s="752" t="s">
        <v>1111</v>
      </c>
    </row>
    <row r="51" spans="8:8" ht="16.35">
      <c r="A51">
        <v>49.0</v>
      </c>
      <c r="B51" s="752" t="s">
        <v>1112</v>
      </c>
      <c r="C51">
        <v>49.0</v>
      </c>
      <c r="D51" s="752" t="s">
        <v>1113</v>
      </c>
    </row>
    <row r="52" spans="8:8" ht="16.35">
      <c r="A52">
        <v>50.0</v>
      </c>
      <c r="B52" s="752" t="s">
        <v>1114</v>
      </c>
      <c r="C52">
        <v>50.0</v>
      </c>
      <c r="D52" s="752" t="s">
        <v>1115</v>
      </c>
    </row>
    <row r="53" spans="8:8" ht="16.35">
      <c r="A53">
        <v>51.0</v>
      </c>
      <c r="B53" s="752" t="s">
        <v>1116</v>
      </c>
      <c r="C53">
        <v>51.0</v>
      </c>
      <c r="D53" s="752" t="s">
        <v>1117</v>
      </c>
    </row>
    <row r="54" spans="8:8" ht="16.35">
      <c r="A54">
        <v>52.0</v>
      </c>
      <c r="B54" s="752" t="s">
        <v>1118</v>
      </c>
      <c r="C54">
        <v>52.0</v>
      </c>
      <c r="D54" s="752" t="s">
        <v>1119</v>
      </c>
    </row>
    <row r="55" spans="8:8" ht="16.35">
      <c r="A55">
        <v>53.0</v>
      </c>
      <c r="B55" s="752" t="s">
        <v>1120</v>
      </c>
      <c r="C55">
        <v>53.0</v>
      </c>
      <c r="D55" s="752" t="s">
        <v>1121</v>
      </c>
    </row>
    <row r="56" spans="8:8" ht="16.35">
      <c r="A56">
        <v>54.0</v>
      </c>
      <c r="B56" s="752" t="s">
        <v>1122</v>
      </c>
      <c r="C56">
        <v>54.0</v>
      </c>
      <c r="D56" s="752" t="s">
        <v>1123</v>
      </c>
    </row>
    <row r="57" spans="8:8" ht="16.35">
      <c r="A57">
        <v>55.0</v>
      </c>
      <c r="B57" s="752" t="s">
        <v>1124</v>
      </c>
      <c r="C57">
        <v>55.0</v>
      </c>
      <c r="D57" s="752" t="s">
        <v>1125</v>
      </c>
    </row>
    <row r="58" spans="8:8" ht="16.35">
      <c r="A58">
        <v>56.0</v>
      </c>
      <c r="B58" s="752" t="s">
        <v>1126</v>
      </c>
      <c r="C58">
        <v>56.0</v>
      </c>
      <c r="D58" s="752" t="s">
        <v>1127</v>
      </c>
    </row>
    <row r="59" spans="8:8" ht="16.35">
      <c r="A59">
        <v>57.0</v>
      </c>
      <c r="B59" s="752" t="s">
        <v>1128</v>
      </c>
      <c r="C59">
        <v>57.0</v>
      </c>
      <c r="D59" s="752" t="s">
        <v>1129</v>
      </c>
    </row>
    <row r="60" spans="8:8" ht="16.35">
      <c r="A60">
        <v>58.0</v>
      </c>
      <c r="B60" s="752" t="s">
        <v>1130</v>
      </c>
      <c r="C60">
        <v>58.0</v>
      </c>
      <c r="D60" s="752" t="s">
        <v>1131</v>
      </c>
    </row>
    <row r="61" spans="8:8" ht="16.35">
      <c r="A61">
        <v>59.0</v>
      </c>
      <c r="B61" s="752" t="s">
        <v>1132</v>
      </c>
      <c r="C61">
        <v>59.0</v>
      </c>
      <c r="D61" s="752" t="s">
        <v>1133</v>
      </c>
    </row>
    <row r="62" spans="8:8" ht="16.35">
      <c r="A62">
        <v>60.0</v>
      </c>
      <c r="B62" s="752" t="s">
        <v>1134</v>
      </c>
      <c r="C62">
        <v>60.0</v>
      </c>
      <c r="D62" s="752" t="s">
        <v>1135</v>
      </c>
    </row>
    <row r="63" spans="8:8" ht="16.35">
      <c r="A63">
        <v>61.0</v>
      </c>
      <c r="B63" s="752" t="s">
        <v>1136</v>
      </c>
      <c r="C63">
        <v>61.0</v>
      </c>
      <c r="D63" s="752" t="s">
        <v>1137</v>
      </c>
    </row>
    <row r="64" spans="8:8" ht="16.35">
      <c r="A64">
        <v>62.0</v>
      </c>
      <c r="B64" s="752" t="s">
        <v>1138</v>
      </c>
      <c r="C64">
        <v>62.0</v>
      </c>
      <c r="D64" s="752" t="s">
        <v>1139</v>
      </c>
    </row>
    <row r="65" spans="8:8" ht="16.35">
      <c r="A65">
        <v>63.0</v>
      </c>
      <c r="B65" s="752" t="s">
        <v>1140</v>
      </c>
      <c r="C65">
        <v>63.0</v>
      </c>
      <c r="D65" s="752" t="s">
        <v>1141</v>
      </c>
    </row>
    <row r="66" spans="8:8" ht="16.35">
      <c r="A66">
        <v>64.0</v>
      </c>
      <c r="B66" s="752" t="s">
        <v>1142</v>
      </c>
      <c r="C66">
        <v>64.0</v>
      </c>
      <c r="D66" s="752" t="s">
        <v>1143</v>
      </c>
    </row>
    <row r="67" spans="8:8" ht="16.35">
      <c r="A67">
        <v>65.0</v>
      </c>
      <c r="B67" s="752" t="s">
        <v>1144</v>
      </c>
      <c r="C67">
        <v>65.0</v>
      </c>
      <c r="D67" s="752" t="s">
        <v>1145</v>
      </c>
    </row>
    <row r="68" spans="8:8" ht="31.95">
      <c r="A68">
        <v>66.0</v>
      </c>
      <c r="B68" s="752" t="s">
        <v>1146</v>
      </c>
      <c r="C68">
        <v>66.0</v>
      </c>
      <c r="D68" s="752" t="s">
        <v>1147</v>
      </c>
    </row>
    <row r="69" spans="8:8" ht="16.35">
      <c r="A69">
        <v>67.0</v>
      </c>
      <c r="B69" s="752" t="s">
        <v>1148</v>
      </c>
      <c r="C69">
        <v>67.0</v>
      </c>
      <c r="D69" s="752" t="s">
        <v>1149</v>
      </c>
    </row>
    <row r="70" spans="8:8" ht="16.35">
      <c r="A70">
        <v>68.0</v>
      </c>
      <c r="B70" s="752" t="s">
        <v>1150</v>
      </c>
      <c r="C70">
        <v>68.0</v>
      </c>
      <c r="D70" s="752" t="s">
        <v>1151</v>
      </c>
    </row>
    <row r="71" spans="8:8" ht="16.35">
      <c r="A71">
        <v>69.0</v>
      </c>
      <c r="B71" s="752" t="s">
        <v>1152</v>
      </c>
      <c r="C71">
        <v>69.0</v>
      </c>
      <c r="D71" s="752" t="s">
        <v>1153</v>
      </c>
    </row>
    <row r="72" spans="8:8" ht="16.35">
      <c r="A72">
        <v>70.0</v>
      </c>
      <c r="B72" s="752" t="s">
        <v>1154</v>
      </c>
      <c r="C72">
        <v>70.0</v>
      </c>
      <c r="D72" s="752" t="s">
        <v>1155</v>
      </c>
    </row>
    <row r="73" spans="8:8" ht="16.35">
      <c r="A73">
        <v>71.0</v>
      </c>
      <c r="B73" s="752" t="s">
        <v>1156</v>
      </c>
      <c r="C73">
        <v>71.0</v>
      </c>
      <c r="D73" s="752" t="s">
        <v>1157</v>
      </c>
    </row>
    <row r="74" spans="8:8" ht="16.35">
      <c r="A74">
        <v>72.0</v>
      </c>
      <c r="B74" s="752" t="s">
        <v>1158</v>
      </c>
      <c r="C74">
        <v>72.0</v>
      </c>
      <c r="D74" s="752" t="s">
        <v>1159</v>
      </c>
    </row>
    <row r="75" spans="8:8" ht="16.35">
      <c r="A75">
        <v>73.0</v>
      </c>
      <c r="B75" s="752" t="s">
        <v>1160</v>
      </c>
      <c r="C75">
        <v>73.0</v>
      </c>
      <c r="D75" s="752" t="s">
        <v>1161</v>
      </c>
    </row>
    <row r="76" spans="8:8" ht="16.35">
      <c r="A76">
        <v>74.0</v>
      </c>
      <c r="B76" s="752" t="s">
        <v>1162</v>
      </c>
      <c r="C76">
        <v>74.0</v>
      </c>
      <c r="D76" s="752" t="s">
        <v>1163</v>
      </c>
    </row>
    <row r="77" spans="8:8" ht="16.35">
      <c r="A77">
        <v>75.0</v>
      </c>
      <c r="B77" s="752" t="s">
        <v>1164</v>
      </c>
      <c r="C77">
        <v>75.0</v>
      </c>
      <c r="D77" s="752" t="s">
        <v>1165</v>
      </c>
    </row>
    <row r="78" spans="8:8" ht="16.35">
      <c r="A78">
        <v>76.0</v>
      </c>
      <c r="B78" s="752" t="s">
        <v>1166</v>
      </c>
      <c r="C78">
        <v>76.0</v>
      </c>
      <c r="D78" s="752" t="s">
        <v>1167</v>
      </c>
    </row>
    <row r="79" spans="8:8" ht="16.35">
      <c r="A79">
        <v>77.0</v>
      </c>
      <c r="B79" s="752" t="s">
        <v>1168</v>
      </c>
      <c r="C79">
        <v>77.0</v>
      </c>
      <c r="D79" s="752" t="s">
        <v>1169</v>
      </c>
    </row>
    <row r="80" spans="8:8" ht="16.35">
      <c r="A80">
        <v>78.0</v>
      </c>
      <c r="B80" s="752" t="s">
        <v>1170</v>
      </c>
      <c r="C80">
        <v>78.0</v>
      </c>
      <c r="D80" s="752" t="s">
        <v>1171</v>
      </c>
    </row>
    <row r="81" spans="8:8" ht="16.35">
      <c r="A81">
        <v>79.0</v>
      </c>
      <c r="B81" s="752" t="s">
        <v>1172</v>
      </c>
      <c r="C81">
        <v>79.0</v>
      </c>
      <c r="D81" s="752" t="s">
        <v>1173</v>
      </c>
    </row>
    <row r="82" spans="8:8" ht="16.35">
      <c r="A82">
        <v>80.0</v>
      </c>
      <c r="B82" s="752" t="s">
        <v>1174</v>
      </c>
      <c r="C82">
        <v>80.0</v>
      </c>
      <c r="D82" s="752" t="s">
        <v>1175</v>
      </c>
    </row>
    <row r="83" spans="8:8" ht="16.35">
      <c r="A83">
        <v>81.0</v>
      </c>
      <c r="B83" s="752" t="s">
        <v>1176</v>
      </c>
      <c r="C83">
        <v>81.0</v>
      </c>
      <c r="D83" s="752" t="s">
        <v>1177</v>
      </c>
    </row>
    <row r="84" spans="8:8" ht="16.35">
      <c r="A84">
        <v>82.0</v>
      </c>
      <c r="B84" s="752" t="s">
        <v>1178</v>
      </c>
      <c r="C84">
        <v>82.0</v>
      </c>
      <c r="D84" s="752" t="s">
        <v>1179</v>
      </c>
    </row>
    <row r="85" spans="8:8" ht="31.95">
      <c r="A85">
        <v>83.0</v>
      </c>
      <c r="B85" s="752" t="s">
        <v>1180</v>
      </c>
      <c r="C85">
        <v>83.0</v>
      </c>
      <c r="D85" s="752" t="s">
        <v>1181</v>
      </c>
    </row>
    <row r="86" spans="8:8" ht="16.35">
      <c r="A86">
        <v>84.0</v>
      </c>
      <c r="B86" s="752" t="s">
        <v>1182</v>
      </c>
      <c r="C86">
        <v>84.0</v>
      </c>
      <c r="D86" s="752" t="s">
        <v>1183</v>
      </c>
    </row>
    <row r="87" spans="8:8" ht="16.35">
      <c r="A87">
        <v>85.0</v>
      </c>
      <c r="B87" s="752" t="s">
        <v>1184</v>
      </c>
      <c r="C87">
        <v>85.0</v>
      </c>
      <c r="D87" s="752" t="s">
        <v>1185</v>
      </c>
    </row>
    <row r="88" spans="8:8" ht="16.35">
      <c r="A88">
        <v>86.0</v>
      </c>
      <c r="B88" s="752" t="s">
        <v>1186</v>
      </c>
      <c r="C88">
        <v>86.0</v>
      </c>
      <c r="D88" s="752" t="s">
        <v>1187</v>
      </c>
    </row>
    <row r="89" spans="8:8" ht="16.35">
      <c r="A89">
        <v>87.0</v>
      </c>
      <c r="B89" s="752" t="s">
        <v>1188</v>
      </c>
      <c r="C89">
        <v>87.0</v>
      </c>
      <c r="D89" s="752" t="s">
        <v>1189</v>
      </c>
    </row>
    <row r="90" spans="8:8" ht="16.35">
      <c r="A90">
        <v>88.0</v>
      </c>
      <c r="B90" s="752" t="s">
        <v>1190</v>
      </c>
      <c r="C90">
        <v>88.0</v>
      </c>
      <c r="D90" s="752" t="s">
        <v>1191</v>
      </c>
    </row>
    <row r="91" spans="8:8" ht="16.35">
      <c r="A91">
        <v>89.0</v>
      </c>
      <c r="B91" s="752" t="s">
        <v>1192</v>
      </c>
      <c r="C91">
        <v>89.0</v>
      </c>
      <c r="D91" s="752" t="s">
        <v>1193</v>
      </c>
    </row>
    <row r="92" spans="8:8" ht="31.95">
      <c r="A92">
        <v>90.0</v>
      </c>
      <c r="B92" s="752" t="s">
        <v>1194</v>
      </c>
      <c r="C92">
        <v>90.0</v>
      </c>
      <c r="D92" s="752" t="s">
        <v>1195</v>
      </c>
    </row>
    <row r="93" spans="8:8" ht="16.35">
      <c r="A93">
        <v>91.0</v>
      </c>
      <c r="B93" s="752" t="s">
        <v>1196</v>
      </c>
      <c r="C93">
        <v>91.0</v>
      </c>
      <c r="D93" s="752" t="s">
        <v>1197</v>
      </c>
    </row>
    <row r="94" spans="8:8" ht="16.35">
      <c r="A94">
        <v>92.0</v>
      </c>
      <c r="B94" s="752" t="s">
        <v>1198</v>
      </c>
      <c r="C94">
        <v>92.0</v>
      </c>
      <c r="D94" s="752" t="s">
        <v>1199</v>
      </c>
    </row>
    <row r="95" spans="8:8" ht="16.35">
      <c r="A95">
        <v>93.0</v>
      </c>
      <c r="B95" s="752" t="s">
        <v>1200</v>
      </c>
      <c r="C95">
        <v>93.0</v>
      </c>
      <c r="D95" s="752" t="s">
        <v>1201</v>
      </c>
    </row>
    <row r="96" spans="8:8" ht="16.35">
      <c r="A96">
        <v>94.0</v>
      </c>
      <c r="B96" s="752" t="s">
        <v>1202</v>
      </c>
      <c r="C96">
        <v>94.0</v>
      </c>
      <c r="D96" s="752" t="s">
        <v>1203</v>
      </c>
    </row>
    <row r="97" spans="8:8" ht="16.35">
      <c r="A97">
        <v>95.0</v>
      </c>
      <c r="B97" s="752" t="s">
        <v>1204</v>
      </c>
      <c r="C97">
        <v>95.0</v>
      </c>
      <c r="D97" s="752" t="s">
        <v>1205</v>
      </c>
    </row>
    <row r="98" spans="8:8" ht="16.35">
      <c r="A98">
        <v>96.0</v>
      </c>
      <c r="B98" s="752" t="s">
        <v>1206</v>
      </c>
      <c r="C98">
        <v>96.0</v>
      </c>
      <c r="D98" s="752" t="s">
        <v>1207</v>
      </c>
    </row>
    <row r="99" spans="8:8" ht="16.35">
      <c r="A99">
        <v>97.0</v>
      </c>
      <c r="B99" s="752" t="s">
        <v>1208</v>
      </c>
      <c r="C99">
        <v>97.0</v>
      </c>
      <c r="D99" s="752" t="s">
        <v>1209</v>
      </c>
    </row>
    <row r="100" spans="8:8" ht="16.35">
      <c r="A100">
        <v>98.0</v>
      </c>
      <c r="B100" s="752" t="s">
        <v>1210</v>
      </c>
      <c r="C100">
        <v>98.0</v>
      </c>
      <c r="D100" s="752" t="s">
        <v>1211</v>
      </c>
    </row>
    <row r="101" spans="8:8" ht="16.35">
      <c r="A101">
        <v>99.0</v>
      </c>
      <c r="B101" s="752" t="s">
        <v>1212</v>
      </c>
      <c r="C101">
        <v>99.0</v>
      </c>
      <c r="D101" s="752" t="s">
        <v>1213</v>
      </c>
    </row>
    <row r="102" spans="8:8" ht="16.35">
      <c r="A102">
        <v>100.0</v>
      </c>
      <c r="B102" s="752" t="s">
        <v>1214</v>
      </c>
      <c r="C102">
        <v>100.0</v>
      </c>
      <c r="D102" s="752" t="s">
        <v>1215</v>
      </c>
    </row>
    <row r="103" spans="8:8" ht="47.55">
      <c r="B103" s="752" t="s">
        <v>1216</v>
      </c>
      <c r="D103" s="605"/>
    </row>
    <row r="104" spans="8:8" ht="16.35">
      <c r="B104" s="752" t="s">
        <v>1217</v>
      </c>
      <c r="D104" s="605"/>
    </row>
  </sheetData>
  <pageMargins left="0.699305555555556" right="0.699305555555556" top="0.75" bottom="0.75" header="0.3" footer="0.3"/>
</worksheet>
</file>

<file path=xl/worksheets/sheet10.xml><?xml version="1.0" encoding="utf-8"?>
<worksheet xmlns:r="http://schemas.openxmlformats.org/officeDocument/2006/relationships" xmlns="http://schemas.openxmlformats.org/spreadsheetml/2006/main">
  <dimension ref="A1:T139"/>
  <sheetViews>
    <sheetView workbookViewId="0" zoomScale="90">
      <selection activeCell="L3" sqref="L3"/>
    </sheetView>
  </sheetViews>
  <sheetFormatPr defaultRowHeight="13.8" defaultColWidth="9"/>
  <cols>
    <col min="1" max="1" customWidth="1" width="3.8789062" style="753"/>
    <col min="2" max="2" customWidth="1" width="19.75" style="754"/>
    <col min="3" max="3" customWidth="0" width="9.0" style="755"/>
    <col min="4" max="4" customWidth="1" width="12.75" style="755"/>
    <col min="5" max="5" customWidth="1" width="24.378906" style="755"/>
    <col min="6" max="6" customWidth="1" width="11.25" style="755"/>
    <col min="7" max="7" customWidth="1" width="12.25" style="756"/>
    <col min="8" max="8" customWidth="1" width="10.0" style="756"/>
    <col min="9" max="9" customWidth="1" width="50.0" style="756"/>
    <col min="10" max="10" customWidth="1" width="27.128906" style="756"/>
    <col min="11" max="11" customWidth="1" width="3.1289062" style="756"/>
    <col min="12" max="15" customWidth="0" width="9.0" style="756"/>
  </cols>
  <sheetData>
    <row r="1" spans="8:8" ht="14.25" customHeight="1">
      <c r="A1" s="757" t="s">
        <v>1218</v>
      </c>
      <c r="B1" s="758"/>
      <c r="C1" s="758"/>
      <c r="D1" s="758"/>
      <c r="E1" s="758"/>
      <c r="F1" s="759"/>
      <c r="G1" s="760" t="s">
        <v>1219</v>
      </c>
      <c r="H1" s="760"/>
      <c r="I1" s="761"/>
      <c r="J1" s="761"/>
      <c r="K1" s="762"/>
    </row>
    <row r="2" spans="8:8" ht="14.25" customHeight="1">
      <c r="A2" s="763" t="s">
        <v>1220</v>
      </c>
      <c r="B2" s="764" t="s">
        <v>1221</v>
      </c>
      <c r="C2" s="764"/>
      <c r="D2" s="764"/>
      <c r="E2" s="764"/>
      <c r="F2" s="765">
        <v>43343.0</v>
      </c>
      <c r="G2" s="766" t="s">
        <v>1222</v>
      </c>
      <c r="H2" s="767"/>
      <c r="I2" s="768" t="s">
        <v>1223</v>
      </c>
      <c r="J2" s="769" t="s">
        <v>1224</v>
      </c>
      <c r="K2" s="770" t="s">
        <v>1225</v>
      </c>
    </row>
    <row r="3" spans="8:8" ht="121.5" customHeight="1">
      <c r="A3" s="771"/>
      <c r="B3" s="772" t="s">
        <v>1226</v>
      </c>
      <c r="C3" s="773"/>
      <c r="D3" s="773"/>
      <c r="E3" s="773"/>
      <c r="F3" s="774"/>
      <c r="G3" s="775" t="s">
        <v>1227</v>
      </c>
      <c r="H3" s="776"/>
      <c r="I3" s="777" t="s">
        <v>1228</v>
      </c>
      <c r="J3" s="778" t="s">
        <v>1229</v>
      </c>
      <c r="K3" s="779"/>
    </row>
    <row r="4" spans="8:8" ht="14.25" customHeight="1">
      <c r="A4" s="771"/>
      <c r="B4" s="764" t="s">
        <v>1230</v>
      </c>
      <c r="C4" s="764"/>
      <c r="D4" s="764"/>
      <c r="E4" s="764"/>
      <c r="F4" s="765">
        <v>43309.0</v>
      </c>
      <c r="G4" s="780"/>
      <c r="H4" s="781"/>
      <c r="I4" s="768" t="s">
        <v>1231</v>
      </c>
      <c r="J4" s="769" t="s">
        <v>1224</v>
      </c>
      <c r="K4" s="779"/>
    </row>
    <row r="5" spans="8:8" ht="87.75" customHeight="1">
      <c r="A5" s="771"/>
      <c r="B5" s="782" t="s">
        <v>1232</v>
      </c>
      <c r="C5" s="760"/>
      <c r="D5" s="760"/>
      <c r="E5" s="760"/>
      <c r="F5" s="783"/>
      <c r="G5" s="784"/>
      <c r="H5" s="785"/>
      <c r="I5" s="786" t="s">
        <v>1233</v>
      </c>
      <c r="J5" s="787" t="s">
        <v>1234</v>
      </c>
      <c r="K5" s="779"/>
    </row>
    <row r="6" spans="8:8" ht="14.25" customHeight="1">
      <c r="A6" s="771"/>
      <c r="B6" s="764" t="s">
        <v>1235</v>
      </c>
      <c r="C6" s="764"/>
      <c r="D6" s="764"/>
      <c r="E6" s="764"/>
      <c r="F6" s="765">
        <v>43281.0</v>
      </c>
      <c r="G6" s="788"/>
      <c r="H6" s="789"/>
      <c r="I6" s="768" t="s">
        <v>1236</v>
      </c>
      <c r="J6" s="769" t="s">
        <v>1224</v>
      </c>
      <c r="K6" s="779"/>
    </row>
    <row r="7" spans="8:8" ht="202.5" customHeight="1">
      <c r="A7" s="771"/>
      <c r="B7" s="790" t="s">
        <v>1237</v>
      </c>
      <c r="C7" s="790"/>
      <c r="D7" s="790"/>
      <c r="E7" s="790"/>
      <c r="F7" s="790"/>
      <c r="G7" s="791"/>
      <c r="H7" s="789"/>
      <c r="I7" s="792" t="s">
        <v>1238</v>
      </c>
      <c r="J7" s="793" t="s">
        <v>1239</v>
      </c>
      <c r="K7" s="779"/>
    </row>
    <row r="8" spans="8:8" ht="14.25" customHeight="1">
      <c r="A8" s="771"/>
      <c r="B8" s="764" t="s">
        <v>1240</v>
      </c>
      <c r="C8" s="764"/>
      <c r="D8" s="764"/>
      <c r="E8" s="764"/>
      <c r="F8" s="765">
        <v>43248.0</v>
      </c>
      <c r="G8" s="791"/>
      <c r="H8" s="794"/>
      <c r="I8" s="795"/>
      <c r="J8" s="796"/>
      <c r="K8" s="779"/>
    </row>
    <row r="9" spans="8:8" ht="205.5" customHeight="1">
      <c r="A9" s="771"/>
      <c r="B9" s="797" t="s">
        <v>1241</v>
      </c>
      <c r="C9" s="798"/>
      <c r="D9" s="798"/>
      <c r="E9" s="798"/>
      <c r="F9" s="798"/>
      <c r="G9" s="799"/>
      <c r="H9" s="789"/>
      <c r="I9" s="795"/>
      <c r="J9" s="796"/>
      <c r="K9" s="779"/>
    </row>
    <row r="10" spans="8:8" ht="13.5" customHeight="1">
      <c r="A10" s="771"/>
      <c r="B10" s="764" t="s">
        <v>1242</v>
      </c>
      <c r="C10" s="764"/>
      <c r="D10" s="764"/>
      <c r="E10" s="764"/>
      <c r="F10" s="765">
        <v>43218.0</v>
      </c>
      <c r="G10" s="800"/>
      <c r="H10" s="801"/>
      <c r="I10" s="795"/>
      <c r="J10" s="796"/>
      <c r="K10" s="779"/>
    </row>
    <row r="11" spans="8:8" ht="17.25" customHeight="1">
      <c r="A11" s="771"/>
      <c r="B11" s="802" t="s">
        <v>1243</v>
      </c>
      <c r="C11" s="797"/>
      <c r="D11" s="797"/>
      <c r="E11" s="797"/>
      <c r="F11" s="797"/>
      <c r="G11" s="803"/>
      <c r="H11" s="801"/>
      <c r="I11" s="795"/>
      <c r="J11" s="796"/>
      <c r="K11" s="779"/>
    </row>
    <row r="12" spans="8:8" ht="14.25" customHeight="1">
      <c r="A12" s="771"/>
      <c r="B12" s="764" t="s">
        <v>1244</v>
      </c>
      <c r="C12" s="764"/>
      <c r="D12" s="764"/>
      <c r="E12" s="764"/>
      <c r="F12" s="765">
        <v>43187.0</v>
      </c>
      <c r="G12" s="804"/>
      <c r="H12" s="805"/>
      <c r="I12" s="795"/>
      <c r="J12" s="796"/>
      <c r="K12" s="779"/>
    </row>
    <row r="13" spans="8:8" ht="190.5" customHeight="1">
      <c r="A13" s="771"/>
      <c r="B13" s="797" t="s">
        <v>1245</v>
      </c>
      <c r="C13" s="798"/>
      <c r="D13" s="798"/>
      <c r="E13" s="798"/>
      <c r="F13" s="798"/>
      <c r="G13" s="806"/>
      <c r="H13" s="807"/>
      <c r="I13" s="795"/>
      <c r="J13" s="796"/>
      <c r="K13" s="779"/>
    </row>
    <row r="14" spans="8:8" ht="18.0" customHeight="1">
      <c r="A14" s="771"/>
      <c r="B14" s="764" t="s">
        <v>1246</v>
      </c>
      <c r="C14" s="764"/>
      <c r="D14" s="764"/>
      <c r="E14" s="764"/>
      <c r="F14" s="765">
        <v>43164.0</v>
      </c>
      <c r="G14" s="808"/>
      <c r="H14" s="612"/>
      <c r="I14" s="795"/>
      <c r="J14" s="796"/>
      <c r="K14" s="779"/>
    </row>
    <row r="15" spans="8:8" s="809" ht="59.25" customFormat="1" customHeight="1">
      <c r="A15" s="771"/>
      <c r="B15" s="797" t="s">
        <v>1247</v>
      </c>
      <c r="C15" s="798"/>
      <c r="D15" s="798"/>
      <c r="E15" s="798"/>
      <c r="F15" s="798"/>
      <c r="G15" s="810"/>
      <c r="H15" s="811"/>
      <c r="I15" s="795"/>
      <c r="J15" s="796"/>
      <c r="K15" s="779"/>
      <c r="L15" s="812"/>
      <c r="M15" s="812"/>
      <c r="N15" s="812"/>
      <c r="O15" s="812"/>
    </row>
    <row r="16" spans="8:8" ht="18.0" customHeight="1">
      <c r="A16" s="771"/>
      <c r="B16" s="764" t="s">
        <v>1248</v>
      </c>
      <c r="C16" s="764"/>
      <c r="D16" s="764"/>
      <c r="E16" s="764"/>
      <c r="F16" s="765">
        <v>43153.0</v>
      </c>
      <c r="G16" s="813">
        <v>43103.0</v>
      </c>
      <c r="H16" s="814">
        <v>43131.0</v>
      </c>
      <c r="I16" s="795"/>
      <c r="J16" s="796"/>
      <c r="K16" s="779"/>
    </row>
    <row r="17" spans="8:8" ht="96.0" customHeight="1">
      <c r="A17" s="771"/>
      <c r="B17" s="797" t="s">
        <v>1249</v>
      </c>
      <c r="C17" s="798"/>
      <c r="D17" s="798"/>
      <c r="E17" s="798"/>
      <c r="F17" s="798"/>
      <c r="G17" s="815"/>
      <c r="H17" s="816"/>
      <c r="I17" s="795"/>
      <c r="J17" s="796"/>
      <c r="K17" s="779"/>
      <c r="L17" s="817"/>
      <c r="M17" s="817"/>
    </row>
    <row r="18" spans="8:8" ht="18.0" customHeight="1">
      <c r="A18" s="771"/>
      <c r="B18" s="764" t="s">
        <v>1250</v>
      </c>
      <c r="C18" s="764" t="s">
        <v>1251</v>
      </c>
      <c r="D18" s="764"/>
      <c r="E18" s="764"/>
      <c r="F18" s="765">
        <v>43040.0</v>
      </c>
      <c r="G18" s="813">
        <v>42958.0</v>
      </c>
      <c r="H18" s="818">
        <v>43008.0</v>
      </c>
      <c r="I18" s="795"/>
      <c r="J18" s="796"/>
      <c r="K18" s="779"/>
      <c r="L18"/>
      <c r="M18"/>
      <c r="N18"/>
      <c r="O18"/>
    </row>
    <row r="19" spans="8:8" s="819" ht="375.75" customFormat="1" customHeight="1">
      <c r="A19" s="771"/>
      <c r="B19" s="797" t="s">
        <v>1252</v>
      </c>
      <c r="C19" s="798"/>
      <c r="D19" s="798"/>
      <c r="E19" s="798"/>
      <c r="F19" s="798"/>
      <c r="G19" s="820"/>
      <c r="H19" s="821"/>
      <c r="I19" s="795"/>
      <c r="J19" s="796"/>
      <c r="K19" s="779"/>
    </row>
    <row r="20" spans="8:8" ht="15.75" customHeight="1">
      <c r="A20" s="771"/>
      <c r="B20" s="764" t="s">
        <v>1253</v>
      </c>
      <c r="C20" s="764"/>
      <c r="D20" s="764"/>
      <c r="E20" s="764"/>
      <c r="F20" s="765">
        <v>42949.0</v>
      </c>
      <c r="G20" s="822"/>
      <c r="H20" s="823"/>
      <c r="I20" s="795"/>
      <c r="J20" s="796"/>
      <c r="K20" s="779"/>
      <c r="L20"/>
      <c r="M20"/>
      <c r="N20"/>
      <c r="O20"/>
    </row>
    <row r="21" spans="8:8" ht="60.0" customHeight="1">
      <c r="A21" s="771"/>
      <c r="B21" s="797" t="s">
        <v>1254</v>
      </c>
      <c r="C21" s="797"/>
      <c r="D21" s="797"/>
      <c r="E21" s="797"/>
      <c r="F21" s="797"/>
      <c r="G21" s="822"/>
      <c r="H21" s="823"/>
      <c r="I21" s="795"/>
      <c r="J21" s="796"/>
      <c r="K21" s="779"/>
      <c r="L21"/>
      <c r="M21"/>
      <c r="N21"/>
      <c r="O21"/>
    </row>
    <row r="22" spans="8:8" ht="13.5" customHeight="1">
      <c r="A22" s="771"/>
      <c r="B22" s="764" t="s">
        <v>1255</v>
      </c>
      <c r="C22" s="764"/>
      <c r="D22" s="764"/>
      <c r="E22" s="764"/>
      <c r="F22" s="765">
        <v>42948.0</v>
      </c>
      <c r="G22" s="822"/>
      <c r="H22" s="823"/>
      <c r="I22" s="795"/>
      <c r="J22" s="796"/>
      <c r="K22" s="779"/>
      <c r="L22"/>
      <c r="M22"/>
      <c r="N22"/>
      <c r="O22"/>
    </row>
    <row r="23" spans="8:8" ht="124.5" customHeight="1">
      <c r="A23" s="771"/>
      <c r="B23" s="797" t="s">
        <v>1256</v>
      </c>
      <c r="C23" s="797"/>
      <c r="D23" s="797"/>
      <c r="E23" s="797"/>
      <c r="F23" s="797"/>
      <c r="G23" s="822"/>
      <c r="H23" s="823"/>
      <c r="I23" s="795"/>
      <c r="J23" s="796"/>
      <c r="K23" s="779"/>
      <c r="L23"/>
      <c r="M23"/>
      <c r="N23"/>
      <c r="O23"/>
    </row>
    <row r="24" spans="8:8" ht="13.5" customHeight="1">
      <c r="A24" s="771"/>
      <c r="B24" s="764" t="s">
        <v>1257</v>
      </c>
      <c r="C24" s="764"/>
      <c r="D24" s="764"/>
      <c r="E24" s="764"/>
      <c r="F24" s="764"/>
      <c r="G24" s="822"/>
      <c r="H24" s="823"/>
      <c r="I24" s="795"/>
      <c r="J24" s="796"/>
      <c r="K24" s="779"/>
      <c r="L24"/>
      <c r="M24"/>
      <c r="N24"/>
      <c r="O24"/>
    </row>
    <row r="25" spans="8:8" ht="109.5" customHeight="1">
      <c r="A25" s="771"/>
      <c r="B25" s="797" t="s">
        <v>1258</v>
      </c>
      <c r="C25" s="797"/>
      <c r="D25" s="797"/>
      <c r="E25" s="797"/>
      <c r="F25" s="797"/>
      <c r="G25" s="822"/>
      <c r="H25" s="823"/>
      <c r="I25" s="795"/>
      <c r="J25" s="796"/>
      <c r="K25" s="779"/>
      <c r="L25"/>
      <c r="M25"/>
      <c r="N25"/>
      <c r="O25"/>
    </row>
    <row r="26" spans="8:8" ht="13.5" customHeight="1">
      <c r="A26" s="771"/>
      <c r="B26" s="764" t="s">
        <v>1259</v>
      </c>
      <c r="C26" s="764"/>
      <c r="D26" s="764"/>
      <c r="E26" s="764"/>
      <c r="F26" s="764"/>
      <c r="G26" s="822"/>
      <c r="H26" s="823"/>
      <c r="I26" s="795"/>
      <c r="J26" s="796"/>
      <c r="K26" s="779"/>
      <c r="L26"/>
      <c r="M26"/>
      <c r="N26"/>
      <c r="O26"/>
    </row>
    <row r="27" spans="8:8" ht="68.25" customHeight="1">
      <c r="A27" s="771"/>
      <c r="B27" s="790" t="s">
        <v>1260</v>
      </c>
      <c r="C27" s="790"/>
      <c r="D27" s="790"/>
      <c r="E27" s="790"/>
      <c r="F27" s="790"/>
      <c r="G27" s="822"/>
      <c r="H27" s="823"/>
      <c r="I27" s="795"/>
      <c r="J27" s="796"/>
      <c r="K27" s="779"/>
      <c r="L27"/>
      <c r="M27"/>
      <c r="N27"/>
      <c r="O27"/>
    </row>
    <row r="28" spans="8:8" ht="14.4">
      <c r="A28" s="771"/>
      <c r="B28" s="764" t="s">
        <v>1261</v>
      </c>
      <c r="C28" s="764"/>
      <c r="D28" s="764"/>
      <c r="E28" s="764"/>
      <c r="F28" s="764"/>
      <c r="H28"/>
      <c r="I28" s="795"/>
      <c r="J28" s="796"/>
      <c r="K28" s="779"/>
      <c r="L28"/>
      <c r="M28"/>
      <c r="N28"/>
      <c r="O28"/>
    </row>
    <row r="29" spans="8:8" ht="32.25" customHeight="1">
      <c r="A29" s="771"/>
      <c r="B29" s="797" t="s">
        <v>1262</v>
      </c>
      <c r="C29" s="797"/>
      <c r="D29" s="797"/>
      <c r="E29" s="797"/>
      <c r="F29" s="797"/>
      <c r="H29"/>
      <c r="I29" s="824"/>
      <c r="J29" s="825"/>
      <c r="K29" s="826"/>
      <c r="L29"/>
      <c r="M29"/>
      <c r="N29"/>
      <c r="O29"/>
    </row>
    <row r="30" spans="8:8" ht="14.4">
      <c r="B30" s="817"/>
      <c r="C30" s="827"/>
      <c r="D30" s="827"/>
      <c r="E30" s="827"/>
      <c r="F30" s="827"/>
      <c r="H30"/>
      <c r="I30"/>
      <c r="J30"/>
      <c r="K30"/>
      <c r="L30"/>
      <c r="M30"/>
      <c r="N30"/>
      <c r="O30"/>
    </row>
    <row r="31" spans="8:8">
      <c r="H31"/>
      <c r="I31"/>
      <c r="J31"/>
      <c r="K31"/>
      <c r="L31"/>
      <c r="M31"/>
      <c r="N31"/>
      <c r="O31"/>
    </row>
    <row r="32" spans="8:8">
      <c r="H32"/>
      <c r="I32"/>
      <c r="J32"/>
      <c r="K32"/>
      <c r="L32"/>
      <c r="M32"/>
      <c r="N32"/>
      <c r="O32"/>
    </row>
    <row r="33" spans="8:8">
      <c r="H33"/>
      <c r="I33"/>
      <c r="J33"/>
      <c r="K33"/>
      <c r="L33"/>
      <c r="M33"/>
      <c r="N33"/>
      <c r="O33"/>
    </row>
    <row r="34" spans="8:8">
      <c r="H34"/>
      <c r="I34"/>
      <c r="J34"/>
      <c r="K34"/>
      <c r="L34"/>
      <c r="M34"/>
      <c r="N34"/>
      <c r="O34"/>
    </row>
    <row r="35" spans="8:8">
      <c r="H35"/>
      <c r="I35"/>
      <c r="J35"/>
      <c r="K35"/>
      <c r="L35"/>
      <c r="M35"/>
      <c r="N35"/>
      <c r="O35"/>
    </row>
    <row r="36" spans="8:8">
      <c r="H36"/>
      <c r="I36"/>
      <c r="J36"/>
      <c r="K36"/>
      <c r="L36"/>
      <c r="M36"/>
      <c r="N36"/>
      <c r="O36"/>
    </row>
    <row r="37" spans="8:8">
      <c r="H37"/>
      <c r="I37"/>
      <c r="J37"/>
      <c r="K37"/>
      <c r="L37"/>
      <c r="M37"/>
      <c r="N37"/>
      <c r="O37"/>
    </row>
    <row r="38" spans="8:8">
      <c r="H38"/>
      <c r="I38"/>
      <c r="J38"/>
      <c r="K38"/>
      <c r="L38"/>
      <c r="M38"/>
      <c r="N38"/>
      <c r="O38"/>
    </row>
    <row r="39" spans="8:8">
      <c r="H39"/>
      <c r="I39"/>
      <c r="J39"/>
      <c r="K39"/>
      <c r="L39"/>
      <c r="M39"/>
      <c r="N39"/>
      <c r="O39"/>
    </row>
    <row r="40" spans="8:8">
      <c r="H40"/>
      <c r="I40"/>
      <c r="J40"/>
      <c r="K40"/>
      <c r="L40"/>
      <c r="M40"/>
      <c r="N40"/>
      <c r="O40"/>
    </row>
    <row r="41" spans="8:8">
      <c r="H41"/>
      <c r="I41"/>
      <c r="J41"/>
      <c r="K41"/>
      <c r="L41"/>
      <c r="M41"/>
      <c r="N41"/>
      <c r="O41"/>
    </row>
    <row r="42" spans="8:8">
      <c r="H42"/>
      <c r="I42"/>
      <c r="J42"/>
      <c r="K42"/>
      <c r="L42"/>
      <c r="M42"/>
      <c r="N42"/>
      <c r="O42"/>
    </row>
    <row r="43" spans="8:8">
      <c r="H43"/>
      <c r="I43"/>
      <c r="J43"/>
      <c r="K43"/>
      <c r="L43"/>
      <c r="M43"/>
      <c r="N43"/>
      <c r="O43"/>
    </row>
    <row r="44" spans="8:8">
      <c r="H44"/>
      <c r="I44"/>
      <c r="J44"/>
      <c r="K44"/>
      <c r="L44"/>
      <c r="M44"/>
      <c r="N44"/>
      <c r="O44"/>
    </row>
    <row r="45" spans="8:8">
      <c r="H45"/>
      <c r="I45"/>
      <c r="J45"/>
      <c r="K45"/>
      <c r="L45"/>
      <c r="M45"/>
      <c r="N45"/>
      <c r="O45"/>
    </row>
    <row r="46" spans="8:8">
      <c r="H46"/>
      <c r="I46"/>
      <c r="J46"/>
      <c r="K46"/>
      <c r="L46"/>
      <c r="M46"/>
      <c r="N46"/>
      <c r="O46"/>
    </row>
    <row r="47" spans="8:8">
      <c r="H47"/>
      <c r="I47"/>
      <c r="J47"/>
      <c r="K47"/>
      <c r="L47"/>
      <c r="M47"/>
      <c r="N47"/>
      <c r="O47"/>
    </row>
    <row r="48" spans="8:8">
      <c r="H48"/>
      <c r="I48"/>
      <c r="J48"/>
      <c r="K48"/>
      <c r="L48"/>
      <c r="M48"/>
      <c r="N48"/>
      <c r="O48"/>
    </row>
    <row r="49" spans="8:8">
      <c r="H49"/>
      <c r="I49"/>
      <c r="J49"/>
      <c r="K49"/>
      <c r="L49"/>
      <c r="M49"/>
      <c r="N49"/>
      <c r="O49"/>
    </row>
    <row r="50" spans="8:8">
      <c r="H50"/>
      <c r="I50"/>
      <c r="J50"/>
      <c r="K50"/>
      <c r="L50"/>
      <c r="M50"/>
      <c r="N50"/>
      <c r="O50"/>
    </row>
    <row r="51" spans="8:8">
      <c r="H51"/>
      <c r="I51"/>
      <c r="J51"/>
      <c r="K51"/>
      <c r="L51"/>
      <c r="M51"/>
      <c r="N51"/>
      <c r="O51"/>
    </row>
    <row r="52" spans="8:8">
      <c r="H52"/>
      <c r="I52"/>
      <c r="J52"/>
      <c r="K52"/>
      <c r="L52"/>
      <c r="M52"/>
      <c r="N52"/>
      <c r="O52"/>
    </row>
    <row r="53" spans="8:8">
      <c r="H53"/>
      <c r="I53"/>
      <c r="J53"/>
      <c r="K53"/>
      <c r="L53"/>
      <c r="M53"/>
      <c r="N53"/>
      <c r="O53"/>
    </row>
    <row r="54" spans="8:8">
      <c r="H54"/>
      <c r="I54"/>
      <c r="J54"/>
      <c r="K54"/>
      <c r="L54"/>
      <c r="M54"/>
      <c r="N54"/>
      <c r="O54"/>
    </row>
    <row r="55" spans="8:8">
      <c r="H55"/>
      <c r="I55"/>
      <c r="J55"/>
      <c r="K55"/>
      <c r="L55"/>
      <c r="M55"/>
      <c r="N55"/>
      <c r="O55"/>
    </row>
    <row r="56" spans="8:8">
      <c r="H56"/>
      <c r="I56"/>
      <c r="J56"/>
      <c r="K56"/>
      <c r="L56"/>
      <c r="M56"/>
      <c r="N56"/>
      <c r="O56"/>
    </row>
    <row r="57" spans="8:8">
      <c r="H57"/>
      <c r="I57"/>
      <c r="J57"/>
      <c r="K57"/>
      <c r="L57"/>
      <c r="M57"/>
      <c r="N57"/>
      <c r="O57"/>
    </row>
    <row r="58" spans="8:8">
      <c r="H58"/>
      <c r="I58"/>
      <c r="J58"/>
      <c r="K58"/>
      <c r="L58"/>
      <c r="M58"/>
      <c r="N58"/>
      <c r="O58"/>
    </row>
    <row r="59" spans="8:8">
      <c r="H59"/>
      <c r="I59"/>
      <c r="J59"/>
      <c r="K59"/>
      <c r="L59"/>
      <c r="M59"/>
      <c r="N59"/>
      <c r="O59"/>
    </row>
    <row r="60" spans="8:8">
      <c r="H60"/>
      <c r="I60"/>
      <c r="J60"/>
      <c r="K60"/>
      <c r="L60"/>
      <c r="M60"/>
      <c r="N60"/>
      <c r="O60"/>
    </row>
    <row r="61" spans="8:8">
      <c r="H61"/>
      <c r="I61"/>
      <c r="J61"/>
      <c r="K61"/>
      <c r="L61"/>
      <c r="M61"/>
      <c r="N61"/>
      <c r="O61"/>
    </row>
    <row r="62" spans="8:8">
      <c r="H62"/>
      <c r="I62"/>
      <c r="J62"/>
      <c r="K62"/>
      <c r="L62"/>
      <c r="M62"/>
      <c r="N62"/>
      <c r="O62"/>
    </row>
    <row r="63" spans="8:8">
      <c r="H63"/>
      <c r="I63"/>
      <c r="J63"/>
      <c r="K63"/>
      <c r="L63"/>
      <c r="M63"/>
      <c r="N63"/>
      <c r="O63"/>
    </row>
    <row r="64" spans="8:8">
      <c r="H64"/>
      <c r="I64"/>
      <c r="J64"/>
      <c r="K64"/>
      <c r="L64"/>
      <c r="M64"/>
      <c r="N64"/>
      <c r="O64"/>
    </row>
    <row r="65" spans="8:8">
      <c r="H65"/>
      <c r="I65"/>
      <c r="J65"/>
      <c r="K65"/>
      <c r="L65"/>
      <c r="M65"/>
      <c r="N65"/>
      <c r="O65"/>
    </row>
    <row r="66" spans="8:8">
      <c r="H66"/>
      <c r="I66"/>
      <c r="J66"/>
      <c r="K66"/>
      <c r="L66"/>
      <c r="M66"/>
      <c r="N66"/>
      <c r="O66"/>
    </row>
    <row r="67" spans="8:8">
      <c r="H67"/>
      <c r="I67"/>
      <c r="J67"/>
      <c r="K67"/>
      <c r="L67"/>
      <c r="M67"/>
      <c r="N67"/>
      <c r="O67"/>
    </row>
    <row r="68" spans="8:8">
      <c r="H68"/>
      <c r="I68"/>
      <c r="J68"/>
      <c r="K68"/>
      <c r="L68"/>
      <c r="M68"/>
      <c r="N68"/>
      <c r="O68"/>
    </row>
    <row r="69" spans="8:8">
      <c r="H69"/>
      <c r="I69"/>
      <c r="J69"/>
      <c r="K69"/>
      <c r="L69"/>
      <c r="M69"/>
      <c r="N69"/>
      <c r="O69"/>
    </row>
    <row r="70" spans="8:8">
      <c r="H70"/>
      <c r="I70"/>
      <c r="J70"/>
      <c r="K70"/>
      <c r="L70"/>
      <c r="M70"/>
      <c r="N70"/>
      <c r="O70"/>
    </row>
    <row r="71" spans="8:8">
      <c r="H71"/>
      <c r="I71"/>
      <c r="J71"/>
      <c r="K71"/>
      <c r="L71"/>
      <c r="M71"/>
      <c r="N71"/>
      <c r="O71"/>
    </row>
    <row r="72" spans="8:8">
      <c r="H72"/>
      <c r="I72"/>
      <c r="J72"/>
      <c r="K72"/>
      <c r="L72"/>
      <c r="M72"/>
      <c r="N72"/>
      <c r="O72"/>
    </row>
    <row r="73" spans="8:8">
      <c r="H73"/>
      <c r="I73"/>
      <c r="J73"/>
      <c r="K73"/>
      <c r="L73"/>
      <c r="M73"/>
      <c r="N73"/>
      <c r="O73"/>
    </row>
    <row r="74" spans="8:8">
      <c r="H74"/>
      <c r="I74"/>
      <c r="J74"/>
      <c r="K74"/>
      <c r="L74"/>
      <c r="M74"/>
      <c r="N74"/>
      <c r="O74"/>
    </row>
    <row r="75" spans="8:8">
      <c r="H75"/>
      <c r="I75"/>
      <c r="J75"/>
      <c r="K75"/>
      <c r="L75"/>
      <c r="M75"/>
      <c r="N75"/>
      <c r="O75"/>
    </row>
    <row r="76" spans="8:8">
      <c r="H76"/>
      <c r="I76"/>
      <c r="J76"/>
      <c r="K76"/>
      <c r="L76"/>
      <c r="M76"/>
      <c r="N76"/>
      <c r="O76"/>
    </row>
    <row r="77" spans="8:8">
      <c r="H77"/>
      <c r="I77"/>
      <c r="J77"/>
      <c r="K77"/>
      <c r="L77"/>
      <c r="M77"/>
      <c r="N77"/>
      <c r="O77"/>
    </row>
    <row r="78" spans="8:8">
      <c r="H78"/>
      <c r="I78"/>
      <c r="J78"/>
      <c r="K78"/>
      <c r="L78"/>
      <c r="M78"/>
      <c r="N78"/>
      <c r="O78"/>
    </row>
    <row r="79" spans="8:8">
      <c r="H79"/>
      <c r="I79"/>
      <c r="J79"/>
      <c r="K79"/>
      <c r="L79"/>
      <c r="M79"/>
      <c r="N79"/>
      <c r="O79"/>
    </row>
    <row r="80" spans="8:8">
      <c r="H80"/>
      <c r="I80"/>
      <c r="J80"/>
      <c r="K80"/>
      <c r="L80"/>
      <c r="M80"/>
      <c r="N80"/>
      <c r="O80"/>
    </row>
    <row r="81" spans="8:8">
      <c r="H81"/>
      <c r="I81"/>
      <c r="J81"/>
      <c r="K81"/>
      <c r="L81"/>
      <c r="M81"/>
      <c r="N81"/>
      <c r="O81"/>
    </row>
    <row r="82" spans="8:8">
      <c r="H82"/>
      <c r="I82"/>
      <c r="J82"/>
      <c r="K82"/>
      <c r="L82"/>
      <c r="M82"/>
      <c r="N82"/>
      <c r="O82"/>
    </row>
    <row r="83" spans="8:8">
      <c r="H83"/>
      <c r="I83"/>
      <c r="J83"/>
      <c r="K83"/>
      <c r="L83"/>
      <c r="M83"/>
      <c r="N83"/>
      <c r="O83"/>
    </row>
    <row r="84" spans="8:8">
      <c r="H84"/>
      <c r="I84"/>
      <c r="J84"/>
      <c r="K84"/>
      <c r="L84"/>
      <c r="M84"/>
      <c r="N84"/>
      <c r="O84"/>
    </row>
    <row r="85" spans="8:8">
      <c r="H85"/>
      <c r="I85"/>
      <c r="J85"/>
      <c r="K85"/>
      <c r="L85"/>
      <c r="M85"/>
      <c r="N85"/>
      <c r="O85"/>
    </row>
    <row r="86" spans="8:8">
      <c r="H86"/>
      <c r="I86"/>
      <c r="J86"/>
      <c r="K86"/>
      <c r="L86"/>
      <c r="M86"/>
      <c r="N86"/>
      <c r="O86"/>
    </row>
    <row r="87" spans="8:8">
      <c r="H87"/>
      <c r="I87"/>
      <c r="J87"/>
      <c r="K87"/>
      <c r="L87"/>
      <c r="M87"/>
      <c r="N87"/>
      <c r="O87"/>
    </row>
    <row r="88" spans="8:8">
      <c r="H88"/>
      <c r="I88"/>
      <c r="J88"/>
      <c r="K88"/>
      <c r="L88"/>
      <c r="M88"/>
      <c r="N88"/>
      <c r="O88"/>
    </row>
    <row r="89" spans="8:8">
      <c r="H89"/>
      <c r="I89"/>
      <c r="J89"/>
      <c r="K89"/>
      <c r="L89"/>
      <c r="M89"/>
      <c r="N89"/>
      <c r="O89"/>
    </row>
    <row r="90" spans="8:8">
      <c r="H90"/>
      <c r="I90"/>
      <c r="J90"/>
      <c r="K90"/>
      <c r="L90"/>
      <c r="M90"/>
      <c r="N90"/>
      <c r="O90"/>
    </row>
    <row r="91" spans="8:8">
      <c r="H91"/>
      <c r="I91"/>
      <c r="J91"/>
      <c r="K91"/>
      <c r="L91"/>
      <c r="M91"/>
      <c r="N91"/>
      <c r="O91"/>
    </row>
    <row r="92" spans="8:8">
      <c r="H92"/>
      <c r="I92"/>
      <c r="J92"/>
      <c r="K92"/>
      <c r="L92"/>
      <c r="M92"/>
      <c r="N92"/>
      <c r="O92"/>
    </row>
    <row r="93" spans="8:8">
      <c r="H93"/>
      <c r="I93"/>
      <c r="J93"/>
      <c r="K93"/>
      <c r="L93"/>
      <c r="M93"/>
      <c r="N93"/>
      <c r="O93"/>
    </row>
    <row r="94" spans="8:8">
      <c r="H94"/>
      <c r="I94"/>
      <c r="J94"/>
      <c r="K94"/>
      <c r="L94"/>
      <c r="M94"/>
      <c r="N94"/>
      <c r="O94"/>
    </row>
    <row r="95" spans="8:8">
      <c r="H95"/>
      <c r="I95"/>
      <c r="J95"/>
      <c r="K95"/>
      <c r="L95"/>
      <c r="M95"/>
      <c r="N95"/>
      <c r="O95"/>
    </row>
    <row r="96" spans="8:8">
      <c r="H96"/>
      <c r="I96"/>
      <c r="J96"/>
      <c r="K96"/>
      <c r="L96"/>
      <c r="M96"/>
      <c r="N96"/>
      <c r="O96"/>
    </row>
    <row r="97" spans="8:8">
      <c r="H97"/>
      <c r="I97"/>
      <c r="J97"/>
      <c r="K97"/>
      <c r="L97"/>
      <c r="M97"/>
      <c r="N97"/>
      <c r="O97"/>
    </row>
    <row r="98" spans="8:8">
      <c r="H98"/>
      <c r="I98"/>
      <c r="J98"/>
      <c r="K98"/>
      <c r="L98"/>
      <c r="M98"/>
      <c r="N98"/>
      <c r="O98"/>
    </row>
    <row r="99" spans="8:8">
      <c r="H99"/>
      <c r="I99"/>
      <c r="J99"/>
      <c r="K99"/>
      <c r="L99"/>
      <c r="M99"/>
      <c r="N99"/>
      <c r="O99"/>
    </row>
    <row r="100" spans="8:8">
      <c r="H100"/>
      <c r="I100"/>
      <c r="J100"/>
      <c r="K100"/>
      <c r="L100"/>
      <c r="M100"/>
      <c r="N100"/>
      <c r="O100"/>
    </row>
    <row r="101" spans="8:8">
      <c r="H101"/>
      <c r="I101"/>
      <c r="J101"/>
      <c r="K101"/>
      <c r="L101"/>
      <c r="M101"/>
      <c r="N101"/>
      <c r="O101"/>
    </row>
    <row r="102" spans="8:8">
      <c r="H102"/>
      <c r="I102"/>
      <c r="J102"/>
      <c r="K102"/>
      <c r="L102"/>
      <c r="M102"/>
      <c r="N102"/>
      <c r="O102"/>
    </row>
    <row r="103" spans="8:8">
      <c r="H103"/>
      <c r="I103"/>
      <c r="J103"/>
      <c r="K103"/>
      <c r="L103"/>
      <c r="M103"/>
      <c r="N103"/>
      <c r="O103"/>
    </row>
    <row r="104" spans="8:8">
      <c r="H104"/>
      <c r="I104"/>
      <c r="J104"/>
      <c r="K104"/>
      <c r="L104"/>
      <c r="M104"/>
      <c r="N104"/>
      <c r="O104"/>
    </row>
    <row r="105" spans="8:8">
      <c r="H105"/>
      <c r="I105"/>
      <c r="J105"/>
      <c r="K105"/>
      <c r="L105"/>
      <c r="M105"/>
      <c r="N105"/>
      <c r="O105"/>
    </row>
    <row r="106" spans="8:8">
      <c r="H106"/>
      <c r="I106"/>
      <c r="J106"/>
      <c r="K106"/>
      <c r="L106"/>
      <c r="M106"/>
      <c r="N106"/>
      <c r="O106"/>
    </row>
    <row r="107" spans="8:8">
      <c r="H107"/>
      <c r="I107"/>
      <c r="J107"/>
      <c r="K107"/>
      <c r="L107"/>
      <c r="M107"/>
      <c r="N107"/>
      <c r="O107"/>
    </row>
    <row r="108" spans="8:8">
      <c r="H108"/>
      <c r="I108"/>
      <c r="J108"/>
      <c r="K108"/>
      <c r="L108"/>
      <c r="M108"/>
      <c r="N108"/>
      <c r="O108"/>
    </row>
    <row r="109" spans="8:8">
      <c r="H109"/>
      <c r="I109"/>
      <c r="J109"/>
      <c r="K109"/>
      <c r="L109"/>
      <c r="M109"/>
      <c r="N109"/>
      <c r="O109"/>
    </row>
    <row r="110" spans="8:8">
      <c r="H110"/>
      <c r="I110"/>
      <c r="J110"/>
      <c r="K110"/>
      <c r="L110"/>
      <c r="M110"/>
      <c r="N110"/>
      <c r="O110"/>
    </row>
    <row r="111" spans="8:8">
      <c r="H111"/>
      <c r="I111"/>
      <c r="J111"/>
      <c r="K111"/>
      <c r="L111"/>
      <c r="M111"/>
      <c r="N111"/>
      <c r="O111"/>
    </row>
    <row r="112" spans="8:8">
      <c r="H112"/>
      <c r="I112"/>
      <c r="J112"/>
      <c r="K112"/>
      <c r="L112"/>
      <c r="M112"/>
      <c r="N112"/>
      <c r="O112"/>
    </row>
    <row r="113" spans="8:8">
      <c r="H113"/>
      <c r="I113"/>
      <c r="J113"/>
      <c r="K113"/>
      <c r="L113"/>
      <c r="M113"/>
      <c r="N113"/>
      <c r="O113"/>
    </row>
    <row r="114" spans="8:8">
      <c r="H114"/>
      <c r="I114"/>
      <c r="J114"/>
      <c r="K114"/>
      <c r="L114"/>
      <c r="M114"/>
      <c r="N114"/>
      <c r="O114"/>
    </row>
    <row r="115" spans="8:8">
      <c r="H115"/>
      <c r="I115"/>
      <c r="J115"/>
      <c r="K115"/>
      <c r="L115"/>
      <c r="M115"/>
      <c r="N115"/>
      <c r="O115"/>
    </row>
    <row r="116" spans="8:8">
      <c r="H116"/>
      <c r="I116"/>
      <c r="J116"/>
      <c r="K116"/>
      <c r="L116"/>
      <c r="M116"/>
      <c r="N116"/>
      <c r="O116"/>
    </row>
    <row r="117" spans="8:8">
      <c r="H117"/>
      <c r="I117"/>
      <c r="J117"/>
      <c r="K117"/>
      <c r="L117"/>
      <c r="M117"/>
      <c r="N117"/>
      <c r="O117"/>
    </row>
    <row r="118" spans="8:8">
      <c r="H118"/>
      <c r="I118"/>
      <c r="J118"/>
      <c r="K118"/>
      <c r="L118"/>
      <c r="M118"/>
      <c r="N118"/>
      <c r="O118"/>
    </row>
    <row r="119" spans="8:8">
      <c r="H119"/>
      <c r="I119"/>
      <c r="J119"/>
      <c r="K119"/>
      <c r="L119"/>
      <c r="M119"/>
      <c r="N119"/>
      <c r="O119"/>
    </row>
    <row r="120" spans="8:8">
      <c r="H120"/>
      <c r="I120"/>
      <c r="J120"/>
      <c r="K120"/>
      <c r="L120"/>
      <c r="M120"/>
      <c r="N120"/>
      <c r="O120"/>
    </row>
    <row r="121" spans="8:8">
      <c r="H121"/>
      <c r="I121"/>
      <c r="J121"/>
      <c r="K121"/>
      <c r="L121"/>
      <c r="M121"/>
      <c r="N121"/>
      <c r="O121"/>
    </row>
    <row r="122" spans="8:8">
      <c r="H122"/>
      <c r="I122"/>
      <c r="J122"/>
      <c r="K122"/>
      <c r="L122"/>
      <c r="M122"/>
      <c r="N122"/>
      <c r="O122"/>
    </row>
    <row r="123" spans="8:8">
      <c r="H123"/>
      <c r="I123"/>
      <c r="J123"/>
      <c r="K123"/>
      <c r="L123"/>
      <c r="M123"/>
      <c r="N123"/>
      <c r="O123"/>
    </row>
    <row r="124" spans="8:8">
      <c r="H124"/>
      <c r="I124"/>
      <c r="J124"/>
      <c r="K124"/>
      <c r="L124"/>
      <c r="M124"/>
      <c r="N124"/>
      <c r="O124"/>
    </row>
    <row r="125" spans="8:8">
      <c r="H125"/>
      <c r="I125"/>
      <c r="J125"/>
      <c r="K125"/>
      <c r="L125"/>
      <c r="M125"/>
      <c r="N125"/>
      <c r="O125"/>
    </row>
    <row r="126" spans="8:8">
      <c r="H126"/>
      <c r="I126"/>
      <c r="J126"/>
      <c r="K126"/>
      <c r="L126"/>
      <c r="M126"/>
      <c r="N126"/>
      <c r="O126"/>
    </row>
    <row r="127" spans="8:8">
      <c r="H127"/>
      <c r="I127"/>
      <c r="J127"/>
      <c r="K127"/>
      <c r="L127"/>
      <c r="M127"/>
      <c r="N127"/>
      <c r="O127"/>
    </row>
    <row r="128" spans="8:8">
      <c r="H128"/>
      <c r="I128"/>
      <c r="J128"/>
      <c r="K128"/>
      <c r="L128"/>
      <c r="M128"/>
      <c r="N128"/>
      <c r="O128"/>
    </row>
    <row r="129" spans="8:8">
      <c r="H129"/>
      <c r="I129"/>
      <c r="J129"/>
      <c r="K129"/>
      <c r="L129"/>
      <c r="M129"/>
      <c r="N129"/>
      <c r="O129"/>
    </row>
    <row r="130" spans="8:8">
      <c r="H130"/>
      <c r="I130"/>
      <c r="J130"/>
      <c r="K130"/>
      <c r="L130"/>
      <c r="M130"/>
      <c r="N130"/>
      <c r="O130"/>
    </row>
    <row r="131" spans="8:8">
      <c r="H131"/>
      <c r="I131"/>
      <c r="J131"/>
      <c r="K131"/>
      <c r="L131"/>
      <c r="M131"/>
      <c r="N131"/>
      <c r="O131"/>
    </row>
    <row r="132" spans="8:8">
      <c r="H132"/>
      <c r="I132"/>
      <c r="J132"/>
      <c r="K132"/>
      <c r="L132"/>
      <c r="M132"/>
      <c r="N132"/>
      <c r="O132"/>
    </row>
    <row r="133" spans="8:8">
      <c r="H133"/>
      <c r="I133"/>
      <c r="J133"/>
      <c r="K133"/>
      <c r="L133"/>
      <c r="M133"/>
      <c r="N133"/>
      <c r="O133"/>
    </row>
    <row r="134" spans="8:8">
      <c r="H134"/>
      <c r="I134"/>
      <c r="J134"/>
      <c r="K134"/>
      <c r="L134"/>
      <c r="M134"/>
      <c r="N134"/>
      <c r="O134"/>
    </row>
    <row r="135" spans="8:8">
      <c r="H135"/>
      <c r="I135"/>
      <c r="J135"/>
      <c r="K135"/>
      <c r="L135"/>
      <c r="M135"/>
      <c r="N135"/>
      <c r="O135"/>
    </row>
    <row r="136" spans="8:8">
      <c r="H136"/>
      <c r="I136"/>
      <c r="J136"/>
      <c r="K136"/>
      <c r="L136"/>
      <c r="M136"/>
      <c r="N136"/>
      <c r="O136"/>
    </row>
    <row r="137" spans="8:8">
      <c r="H137"/>
      <c r="I137"/>
      <c r="J137"/>
      <c r="K137"/>
      <c r="L137"/>
      <c r="M137"/>
      <c r="N137"/>
      <c r="O137"/>
    </row>
    <row r="138" spans="8:8">
      <c r="H138"/>
      <c r="I138"/>
      <c r="J138"/>
      <c r="K138"/>
      <c r="L138"/>
      <c r="M138"/>
      <c r="N138"/>
      <c r="O138"/>
    </row>
    <row r="139" spans="8:8">
      <c r="H139"/>
      <c r="I139"/>
      <c r="J139"/>
      <c r="K139"/>
      <c r="L139"/>
      <c r="M139"/>
      <c r="N139"/>
      <c r="O139"/>
    </row>
  </sheetData>
  <sheetProtection password="dcd7" sheet="1" objects="1" scenarios="1" formatCells="0" selectLockedCells="1"/>
  <mergeCells count="36">
    <mergeCell ref="G1:K1"/>
    <mergeCell ref="B2:E2"/>
    <mergeCell ref="B12:E12"/>
    <mergeCell ref="B21:F21"/>
    <mergeCell ref="B15:F15"/>
    <mergeCell ref="B17:F17"/>
    <mergeCell ref="B11:F11"/>
    <mergeCell ref="I7:I29"/>
    <mergeCell ref="B6:E6"/>
    <mergeCell ref="K2:K29"/>
    <mergeCell ref="B5:F5"/>
    <mergeCell ref="B29:F29"/>
    <mergeCell ref="B4:E4"/>
    <mergeCell ref="B18:E18"/>
    <mergeCell ref="B20:E20"/>
    <mergeCell ref="B19:F19"/>
    <mergeCell ref="B14:E14"/>
    <mergeCell ref="B16:E16"/>
    <mergeCell ref="B24:F24"/>
    <mergeCell ref="G3:H5"/>
    <mergeCell ref="B28:F28"/>
    <mergeCell ref="B3:F3"/>
    <mergeCell ref="B26:F26"/>
    <mergeCell ref="B13:F13"/>
    <mergeCell ref="B10:E10"/>
    <mergeCell ref="G2:H2"/>
    <mergeCell ref="B27:F27"/>
    <mergeCell ref="B7:F7"/>
    <mergeCell ref="B9:F9"/>
    <mergeCell ref="B8:E8"/>
    <mergeCell ref="B23:F23"/>
    <mergeCell ref="B22:E22"/>
    <mergeCell ref="B25:F25"/>
    <mergeCell ref="J7:J29"/>
    <mergeCell ref="A1:F1"/>
    <mergeCell ref="A2:A29"/>
  </mergeCells>
  <pageMargins left="0.699305555555556" right="0.699305555555556" top="0.75" bottom="0.75" header="0.3" footer="0.3"/>
</worksheet>
</file>

<file path=xl/worksheets/sheet11.xml><?xml version="1.0" encoding="utf-8"?>
<worksheet xmlns:r="http://schemas.openxmlformats.org/officeDocument/2006/relationships" xmlns="http://schemas.openxmlformats.org/spreadsheetml/2006/main">
  <dimension ref="A1:AJ122"/>
  <sheetViews>
    <sheetView workbookViewId="0" topLeftCell="A22" zoomScale="115">
      <selection activeCell="V6" sqref="V6"/>
    </sheetView>
  </sheetViews>
  <sheetFormatPr defaultRowHeight="13.8" defaultColWidth="9"/>
  <cols>
    <col min="2" max="2" customWidth="1" width="14.0" style="0"/>
    <col min="3" max="3" customWidth="1" width="10.628906" style="0"/>
    <col min="4" max="4" customWidth="1" width="10.75" style="0"/>
    <col min="5" max="5" customWidth="1" width="12.0" style="0"/>
    <col min="6" max="6" customWidth="1" width="12.378906" style="0"/>
    <col min="7" max="7" customWidth="1" width="12.75" style="0"/>
    <col min="8" max="8" customWidth="1" width="11.628906" style="0"/>
    <col min="10" max="10" customWidth="1" width="11.5" style="0"/>
    <col min="11" max="11" customWidth="1" width="15.5" style="0"/>
    <col min="12" max="12" customWidth="1" width="8.5" style="0"/>
    <col min="13" max="13" customWidth="1" width="8.378906" style="0"/>
    <col min="14" max="14" customWidth="1" width="7.5" style="0"/>
    <col min="28" max="28" customWidth="0" width="9.0" style="828"/>
  </cols>
  <sheetData>
    <row r="1" spans="8:8">
      <c r="A1" s="829">
        <v>1.0</v>
      </c>
      <c r="B1" s="829" t="str">
        <f>职业列表!I3</f>
        <v>无</v>
      </c>
      <c r="C1" s="829" t="str">
        <f>职业列表!$I4</f>
        <v>无</v>
      </c>
      <c r="D1" s="829" t="str">
        <f>职业列表!$I5</f>
        <v>无</v>
      </c>
      <c r="E1" s="829" t="str">
        <f>职业列表!$I6</f>
        <v>无</v>
      </c>
      <c r="F1" s="829" t="str">
        <f>职业列表!$I7</f>
        <v>无</v>
      </c>
      <c r="G1" s="829" t="str">
        <f>职业列表!$I8</f>
        <v>无</v>
      </c>
      <c r="H1" s="829" t="str">
        <f>职业列表!$I9</f>
        <v>无</v>
      </c>
      <c r="I1" s="829" t="str">
        <f>职业列表!$I10</f>
        <v>无</v>
      </c>
      <c r="J1" s="829" t="s">
        <v>122</v>
      </c>
      <c r="K1" s="829">
        <v>0.0</v>
      </c>
      <c r="L1" s="829">
        <v>0.0</v>
      </c>
      <c r="M1" s="829">
        <v>0.0</v>
      </c>
      <c r="N1" s="829">
        <v>0.0</v>
      </c>
      <c r="O1" s="829">
        <v>0.0</v>
      </c>
      <c r="P1" s="829">
        <v>0.0</v>
      </c>
      <c r="Q1" s="829">
        <v>0.0</v>
      </c>
      <c r="R1" s="829">
        <v>0.0</v>
      </c>
      <c r="S1" s="829">
        <v>0.0</v>
      </c>
      <c r="T1" s="616"/>
      <c r="U1" s="616"/>
      <c r="V1" s="616"/>
      <c r="W1" s="616"/>
      <c r="X1" s="616"/>
      <c r="Y1" s="616"/>
      <c r="Z1" s="616"/>
      <c r="AA1" s="616"/>
      <c r="AE1" s="616"/>
    </row>
    <row r="2" spans="8:8">
      <c r="A2" s="829">
        <v>2.0</v>
      </c>
      <c r="B2" s="830" t="s">
        <v>40</v>
      </c>
      <c r="C2" s="831" t="s">
        <v>41</v>
      </c>
      <c r="D2" s="831" t="s">
        <v>43</v>
      </c>
      <c r="E2" s="831" t="s">
        <v>45</v>
      </c>
      <c r="F2" s="831" t="s">
        <v>63</v>
      </c>
      <c r="G2" s="831" t="s">
        <v>84</v>
      </c>
      <c r="H2" s="831" t="s">
        <v>1263</v>
      </c>
      <c r="I2" s="831" t="s">
        <v>1263</v>
      </c>
      <c r="J2" s="829" t="s">
        <v>122</v>
      </c>
      <c r="K2" s="829">
        <v>0.0</v>
      </c>
      <c r="L2" s="832">
        <v>0.0</v>
      </c>
      <c r="M2" s="832">
        <v>0.0</v>
      </c>
      <c r="N2" s="832">
        <v>0.0</v>
      </c>
      <c r="O2" s="832">
        <v>0.0</v>
      </c>
      <c r="P2" s="832">
        <v>0.0</v>
      </c>
      <c r="Q2" s="829">
        <v>0.0</v>
      </c>
      <c r="R2" s="829">
        <v>0.0</v>
      </c>
      <c r="S2" s="829">
        <v>0.0</v>
      </c>
      <c r="T2" s="616"/>
      <c r="U2" s="833" t="s">
        <v>1264</v>
      </c>
      <c r="V2" s="833" t="s">
        <v>242</v>
      </c>
      <c r="W2" s="833" t="s">
        <v>1224</v>
      </c>
      <c r="X2" s="616"/>
      <c r="Y2" s="834" t="s">
        <v>1265</v>
      </c>
      <c r="Z2" s="834"/>
      <c r="AA2" s="835"/>
    </row>
    <row r="3" spans="8:8" ht="15.0">
      <c r="A3" s="829">
        <v>3.0</v>
      </c>
      <c r="B3" s="831" t="s">
        <v>57</v>
      </c>
      <c r="C3" s="831" t="s">
        <v>69</v>
      </c>
      <c r="D3" s="831" t="s">
        <v>100</v>
      </c>
      <c r="E3" s="831" t="s">
        <v>108</v>
      </c>
      <c r="F3" s="831" t="s">
        <v>84</v>
      </c>
      <c r="G3" s="831" t="s">
        <v>91</v>
      </c>
      <c r="H3" s="831" t="s">
        <v>1263</v>
      </c>
      <c r="I3" s="831" t="s">
        <v>1263</v>
      </c>
      <c r="J3" s="829" t="s">
        <v>122</v>
      </c>
      <c r="K3" s="829">
        <v>0.0</v>
      </c>
      <c r="L3" s="829">
        <v>0.0</v>
      </c>
      <c r="M3" s="829">
        <v>0.0</v>
      </c>
      <c r="N3" s="829">
        <v>0.0</v>
      </c>
      <c r="O3" s="829">
        <v>0.0</v>
      </c>
      <c r="P3" s="829">
        <v>0.0</v>
      </c>
      <c r="Q3" s="829">
        <v>0.0</v>
      </c>
      <c r="R3" s="829">
        <v>0.0</v>
      </c>
      <c r="S3" s="829">
        <v>0.0</v>
      </c>
      <c r="T3" s="616"/>
      <c r="U3" s="836">
        <v>1.0</v>
      </c>
      <c r="V3" s="837" t="str">
        <f>LOOKUP(人物卡!F$5,职业!$A$1:$A$115,职业!$B$1:$B$115)</f>
        <v>会计</v>
      </c>
      <c r="W3" s="836">
        <v>1.0</v>
      </c>
      <c r="X3" s="616"/>
      <c r="Y3" s="838">
        <f>IF(LOOKUP(人物卡!$F$5,职业!$A$1:$A$115,职业!$J$1:$J$115)&lt;&gt;0,LOOKUP(人物卡!$F$5,职业!$A$1:$A$115,职业!$K$1:$K$115),0)</f>
        <v>0.0</v>
      </c>
      <c r="Z3" s="838">
        <f>IF(LOOKUP(人物卡!$F$5,职业!$A$1:$A$115,职业!$J$1:$J$115)&lt;&gt;0,LOOKUP(人物卡!$F$5,职业!$A$1:$A$115,职业!$L$1:$L$115))</f>
        <v>0.0</v>
      </c>
      <c r="AA3" s="835"/>
    </row>
    <row r="4" spans="8:8" ht="15.0">
      <c r="A4" s="829">
        <v>4.0</v>
      </c>
      <c r="B4" s="830" t="s">
        <v>48</v>
      </c>
      <c r="C4" s="831" t="s">
        <v>67</v>
      </c>
      <c r="D4" s="831" t="s">
        <v>83</v>
      </c>
      <c r="E4" s="831" t="s">
        <v>96</v>
      </c>
      <c r="F4" s="831" t="s">
        <v>1266</v>
      </c>
      <c r="G4" s="831" t="s">
        <v>70</v>
      </c>
      <c r="H4" s="831" t="s">
        <v>1263</v>
      </c>
      <c r="I4" s="831" t="s">
        <v>1266</v>
      </c>
      <c r="J4" s="829" t="s">
        <v>122</v>
      </c>
      <c r="K4" s="831">
        <v>0.0</v>
      </c>
      <c r="L4" s="831">
        <v>0.0</v>
      </c>
      <c r="M4" s="832">
        <v>0.0</v>
      </c>
      <c r="N4" s="832">
        <v>0.0</v>
      </c>
      <c r="O4" s="829">
        <v>0.0</v>
      </c>
      <c r="P4" s="832">
        <v>0.0</v>
      </c>
      <c r="Q4" s="829">
        <v>0.0</v>
      </c>
      <c r="R4" s="829">
        <v>0.0</v>
      </c>
      <c r="S4" s="829">
        <v>0.0</v>
      </c>
      <c r="T4" s="616"/>
      <c r="U4" s="836">
        <v>2.0</v>
      </c>
      <c r="V4" s="837" t="str">
        <f>LOOKUP(人物卡!F$5,职业!$A$1:$A$115,职业!$C$1:$C$115)</f>
        <v>射击①</v>
      </c>
      <c r="W4" s="836">
        <v>1.0</v>
      </c>
      <c r="X4" s="616"/>
      <c r="Y4" s="833" t="s">
        <v>1267</v>
      </c>
      <c r="Z4" s="833"/>
      <c r="AA4" s="835"/>
    </row>
    <row r="5" spans="8:8" ht="15.0">
      <c r="A5" s="829">
        <v>5.0</v>
      </c>
      <c r="B5" s="830" t="s">
        <v>48</v>
      </c>
      <c r="C5" s="831" t="s">
        <v>67</v>
      </c>
      <c r="D5" s="831" t="s">
        <v>71</v>
      </c>
      <c r="E5" s="831" t="s">
        <v>1266</v>
      </c>
      <c r="F5" s="831" t="s">
        <v>70</v>
      </c>
      <c r="G5" s="831" t="s">
        <v>1263</v>
      </c>
      <c r="H5" s="831" t="s">
        <v>1263</v>
      </c>
      <c r="I5" s="831" t="s">
        <v>1266</v>
      </c>
      <c r="J5" s="829" t="s">
        <v>122</v>
      </c>
      <c r="K5" s="829">
        <v>0.0</v>
      </c>
      <c r="L5" s="829">
        <v>0.0</v>
      </c>
      <c r="M5" s="829">
        <v>0.0</v>
      </c>
      <c r="N5" s="829">
        <v>0.0</v>
      </c>
      <c r="O5" s="829">
        <v>0.0</v>
      </c>
      <c r="P5" s="829">
        <v>0.0</v>
      </c>
      <c r="Q5" s="829">
        <v>0.0</v>
      </c>
      <c r="R5" s="829">
        <v>0.0</v>
      </c>
      <c r="S5" s="829">
        <v>0.0</v>
      </c>
      <c r="T5" s="616"/>
      <c r="U5" s="836">
        <v>3.0</v>
      </c>
      <c r="V5" s="837" t="str">
        <f>LOOKUP(人物卡!F$5,职业!$A$1:$A$115,职业!$D$1:$D$115)</f>
        <v>导航</v>
      </c>
      <c r="W5" s="836">
        <v>1.0</v>
      </c>
      <c r="X5" s="616"/>
      <c r="Y5" s="839">
        <f>IF(LOOKUP(人物卡!$F$5,职业!$A$1:$A$115,职业!$J$1:$J$115)&lt;&gt;0,LOOKUP(人物卡!$F$5,职业!$A$1:$A$115,职业!$M$1:$M$115),0)</f>
        <v>0.0</v>
      </c>
      <c r="Z5" s="839">
        <f>IF(LOOKUP(人物卡!$F$5,职业!$A$1:$A$115,职业!$J$1:$J$115)&lt;&gt;0,LOOKUP(人物卡!$F$5,职业!$A$1:$A$115,职业!$N$1:$N$115)," ")</f>
        <v>0.0</v>
      </c>
      <c r="AA5" s="835"/>
    </row>
    <row r="6" spans="8:8" ht="15.0">
      <c r="A6" s="829">
        <v>6.0</v>
      </c>
      <c r="B6" s="830" t="s">
        <v>1266</v>
      </c>
      <c r="C6" s="831" t="s">
        <v>81</v>
      </c>
      <c r="D6" s="831" t="s">
        <v>90</v>
      </c>
      <c r="E6" s="831" t="s">
        <v>41</v>
      </c>
      <c r="F6" s="831" t="s">
        <v>43</v>
      </c>
      <c r="G6" s="831" t="s">
        <v>70</v>
      </c>
      <c r="H6" s="831" t="s">
        <v>86</v>
      </c>
      <c r="I6" s="831" t="s">
        <v>109</v>
      </c>
      <c r="J6" s="829" t="s">
        <v>122</v>
      </c>
      <c r="K6" s="831">
        <v>0.0</v>
      </c>
      <c r="L6" s="831">
        <v>0.0</v>
      </c>
      <c r="M6" s="832">
        <v>0.0</v>
      </c>
      <c r="N6" s="832">
        <v>0.0</v>
      </c>
      <c r="O6" s="829">
        <v>0.0</v>
      </c>
      <c r="P6" s="832">
        <v>0.0</v>
      </c>
      <c r="Q6" s="829">
        <v>0.0</v>
      </c>
      <c r="R6" s="829">
        <v>0.0</v>
      </c>
      <c r="S6" s="829">
        <v>0.0</v>
      </c>
      <c r="T6" s="616"/>
      <c r="U6" s="836">
        <v>4.0</v>
      </c>
      <c r="V6" s="837" t="str">
        <f>LOOKUP(人物卡!F$5,职业!$A$1:$A$115,职业!$E$1:$E$115)</f>
        <v>急救</v>
      </c>
      <c r="W6" s="836">
        <v>1.0</v>
      </c>
      <c r="X6" s="616"/>
      <c r="Y6" s="833" t="s">
        <v>1268</v>
      </c>
      <c r="Z6" s="833"/>
      <c r="AA6" s="835"/>
    </row>
    <row r="7" spans="8:8" ht="15.0">
      <c r="A7" s="829">
        <v>7.0</v>
      </c>
      <c r="B7" s="831" t="s">
        <v>41</v>
      </c>
      <c r="C7" s="831" t="s">
        <v>45</v>
      </c>
      <c r="D7" s="831" t="s">
        <v>52</v>
      </c>
      <c r="E7" s="831" t="s">
        <v>102</v>
      </c>
      <c r="F7" s="831" t="s">
        <v>68</v>
      </c>
      <c r="G7" s="831" t="s">
        <v>70</v>
      </c>
      <c r="H7" s="831" t="s">
        <v>74</v>
      </c>
      <c r="I7" s="831" t="s">
        <v>77</v>
      </c>
      <c r="J7" s="829" t="s">
        <v>122</v>
      </c>
      <c r="K7" s="829">
        <v>0.0</v>
      </c>
      <c r="L7" s="829">
        <v>0.0</v>
      </c>
      <c r="M7" s="829">
        <v>0.0</v>
      </c>
      <c r="N7" s="829">
        <v>0.0</v>
      </c>
      <c r="O7" s="829">
        <v>0.0</v>
      </c>
      <c r="P7" s="829">
        <v>0.0</v>
      </c>
      <c r="Q7" s="829">
        <v>0.0</v>
      </c>
      <c r="R7" s="829">
        <v>0.0</v>
      </c>
      <c r="S7" s="829">
        <v>0.0</v>
      </c>
      <c r="T7" s="616"/>
      <c r="U7" s="836">
        <v>5.0</v>
      </c>
      <c r="V7" s="837" t="str">
        <f>LOOKUP(人物卡!F$5,职业!$A$1:$A$115,职业!$F$1:$F$115)</f>
        <v>社交技能</v>
      </c>
      <c r="W7" s="836">
        <v>1.0</v>
      </c>
      <c r="X7" s="616"/>
      <c r="Y7" s="839">
        <f>IF(LOOKUP(人物卡!$F$5,职业!$A$1:$A$115,职业!$J$1:$J$115)&lt;&gt;0,LOOKUP(人物卡!$F$5,职业!$A$1:$A$115,职业!$O$1:$O$115),0)</f>
        <v>0.0</v>
      </c>
      <c r="Z7" s="839">
        <f>IF(LOOKUP(人物卡!$F$5,职业!$A$1:$A$115,职业!$J$1:$J$115)&lt;&gt;0,LOOKUP(人物卡!$F$5,职业!$A$1:$A$115,职业!$P$1:$P$115)," ")</f>
        <v>0.0</v>
      </c>
      <c r="AA7" s="835"/>
    </row>
    <row r="8" spans="8:8" ht="15.0">
      <c r="A8" s="829">
        <v>8.0</v>
      </c>
      <c r="B8" s="830" t="s">
        <v>100</v>
      </c>
      <c r="C8" s="831" t="s">
        <v>45</v>
      </c>
      <c r="D8" s="831" t="s">
        <v>54</v>
      </c>
      <c r="E8" s="831" t="s">
        <v>70</v>
      </c>
      <c r="F8" s="831" t="s">
        <v>74</v>
      </c>
      <c r="G8" s="831" t="s">
        <v>86</v>
      </c>
      <c r="H8" s="831" t="s">
        <v>109</v>
      </c>
      <c r="I8" s="831" t="s">
        <v>1263</v>
      </c>
      <c r="J8" s="829" t="s">
        <v>122</v>
      </c>
      <c r="K8" s="829">
        <v>0.0</v>
      </c>
      <c r="L8" s="829">
        <v>0.0</v>
      </c>
      <c r="M8" s="829">
        <v>0.0</v>
      </c>
      <c r="N8" s="829">
        <v>0.0</v>
      </c>
      <c r="O8" s="829">
        <v>0.0</v>
      </c>
      <c r="P8" s="829">
        <v>0.0</v>
      </c>
      <c r="Q8" s="829">
        <v>0.0</v>
      </c>
      <c r="R8" s="829">
        <v>0.0</v>
      </c>
      <c r="S8" s="829">
        <v>0.0</v>
      </c>
      <c r="T8" s="616"/>
      <c r="U8" s="836">
        <v>6.0</v>
      </c>
      <c r="V8" s="837" t="str">
        <f>LOOKUP(人物卡!F$5,职业!$A$1:$A$115,职业!$G$1:$G$115)</f>
        <v>心理学</v>
      </c>
      <c r="W8" s="836">
        <v>1.0</v>
      </c>
      <c r="X8" s="616"/>
      <c r="Y8" s="833" t="s">
        <v>1269</v>
      </c>
      <c r="Z8" s="833"/>
      <c r="AA8" s="833"/>
    </row>
    <row r="9" spans="8:8" ht="15.0">
      <c r="A9" s="829">
        <v>9.0</v>
      </c>
      <c r="B9" s="831" t="s">
        <v>44</v>
      </c>
      <c r="C9" s="831" t="s">
        <v>48</v>
      </c>
      <c r="D9" s="831" t="s">
        <v>96</v>
      </c>
      <c r="E9" s="831" t="s">
        <v>43</v>
      </c>
      <c r="F9" s="831" t="s">
        <v>102</v>
      </c>
      <c r="G9" s="831" t="s">
        <v>1266</v>
      </c>
      <c r="H9" s="831" t="s">
        <v>84</v>
      </c>
      <c r="I9" s="831" t="s">
        <v>1263</v>
      </c>
      <c r="J9" s="829" t="s">
        <v>122</v>
      </c>
      <c r="K9" s="831">
        <v>0.0</v>
      </c>
      <c r="L9" s="831">
        <v>0.0</v>
      </c>
      <c r="M9" s="831">
        <v>0.0</v>
      </c>
      <c r="N9" s="831">
        <v>0.0</v>
      </c>
      <c r="O9" s="831">
        <v>0.0</v>
      </c>
      <c r="P9" s="831">
        <v>0.0</v>
      </c>
      <c r="Q9" s="829">
        <v>0.0</v>
      </c>
      <c r="R9" s="829">
        <v>0.0</v>
      </c>
      <c r="S9" s="829">
        <v>0.0</v>
      </c>
      <c r="T9" s="616"/>
      <c r="U9" s="836">
        <v>7.0</v>
      </c>
      <c r="V9" s="837" t="str">
        <f>LOOKUP(人物卡!F$5,职业!$A$1:$A$115,职业!$H$1:$H$115)</f>
        <v>任意特长</v>
      </c>
      <c r="W9" s="836">
        <v>1.0</v>
      </c>
      <c r="X9" s="616"/>
      <c r="Y9" s="839">
        <f>IF(LOOKUP(人物卡!$F$5,职业!$A$1:$A$115,职业!$J$1:$J$115)&lt;&gt;0,LOOKUP(人物卡!$F$5,职业!$A$1:$A$115,职业!$Q$1:$Q$115),0)</f>
        <v>0.0</v>
      </c>
      <c r="Z9" s="839">
        <f>IF(LOOKUP(人物卡!$F$5,职业!$A$1:$A$115,职业!$J$1:$J$115)&lt;&gt;0,LOOKUP(人物卡!$F$5,职业!$A$1:$A$115,职业!$R$1:$R$115),"")</f>
        <v>0.0</v>
      </c>
      <c r="AA9" s="839">
        <f>IF(LOOKUP(人物卡!$F$5,职业!$A$1:$A$115,职业!$J$1:$J$115)&lt;&gt;0,LOOKUP(人物卡!$F$5,职业!$A$1:$A$115,职业!$S$1:$S$115),"")</f>
        <v>0.0</v>
      </c>
    </row>
    <row r="10" spans="8:8" ht="15.0">
      <c r="A10" s="829">
        <v>10.0</v>
      </c>
      <c r="B10" s="830" t="s">
        <v>40</v>
      </c>
      <c r="C10" s="831" t="s">
        <v>44</v>
      </c>
      <c r="D10" s="831" t="s">
        <v>71</v>
      </c>
      <c r="E10" s="831" t="s">
        <v>1266</v>
      </c>
      <c r="F10" s="831" t="s">
        <v>96</v>
      </c>
      <c r="G10" s="831" t="s">
        <v>43</v>
      </c>
      <c r="H10" s="831" t="s">
        <v>56</v>
      </c>
      <c r="I10" s="831" t="s">
        <v>1266</v>
      </c>
      <c r="J10" s="829" t="s">
        <v>122</v>
      </c>
      <c r="K10" s="831">
        <v>0.0</v>
      </c>
      <c r="L10" s="831">
        <v>0.0</v>
      </c>
      <c r="M10" s="832">
        <v>0.0</v>
      </c>
      <c r="N10" s="832">
        <v>0.0</v>
      </c>
      <c r="O10" s="832">
        <v>0.0</v>
      </c>
      <c r="P10" s="832">
        <v>0.0</v>
      </c>
      <c r="Q10" s="829">
        <v>0.0</v>
      </c>
      <c r="R10" s="829">
        <v>0.0</v>
      </c>
      <c r="S10" s="829">
        <v>0.0</v>
      </c>
      <c r="T10" s="616"/>
      <c r="U10" s="836">
        <v>8.0</v>
      </c>
      <c r="V10" s="837" t="str">
        <f>LOOKUP(人物卡!F$5,职业!$A$1:$A$115,职业!$I$1:$I$115)</f>
        <v>社交技能</v>
      </c>
      <c r="W10" s="836">
        <v>1.0</v>
      </c>
      <c r="X10" s="616"/>
      <c r="Y10" s="616"/>
      <c r="Z10" s="616"/>
      <c r="AA10" s="616"/>
    </row>
    <row r="11" spans="8:8" ht="15.0">
      <c r="A11" s="829">
        <v>11.0</v>
      </c>
      <c r="B11" s="831" t="s">
        <v>44</v>
      </c>
      <c r="C11" s="831" t="s">
        <v>46</v>
      </c>
      <c r="D11" s="831" t="s">
        <v>96</v>
      </c>
      <c r="E11" s="831" t="s">
        <v>102</v>
      </c>
      <c r="F11" s="831" t="s">
        <v>43</v>
      </c>
      <c r="G11" s="831" t="s">
        <v>84</v>
      </c>
      <c r="H11" s="831" t="s">
        <v>50</v>
      </c>
      <c r="I11" s="831"/>
      <c r="J11" s="829" t="s">
        <v>122</v>
      </c>
      <c r="K11" s="831" t="s">
        <v>56</v>
      </c>
      <c r="L11" s="831" t="s">
        <v>74</v>
      </c>
      <c r="M11" s="832">
        <v>0.0</v>
      </c>
      <c r="N11" s="832">
        <v>0.0</v>
      </c>
      <c r="O11" s="832">
        <v>0.0</v>
      </c>
      <c r="P11" s="832">
        <v>0.0</v>
      </c>
      <c r="Q11" s="829">
        <v>0.0</v>
      </c>
      <c r="R11" s="829">
        <v>0.0</v>
      </c>
      <c r="S11" s="829">
        <v>0.0</v>
      </c>
      <c r="T11" s="616"/>
      <c r="U11" s="829">
        <v>9.0</v>
      </c>
      <c r="V11" s="837" t="str">
        <f>LOOKUP(人物卡!F$5,职业!$A$1:$A$115,职业!$J$1:$J$115)</f>
        <v>无</v>
      </c>
      <c r="W11" s="836">
        <v>1.0</v>
      </c>
      <c r="X11" s="616"/>
      <c r="Y11" s="616"/>
      <c r="Z11" s="616"/>
      <c r="AA11" s="616"/>
    </row>
    <row r="12" spans="8:8" ht="26.4">
      <c r="A12" s="829">
        <v>12.0</v>
      </c>
      <c r="B12" s="830" t="s">
        <v>40</v>
      </c>
      <c r="C12" s="831" t="s">
        <v>48</v>
      </c>
      <c r="D12" s="831" t="s">
        <v>41</v>
      </c>
      <c r="E12" s="831" t="s">
        <v>107</v>
      </c>
      <c r="F12" s="831" t="s">
        <v>122</v>
      </c>
      <c r="G12" s="831" t="s">
        <v>63</v>
      </c>
      <c r="H12" s="831" t="s">
        <v>70</v>
      </c>
      <c r="I12" s="840" t="s">
        <v>74</v>
      </c>
      <c r="J12" s="829" t="s">
        <v>122</v>
      </c>
      <c r="K12" s="831" t="s">
        <v>59</v>
      </c>
      <c r="L12" s="831" t="s">
        <v>43</v>
      </c>
      <c r="M12" s="832">
        <v>0.0</v>
      </c>
      <c r="N12" s="832">
        <v>0.0</v>
      </c>
      <c r="O12" s="832">
        <v>0.0</v>
      </c>
      <c r="P12" s="832">
        <v>0.0</v>
      </c>
      <c r="Q12" s="829">
        <v>0.0</v>
      </c>
      <c r="R12" s="829">
        <v>0.0</v>
      </c>
      <c r="S12" s="829">
        <v>0.0</v>
      </c>
      <c r="T12" s="616"/>
      <c r="U12" s="616"/>
      <c r="V12" s="616"/>
      <c r="W12" s="616"/>
      <c r="X12" s="616"/>
      <c r="Y12" s="616"/>
      <c r="Z12" s="616"/>
      <c r="AA12" s="616"/>
    </row>
    <row r="13" spans="8:8" ht="15.6">
      <c r="A13" s="829">
        <v>13.0</v>
      </c>
      <c r="B13" s="831" t="s">
        <v>48</v>
      </c>
      <c r="C13" s="831"/>
      <c r="D13" s="831" t="s">
        <v>1266</v>
      </c>
      <c r="E13" s="831" t="s">
        <v>102</v>
      </c>
      <c r="F13" s="831" t="s">
        <v>70</v>
      </c>
      <c r="G13" s="831" t="s">
        <v>84</v>
      </c>
      <c r="H13" s="831" t="s">
        <v>1263</v>
      </c>
      <c r="I13" s="831" t="s">
        <v>1263</v>
      </c>
      <c r="J13" s="829" t="s">
        <v>122</v>
      </c>
      <c r="K13" s="831" t="s">
        <v>96</v>
      </c>
      <c r="L13" s="831" t="s">
        <v>54</v>
      </c>
      <c r="M13" s="832">
        <v>0.0</v>
      </c>
      <c r="N13" s="832">
        <v>0.0</v>
      </c>
      <c r="O13" s="832">
        <v>0.0</v>
      </c>
      <c r="P13" s="832">
        <v>0.0</v>
      </c>
      <c r="Q13" s="829">
        <v>0.0</v>
      </c>
      <c r="R13" s="829">
        <v>0.0</v>
      </c>
      <c r="S13" s="829">
        <v>0.0</v>
      </c>
      <c r="T13" s="616"/>
      <c r="U13" s="616"/>
      <c r="V13" s="616"/>
      <c r="W13" s="841"/>
      <c r="X13" s="616"/>
      <c r="Y13" s="616"/>
      <c r="Z13" s="616"/>
      <c r="AA13" s="616"/>
    </row>
    <row r="14" spans="8:8">
      <c r="A14" s="829">
        <v>14.0</v>
      </c>
      <c r="B14" s="830" t="s">
        <v>69</v>
      </c>
      <c r="C14" s="831" t="s">
        <v>81</v>
      </c>
      <c r="D14" s="831" t="s">
        <v>94</v>
      </c>
      <c r="E14" s="831" t="s">
        <v>1266</v>
      </c>
      <c r="F14" s="831" t="s">
        <v>45</v>
      </c>
      <c r="G14" s="831" t="s">
        <v>70</v>
      </c>
      <c r="H14" s="831" t="s">
        <v>86</v>
      </c>
      <c r="I14" s="831" t="s">
        <v>1266</v>
      </c>
      <c r="J14" s="829" t="s">
        <v>122</v>
      </c>
      <c r="K14" s="831">
        <v>0.0</v>
      </c>
      <c r="L14" s="832">
        <v>0.0</v>
      </c>
      <c r="M14" s="832">
        <v>0.0</v>
      </c>
      <c r="N14" s="832">
        <v>0.0</v>
      </c>
      <c r="O14" s="832">
        <v>0.0</v>
      </c>
      <c r="P14" s="832">
        <v>0.0</v>
      </c>
      <c r="Q14" s="829">
        <v>0.0</v>
      </c>
      <c r="R14" s="832">
        <v>0.0</v>
      </c>
      <c r="S14" s="829">
        <v>0.0</v>
      </c>
      <c r="T14" s="616"/>
      <c r="U14" s="616"/>
      <c r="V14" s="616"/>
      <c r="W14" s="616"/>
      <c r="X14" s="616"/>
      <c r="Y14" s="616"/>
      <c r="Z14" s="616"/>
      <c r="AA14" s="616"/>
    </row>
    <row r="15" spans="8:8">
      <c r="A15" s="829">
        <v>15.0</v>
      </c>
      <c r="B15" s="831" t="s">
        <v>57</v>
      </c>
      <c r="C15" s="831" t="s">
        <v>100</v>
      </c>
      <c r="D15" s="831" t="s">
        <v>81</v>
      </c>
      <c r="E15" s="831" t="s">
        <v>72</v>
      </c>
      <c r="F15" s="831" t="s">
        <v>1266</v>
      </c>
      <c r="G15" s="831" t="s">
        <v>91</v>
      </c>
      <c r="H15" s="831" t="s">
        <v>108</v>
      </c>
      <c r="I15" s="831" t="s">
        <v>1263</v>
      </c>
      <c r="J15" s="829" t="s">
        <v>122</v>
      </c>
      <c r="K15" s="831">
        <v>0.0</v>
      </c>
      <c r="L15" s="832">
        <v>0.0</v>
      </c>
      <c r="M15" s="832">
        <v>0.0</v>
      </c>
      <c r="N15" s="832">
        <v>0.0</v>
      </c>
      <c r="O15" s="832">
        <v>0.0</v>
      </c>
      <c r="P15" s="832">
        <v>0.0</v>
      </c>
      <c r="Q15" s="829">
        <v>0.0</v>
      </c>
      <c r="R15" s="832">
        <v>0.0</v>
      </c>
      <c r="S15" s="829">
        <v>0.0</v>
      </c>
      <c r="T15" s="616"/>
      <c r="U15" s="616"/>
      <c r="V15" s="616"/>
      <c r="W15" s="616"/>
      <c r="X15" s="616"/>
      <c r="Y15" s="616"/>
      <c r="Z15" s="616"/>
      <c r="AA15" s="616"/>
    </row>
    <row r="16" spans="8:8">
      <c r="A16" s="829">
        <v>16.0</v>
      </c>
      <c r="B16" s="831" t="s">
        <v>48</v>
      </c>
      <c r="C16" s="831" t="s">
        <v>96</v>
      </c>
      <c r="D16" s="831" t="s">
        <v>43</v>
      </c>
      <c r="E16" s="829"/>
      <c r="F16" s="831" t="s">
        <v>102</v>
      </c>
      <c r="G16" s="831" t="s">
        <v>107</v>
      </c>
      <c r="H16" s="831" t="s">
        <v>70</v>
      </c>
      <c r="I16" s="831" t="s">
        <v>1263</v>
      </c>
      <c r="J16" s="829" t="s">
        <v>122</v>
      </c>
      <c r="K16" s="831" t="s">
        <v>54</v>
      </c>
      <c r="L16" s="832" t="s">
        <v>58</v>
      </c>
      <c r="M16" s="832">
        <v>0.0</v>
      </c>
      <c r="N16" s="832">
        <v>0.0</v>
      </c>
      <c r="O16" s="832">
        <v>0.0</v>
      </c>
      <c r="P16" s="832">
        <v>0.0</v>
      </c>
      <c r="Q16" s="829">
        <v>0.0</v>
      </c>
      <c r="R16" s="832">
        <v>0.0</v>
      </c>
      <c r="S16" s="829">
        <v>0.0</v>
      </c>
      <c r="T16" s="616"/>
      <c r="U16" s="616"/>
      <c r="V16" s="616"/>
      <c r="W16" s="616"/>
      <c r="X16" s="616"/>
      <c r="Y16" s="616"/>
      <c r="Z16" s="616"/>
      <c r="AA16" s="616"/>
    </row>
    <row r="17" spans="8:8">
      <c r="A17" s="829">
        <v>17.0</v>
      </c>
      <c r="B17" s="842" t="s">
        <v>40</v>
      </c>
      <c r="C17" s="831" t="s">
        <v>1266</v>
      </c>
      <c r="D17" s="831" t="s">
        <v>81</v>
      </c>
      <c r="E17" s="831" t="s">
        <v>45</v>
      </c>
      <c r="F17" s="831" t="s">
        <v>70</v>
      </c>
      <c r="G17" s="831" t="s">
        <v>84</v>
      </c>
      <c r="H17" s="831" t="s">
        <v>1263</v>
      </c>
      <c r="I17" s="831" t="s">
        <v>1266</v>
      </c>
      <c r="J17" s="829" t="s">
        <v>122</v>
      </c>
      <c r="K17" s="831">
        <v>0.0</v>
      </c>
      <c r="L17" s="832">
        <v>0.0</v>
      </c>
      <c r="M17" s="832">
        <v>0.0</v>
      </c>
      <c r="N17" s="832">
        <v>0.0</v>
      </c>
      <c r="O17" s="832">
        <v>0.0</v>
      </c>
      <c r="P17" s="832">
        <v>0.0</v>
      </c>
      <c r="Q17" s="829">
        <v>0.0</v>
      </c>
      <c r="R17" s="832">
        <v>0.0</v>
      </c>
      <c r="S17" s="829">
        <v>0.0</v>
      </c>
      <c r="T17" s="616"/>
      <c r="U17" s="616"/>
      <c r="V17" s="616"/>
      <c r="W17" s="616"/>
      <c r="X17" s="616"/>
      <c r="Y17" s="616"/>
      <c r="Z17" s="616"/>
      <c r="AA17" s="616"/>
    </row>
    <row r="18" spans="8:8">
      <c r="A18" s="829">
        <v>18.0</v>
      </c>
      <c r="B18" s="830" t="s">
        <v>90</v>
      </c>
      <c r="C18" s="832"/>
      <c r="D18" s="831" t="s">
        <v>54</v>
      </c>
      <c r="E18" s="831" t="s">
        <v>56</v>
      </c>
      <c r="F18" s="832"/>
      <c r="G18" s="831" t="s">
        <v>74</v>
      </c>
      <c r="H18" s="831" t="s">
        <v>86</v>
      </c>
      <c r="I18" s="831" t="s">
        <v>109</v>
      </c>
      <c r="J18" s="829" t="s">
        <v>122</v>
      </c>
      <c r="K18" s="831" t="s">
        <v>45</v>
      </c>
      <c r="L18" s="832" t="s">
        <v>84</v>
      </c>
      <c r="M18" s="831" t="s">
        <v>102</v>
      </c>
      <c r="N18" s="832" t="s">
        <v>89</v>
      </c>
      <c r="O18" s="832"/>
      <c r="P18" s="832"/>
      <c r="Q18" s="829">
        <v>0.0</v>
      </c>
      <c r="R18" s="832">
        <v>0.0</v>
      </c>
      <c r="S18" s="829">
        <v>0.0</v>
      </c>
      <c r="T18" s="616"/>
      <c r="U18" s="616"/>
      <c r="V18" s="616"/>
      <c r="W18" s="616"/>
      <c r="X18" s="616"/>
      <c r="Y18" s="616"/>
      <c r="Z18" s="616"/>
      <c r="AA18" s="616"/>
    </row>
    <row r="19" spans="8:8">
      <c r="A19" s="829">
        <v>19.0</v>
      </c>
      <c r="B19" s="831" t="s">
        <v>40</v>
      </c>
      <c r="C19" s="831" t="s">
        <v>44</v>
      </c>
      <c r="D19" s="831" t="s">
        <v>71</v>
      </c>
      <c r="E19" s="831" t="s">
        <v>96</v>
      </c>
      <c r="F19" s="831" t="s">
        <v>43</v>
      </c>
      <c r="G19" s="831" t="s">
        <v>107</v>
      </c>
      <c r="H19" s="831" t="s">
        <v>102</v>
      </c>
      <c r="I19" s="831" t="s">
        <v>1266</v>
      </c>
      <c r="J19" s="829" t="s">
        <v>122</v>
      </c>
      <c r="K19" s="831">
        <v>0.0</v>
      </c>
      <c r="L19" s="832">
        <v>0.0</v>
      </c>
      <c r="M19" s="832">
        <v>0.0</v>
      </c>
      <c r="N19" s="832">
        <v>0.0</v>
      </c>
      <c r="O19" s="832">
        <v>0.0</v>
      </c>
      <c r="P19" s="832">
        <v>0.0</v>
      </c>
      <c r="Q19" s="829">
        <v>0.0</v>
      </c>
      <c r="R19" s="843">
        <v>0.0</v>
      </c>
      <c r="S19" s="843">
        <v>0.0</v>
      </c>
      <c r="T19" s="616"/>
      <c r="U19" s="616"/>
      <c r="V19" s="616"/>
      <c r="W19" s="616"/>
      <c r="X19" s="616"/>
      <c r="Y19" s="616"/>
      <c r="Z19" s="616"/>
      <c r="AA19" s="616"/>
    </row>
    <row r="20" spans="8:8">
      <c r="A20" s="829">
        <v>20.0</v>
      </c>
      <c r="B20" s="830" t="s">
        <v>71</v>
      </c>
      <c r="C20" s="832"/>
      <c r="D20" s="832"/>
      <c r="E20" s="831" t="s">
        <v>1266</v>
      </c>
      <c r="F20" s="831" t="s">
        <v>41</v>
      </c>
      <c r="G20" s="831" t="s">
        <v>70</v>
      </c>
      <c r="H20" s="831" t="s">
        <v>109</v>
      </c>
      <c r="I20" s="831" t="s">
        <v>86</v>
      </c>
      <c r="J20" s="829" t="s">
        <v>122</v>
      </c>
      <c r="K20" s="843" t="s">
        <v>76</v>
      </c>
      <c r="L20" s="832" t="s">
        <v>73</v>
      </c>
      <c r="M20" s="831" t="s">
        <v>83</v>
      </c>
      <c r="N20" s="832" t="s">
        <v>90</v>
      </c>
      <c r="O20" s="832">
        <v>0.0</v>
      </c>
      <c r="P20" s="832">
        <v>0.0</v>
      </c>
      <c r="Q20" s="829">
        <v>0.0</v>
      </c>
      <c r="R20" s="832">
        <v>0.0</v>
      </c>
      <c r="S20" s="829">
        <v>0.0</v>
      </c>
      <c r="T20" s="616"/>
      <c r="U20" s="616"/>
      <c r="V20" s="616"/>
      <c r="W20" s="616"/>
      <c r="X20" s="616"/>
      <c r="Y20" s="616"/>
      <c r="Z20" s="616"/>
      <c r="AA20" s="616"/>
    </row>
    <row r="21" spans="8:8">
      <c r="A21" s="829">
        <v>21.0</v>
      </c>
      <c r="B21" s="831" t="s">
        <v>69</v>
      </c>
      <c r="C21" s="831" t="s">
        <v>81</v>
      </c>
      <c r="D21" s="831" t="s">
        <v>98</v>
      </c>
      <c r="E21" s="831" t="s">
        <v>100</v>
      </c>
      <c r="F21" s="831" t="s">
        <v>70</v>
      </c>
      <c r="G21" s="831" t="s">
        <v>84</v>
      </c>
      <c r="H21" s="831" t="s">
        <v>1263</v>
      </c>
      <c r="I21" s="831" t="s">
        <v>1263</v>
      </c>
      <c r="J21" s="829" t="s">
        <v>122</v>
      </c>
      <c r="K21" s="831">
        <v>0.0</v>
      </c>
      <c r="L21" s="832">
        <v>0.0</v>
      </c>
      <c r="M21" s="832">
        <v>0.0</v>
      </c>
      <c r="N21" s="832">
        <v>0.0</v>
      </c>
      <c r="O21" s="832">
        <v>0.0</v>
      </c>
      <c r="P21" s="832">
        <v>0.0</v>
      </c>
      <c r="Q21" s="829">
        <v>0.0</v>
      </c>
      <c r="R21" s="832">
        <v>0.0</v>
      </c>
      <c r="S21" s="829">
        <v>0.0</v>
      </c>
      <c r="T21" s="844"/>
      <c r="U21" s="844"/>
      <c r="V21" s="844"/>
      <c r="W21" s="616"/>
      <c r="X21" s="616"/>
      <c r="Y21" s="616"/>
      <c r="Z21" s="616"/>
      <c r="AA21" s="616"/>
    </row>
    <row r="22" spans="8:8">
      <c r="A22" s="829">
        <v>22.0</v>
      </c>
      <c r="B22" s="832"/>
      <c r="C22" s="831" t="s">
        <v>48</v>
      </c>
      <c r="D22" s="831" t="s">
        <v>94</v>
      </c>
      <c r="E22" s="831" t="s">
        <v>45</v>
      </c>
      <c r="F22" s="831" t="s">
        <v>102</v>
      </c>
      <c r="G22" s="831" t="s">
        <v>70</v>
      </c>
      <c r="H22" s="831" t="s">
        <v>84</v>
      </c>
      <c r="I22" s="831" t="s">
        <v>1263</v>
      </c>
      <c r="J22" s="829" t="s">
        <v>122</v>
      </c>
      <c r="K22" s="830" t="s">
        <v>40</v>
      </c>
      <c r="L22" s="832" t="s">
        <v>44</v>
      </c>
      <c r="M22" s="832">
        <v>0.0</v>
      </c>
      <c r="N22" s="832">
        <v>0.0</v>
      </c>
      <c r="O22" s="832">
        <v>0.0</v>
      </c>
      <c r="P22" s="832">
        <v>0.0</v>
      </c>
      <c r="Q22" s="829">
        <v>0.0</v>
      </c>
      <c r="R22" s="832">
        <v>0.0</v>
      </c>
      <c r="S22" s="829">
        <v>0.0</v>
      </c>
      <c r="T22" s="844"/>
      <c r="U22" s="844"/>
      <c r="V22" s="844"/>
      <c r="W22" s="616"/>
      <c r="X22" s="616"/>
      <c r="Y22" s="616"/>
      <c r="Z22" s="616"/>
      <c r="AA22" s="616"/>
    </row>
    <row r="23" spans="8:8">
      <c r="A23" s="829">
        <v>23.0</v>
      </c>
      <c r="B23" s="831" t="s">
        <v>40</v>
      </c>
      <c r="C23" s="831" t="s">
        <v>96</v>
      </c>
      <c r="D23" s="831" t="s">
        <v>43</v>
      </c>
      <c r="E23" s="831" t="s">
        <v>45</v>
      </c>
      <c r="F23" s="831" t="s">
        <v>102</v>
      </c>
      <c r="G23" s="831" t="s">
        <v>1266</v>
      </c>
      <c r="H23" s="831" t="s">
        <v>70</v>
      </c>
      <c r="I23" s="831" t="s">
        <v>1263</v>
      </c>
      <c r="J23" s="829" t="s">
        <v>122</v>
      </c>
      <c r="K23" s="831">
        <v>0.0</v>
      </c>
      <c r="L23" s="832">
        <v>0.0</v>
      </c>
      <c r="M23" s="832">
        <v>0.0</v>
      </c>
      <c r="N23" s="832">
        <v>0.0</v>
      </c>
      <c r="O23" s="832">
        <v>0.0</v>
      </c>
      <c r="P23" s="832">
        <v>0.0</v>
      </c>
      <c r="Q23" s="829">
        <v>0.0</v>
      </c>
      <c r="R23" s="832">
        <v>0.0</v>
      </c>
      <c r="S23" s="829">
        <v>0.0</v>
      </c>
      <c r="T23" s="844"/>
      <c r="U23" s="844"/>
      <c r="V23" s="844"/>
      <c r="W23" s="616"/>
      <c r="X23" s="616"/>
      <c r="Y23" s="616"/>
      <c r="Z23" s="616"/>
      <c r="AA23" s="616"/>
    </row>
    <row r="24" spans="8:8" ht="15.0">
      <c r="A24" s="829">
        <v>24.0</v>
      </c>
      <c r="B24" s="843" t="s">
        <v>59</v>
      </c>
      <c r="C24" s="831" t="s">
        <v>73</v>
      </c>
      <c r="D24" s="843" t="s">
        <v>76</v>
      </c>
      <c r="E24" s="831" t="s">
        <v>74</v>
      </c>
      <c r="F24" s="831" t="s">
        <v>84</v>
      </c>
      <c r="G24" s="831" t="s">
        <v>1263</v>
      </c>
      <c r="H24" s="831" t="s">
        <v>43</v>
      </c>
      <c r="I24" s="831" t="s">
        <v>1263</v>
      </c>
      <c r="J24" s="829" t="s">
        <v>122</v>
      </c>
      <c r="K24" s="831">
        <v>0.0</v>
      </c>
      <c r="L24" s="832">
        <v>0.0</v>
      </c>
      <c r="M24" s="832">
        <v>0.0</v>
      </c>
      <c r="N24" s="832">
        <v>0.0</v>
      </c>
      <c r="O24" s="832">
        <v>0.0</v>
      </c>
      <c r="P24" s="832">
        <v>0.0</v>
      </c>
      <c r="Q24" s="829">
        <v>0.0</v>
      </c>
      <c r="R24" s="832">
        <v>0.0</v>
      </c>
      <c r="S24" s="843">
        <v>0.0</v>
      </c>
      <c r="T24" s="845"/>
      <c r="U24" s="844"/>
      <c r="V24" s="844"/>
      <c r="W24" s="616"/>
      <c r="X24" s="616"/>
      <c r="Y24" s="616"/>
      <c r="Z24" s="616"/>
      <c r="AA24" s="616"/>
    </row>
    <row r="25" spans="8:8">
      <c r="A25" s="829">
        <v>25.0</v>
      </c>
      <c r="B25" s="843" t="s">
        <v>59</v>
      </c>
      <c r="C25" s="831" t="s">
        <v>73</v>
      </c>
      <c r="D25" s="843" t="s">
        <v>76</v>
      </c>
      <c r="E25" s="831" t="s">
        <v>43</v>
      </c>
      <c r="F25" s="831" t="s">
        <v>84</v>
      </c>
      <c r="G25" s="831" t="s">
        <v>1266</v>
      </c>
      <c r="H25" s="831" t="s">
        <v>1263</v>
      </c>
      <c r="I25" s="831" t="s">
        <v>1263</v>
      </c>
      <c r="J25" s="829" t="s">
        <v>122</v>
      </c>
      <c r="K25" s="831">
        <v>0.0</v>
      </c>
      <c r="L25" s="832">
        <v>0.0</v>
      </c>
      <c r="M25" s="832">
        <v>0.0</v>
      </c>
      <c r="N25" s="832">
        <v>0.0</v>
      </c>
      <c r="O25" s="832">
        <v>0.0</v>
      </c>
      <c r="P25" s="832">
        <v>0.0</v>
      </c>
      <c r="Q25" s="829">
        <v>0.0</v>
      </c>
      <c r="R25" s="832">
        <v>0.0</v>
      </c>
      <c r="S25" s="829">
        <v>0.0</v>
      </c>
      <c r="T25" s="844"/>
      <c r="U25" s="844"/>
      <c r="V25" s="844"/>
      <c r="W25" s="616"/>
      <c r="X25" s="616"/>
      <c r="Y25" s="616"/>
      <c r="Z25" s="616"/>
      <c r="AA25" s="616"/>
    </row>
    <row r="26" spans="8:8">
      <c r="A26" s="829">
        <v>26.0</v>
      </c>
      <c r="B26" s="830" t="s">
        <v>69</v>
      </c>
      <c r="C26" s="832"/>
      <c r="D26" s="832"/>
      <c r="E26" s="831" t="s">
        <v>100</v>
      </c>
      <c r="F26" s="831" t="s">
        <v>72</v>
      </c>
      <c r="G26" s="831" t="s">
        <v>89</v>
      </c>
      <c r="H26" s="831" t="s">
        <v>108</v>
      </c>
      <c r="I26" s="831" t="s">
        <v>109</v>
      </c>
      <c r="J26" s="829" t="s">
        <v>122</v>
      </c>
      <c r="K26" s="831" t="s">
        <v>83</v>
      </c>
      <c r="L26" s="832" t="s">
        <v>90</v>
      </c>
      <c r="M26" s="831" t="s">
        <v>94</v>
      </c>
      <c r="N26" s="832" t="s">
        <v>54</v>
      </c>
      <c r="O26" s="832">
        <v>0.0</v>
      </c>
      <c r="P26" s="832">
        <v>0.0</v>
      </c>
      <c r="Q26" s="829">
        <v>0.0</v>
      </c>
      <c r="R26" s="832">
        <v>0.0</v>
      </c>
      <c r="S26" s="829">
        <v>0.0</v>
      </c>
      <c r="T26" s="844"/>
      <c r="U26" s="844"/>
      <c r="V26" s="844"/>
      <c r="W26" s="616"/>
      <c r="X26" s="616"/>
      <c r="Y26" s="616"/>
      <c r="Z26" s="616"/>
      <c r="AA26" s="616"/>
    </row>
    <row r="27" spans="8:8">
      <c r="A27" s="829">
        <v>27.0</v>
      </c>
      <c r="B27" s="831" t="s">
        <v>40</v>
      </c>
      <c r="C27" s="831" t="s">
        <v>48</v>
      </c>
      <c r="D27" s="831" t="s">
        <v>50</v>
      </c>
      <c r="E27" s="831" t="s">
        <v>54</v>
      </c>
      <c r="F27" s="831" t="s">
        <v>84</v>
      </c>
      <c r="G27" s="831" t="s">
        <v>1263</v>
      </c>
      <c r="H27" s="831" t="s">
        <v>1263</v>
      </c>
      <c r="I27" s="831" t="s">
        <v>51</v>
      </c>
      <c r="J27" s="829" t="s">
        <v>122</v>
      </c>
      <c r="K27" s="831">
        <v>0.0</v>
      </c>
      <c r="L27" s="832">
        <v>0.0</v>
      </c>
      <c r="M27" s="832">
        <v>0.0</v>
      </c>
      <c r="N27" s="832">
        <v>0.0</v>
      </c>
      <c r="O27" s="832">
        <v>0.0</v>
      </c>
      <c r="P27" s="832">
        <v>0.0</v>
      </c>
      <c r="Q27" s="829">
        <v>0.0</v>
      </c>
      <c r="R27" s="832">
        <v>0.0</v>
      </c>
      <c r="S27" s="829">
        <v>0.0</v>
      </c>
      <c r="T27" s="844"/>
      <c r="U27" s="844"/>
      <c r="V27" s="844"/>
      <c r="W27" s="616"/>
      <c r="X27" s="616"/>
      <c r="Y27" s="616"/>
      <c r="Z27" s="616"/>
      <c r="AA27" s="616"/>
    </row>
    <row r="28" spans="8:8">
      <c r="A28" s="829">
        <v>28.0</v>
      </c>
      <c r="B28" s="830" t="s">
        <v>67</v>
      </c>
      <c r="C28" s="831" t="s">
        <v>73</v>
      </c>
      <c r="D28" s="831" t="s">
        <v>83</v>
      </c>
      <c r="E28" s="832" t="s">
        <v>90</v>
      </c>
      <c r="F28" s="831" t="s">
        <v>47</v>
      </c>
      <c r="G28" s="831" t="s">
        <v>50</v>
      </c>
      <c r="H28" s="831" t="s">
        <v>86</v>
      </c>
      <c r="I28" s="831" t="s">
        <v>70</v>
      </c>
      <c r="J28" s="829" t="s">
        <v>122</v>
      </c>
      <c r="K28" s="831">
        <v>0.0</v>
      </c>
      <c r="L28" s="832">
        <v>0.0</v>
      </c>
      <c r="M28" s="832">
        <v>0.0</v>
      </c>
      <c r="N28" s="832">
        <v>0.0</v>
      </c>
      <c r="O28" s="832">
        <v>0.0</v>
      </c>
      <c r="P28" s="832">
        <v>0.0</v>
      </c>
      <c r="Q28" s="829">
        <v>0.0</v>
      </c>
      <c r="R28" s="832">
        <v>0.0</v>
      </c>
      <c r="S28" s="829">
        <v>0.0</v>
      </c>
      <c r="T28" s="844"/>
      <c r="U28" s="844"/>
      <c r="V28" s="844"/>
      <c r="W28" s="616"/>
      <c r="X28" s="616"/>
      <c r="Y28" s="616"/>
      <c r="Z28" s="616"/>
      <c r="AA28" s="616"/>
    </row>
    <row r="29" spans="8:8" ht="26.4">
      <c r="A29" s="829">
        <v>29.0</v>
      </c>
      <c r="B29" s="831" t="s">
        <v>71</v>
      </c>
      <c r="C29" s="832"/>
      <c r="D29" s="831" t="s">
        <v>83</v>
      </c>
      <c r="E29" s="832" t="s">
        <v>90</v>
      </c>
      <c r="F29" s="831" t="s">
        <v>98</v>
      </c>
      <c r="G29" s="831" t="s">
        <v>47</v>
      </c>
      <c r="H29" s="831" t="s">
        <v>60</v>
      </c>
      <c r="I29" s="831" t="s">
        <v>1263</v>
      </c>
      <c r="J29" s="829" t="s">
        <v>122</v>
      </c>
      <c r="K29" s="831" t="s">
        <v>73</v>
      </c>
      <c r="L29" s="832" t="s">
        <v>50</v>
      </c>
      <c r="M29" s="832">
        <v>0.0</v>
      </c>
      <c r="N29" s="832">
        <v>0.0</v>
      </c>
      <c r="O29" s="832">
        <v>0.0</v>
      </c>
      <c r="P29" s="832">
        <v>0.0</v>
      </c>
      <c r="Q29" s="829">
        <v>0.0</v>
      </c>
      <c r="R29" s="832">
        <v>0.0</v>
      </c>
      <c r="S29" s="829">
        <v>0.0</v>
      </c>
      <c r="T29" s="844"/>
      <c r="U29" s="844"/>
      <c r="V29" s="844"/>
      <c r="W29" s="616"/>
      <c r="X29" s="616"/>
      <c r="Y29" s="616"/>
      <c r="Z29" s="616"/>
      <c r="AA29" s="616"/>
    </row>
    <row r="30" spans="8:8">
      <c r="A30" s="829">
        <v>30.0</v>
      </c>
      <c r="B30" s="830" t="s">
        <v>71</v>
      </c>
      <c r="C30" s="831" t="s">
        <v>83</v>
      </c>
      <c r="D30" s="832" t="s">
        <v>90</v>
      </c>
      <c r="E30" s="831" t="s">
        <v>1266</v>
      </c>
      <c r="F30" s="831" t="s">
        <v>70</v>
      </c>
      <c r="G30" s="831" t="s">
        <v>86</v>
      </c>
      <c r="H30" s="831" t="s">
        <v>84</v>
      </c>
      <c r="I30" s="831" t="s">
        <v>1266</v>
      </c>
      <c r="J30" s="829" t="s">
        <v>122</v>
      </c>
      <c r="K30" s="831">
        <v>0.0</v>
      </c>
      <c r="L30" s="832">
        <v>0.0</v>
      </c>
      <c r="M30" s="832">
        <v>0.0</v>
      </c>
      <c r="N30" s="832">
        <v>0.0</v>
      </c>
      <c r="O30" s="832">
        <v>0.0</v>
      </c>
      <c r="P30" s="832">
        <v>0.0</v>
      </c>
      <c r="Q30" s="829">
        <v>0.0</v>
      </c>
      <c r="R30" s="832">
        <v>0.0</v>
      </c>
      <c r="S30" s="829">
        <v>0.0</v>
      </c>
      <c r="T30" s="844"/>
      <c r="U30" s="844"/>
      <c r="V30" s="844"/>
      <c r="W30" s="616"/>
      <c r="X30" s="616"/>
      <c r="Y30" s="616"/>
      <c r="Z30" s="616"/>
      <c r="AA30" s="616"/>
    </row>
    <row r="31" spans="8:8">
      <c r="A31" s="829">
        <v>31.0</v>
      </c>
      <c r="B31" s="831" t="s">
        <v>44</v>
      </c>
      <c r="C31" s="831" t="s">
        <v>57</v>
      </c>
      <c r="D31" s="832"/>
      <c r="E31" s="831" t="s">
        <v>45</v>
      </c>
      <c r="F31" s="831" t="s">
        <v>47</v>
      </c>
      <c r="G31" s="831" t="s">
        <v>82</v>
      </c>
      <c r="H31" s="831" t="s">
        <v>86</v>
      </c>
      <c r="I31" s="831" t="s">
        <v>84</v>
      </c>
      <c r="J31" s="829" t="s">
        <v>122</v>
      </c>
      <c r="K31" s="831" t="s">
        <v>73</v>
      </c>
      <c r="L31" s="832" t="s">
        <v>50</v>
      </c>
      <c r="M31" s="832">
        <v>0.0</v>
      </c>
      <c r="N31" s="832">
        <v>0.0</v>
      </c>
      <c r="O31" s="832">
        <v>0.0</v>
      </c>
      <c r="P31" s="832">
        <v>0.0</v>
      </c>
      <c r="Q31" s="829">
        <v>0.0</v>
      </c>
      <c r="R31" s="832">
        <v>0.0</v>
      </c>
      <c r="S31" s="829">
        <v>0.0</v>
      </c>
      <c r="T31" s="616"/>
      <c r="U31" s="616"/>
      <c r="V31" s="616"/>
      <c r="W31" s="616"/>
      <c r="X31" s="616"/>
      <c r="Y31" s="616"/>
      <c r="Z31" s="616"/>
      <c r="AA31" s="616"/>
    </row>
    <row r="32" spans="8:8">
      <c r="A32" s="829">
        <v>32.0</v>
      </c>
      <c r="B32" s="830" t="s">
        <v>44</v>
      </c>
      <c r="C32" s="831" t="s">
        <v>48</v>
      </c>
      <c r="D32" s="832"/>
      <c r="E32" s="831" t="s">
        <v>45</v>
      </c>
      <c r="F32" s="831" t="s">
        <v>1266</v>
      </c>
      <c r="G32" s="831" t="s">
        <v>70</v>
      </c>
      <c r="H32" s="831" t="s">
        <v>82</v>
      </c>
      <c r="I32" s="831" t="s">
        <v>1266</v>
      </c>
      <c r="J32" s="829" t="s">
        <v>122</v>
      </c>
      <c r="K32" s="831" t="s">
        <v>41</v>
      </c>
      <c r="L32" s="832" t="s">
        <v>102</v>
      </c>
      <c r="M32" s="832">
        <v>0.0</v>
      </c>
      <c r="N32" s="832">
        <v>0.0</v>
      </c>
      <c r="O32" s="832">
        <v>0.0</v>
      </c>
      <c r="P32" s="832">
        <v>0.0</v>
      </c>
      <c r="Q32" s="829">
        <v>0.0</v>
      </c>
      <c r="R32" s="832">
        <v>0.0</v>
      </c>
      <c r="S32" s="829">
        <v>0.0</v>
      </c>
      <c r="T32" s="616"/>
      <c r="U32" s="616"/>
      <c r="V32" s="616"/>
      <c r="W32" s="616"/>
      <c r="X32" s="616"/>
      <c r="Y32" s="616"/>
      <c r="Z32" s="616"/>
      <c r="AA32" s="616"/>
    </row>
    <row r="33" spans="8:8">
      <c r="A33" s="829">
        <v>33.0</v>
      </c>
      <c r="B33" s="829"/>
      <c r="C33" s="831" t="s">
        <v>44</v>
      </c>
      <c r="D33" s="831" t="s">
        <v>1266</v>
      </c>
      <c r="E33" s="832"/>
      <c r="F33" s="832"/>
      <c r="G33" s="831" t="s">
        <v>86</v>
      </c>
      <c r="H33" s="831" t="s">
        <v>70</v>
      </c>
      <c r="I33" s="831" t="s">
        <v>84</v>
      </c>
      <c r="J33" s="829" t="s">
        <v>122</v>
      </c>
      <c r="K33" s="831" t="s">
        <v>83</v>
      </c>
      <c r="L33" s="832" t="s">
        <v>90</v>
      </c>
      <c r="M33" s="831" t="s">
        <v>47</v>
      </c>
      <c r="N33" s="832" t="s">
        <v>50</v>
      </c>
      <c r="O33" s="831" t="s">
        <v>48</v>
      </c>
      <c r="P33" s="832" t="s">
        <v>67</v>
      </c>
      <c r="Q33" s="829">
        <v>0.0</v>
      </c>
      <c r="R33" s="832">
        <v>0.0</v>
      </c>
      <c r="S33" s="829">
        <v>0.0</v>
      </c>
      <c r="T33" s="616"/>
      <c r="U33" s="616"/>
      <c r="V33" s="616"/>
      <c r="W33" s="616"/>
      <c r="X33" s="616"/>
      <c r="Y33" s="616"/>
      <c r="Z33" s="616"/>
      <c r="AA33" s="616"/>
    </row>
    <row r="34" spans="8:8">
      <c r="A34" s="829">
        <v>34.0</v>
      </c>
      <c r="B34" s="830" t="s">
        <v>48</v>
      </c>
      <c r="C34" s="831" t="s">
        <v>1266</v>
      </c>
      <c r="D34" s="832"/>
      <c r="E34" s="831" t="s">
        <v>71</v>
      </c>
      <c r="F34" s="831" t="s">
        <v>45</v>
      </c>
      <c r="G34" s="831" t="s">
        <v>86</v>
      </c>
      <c r="H34" s="831" t="s">
        <v>1263</v>
      </c>
      <c r="I34" s="831" t="s">
        <v>1266</v>
      </c>
      <c r="J34" s="829" t="s">
        <v>122</v>
      </c>
      <c r="K34" s="832" t="s">
        <v>81</v>
      </c>
      <c r="L34" s="832" t="s">
        <v>88</v>
      </c>
      <c r="M34" s="832">
        <v>0.0</v>
      </c>
      <c r="N34" s="832">
        <v>0.0</v>
      </c>
      <c r="O34" s="832">
        <v>0.0</v>
      </c>
      <c r="P34" s="832">
        <v>0.0</v>
      </c>
      <c r="Q34" s="829">
        <v>0.0</v>
      </c>
      <c r="R34" s="832">
        <v>0.0</v>
      </c>
      <c r="S34" s="829">
        <v>0.0</v>
      </c>
      <c r="T34" s="616"/>
      <c r="U34" s="616"/>
      <c r="V34" s="616"/>
      <c r="W34" s="616"/>
      <c r="X34" s="616"/>
      <c r="Y34" s="616"/>
      <c r="Z34" s="616"/>
      <c r="AA34" s="616"/>
    </row>
    <row r="35" spans="8:8">
      <c r="A35" s="829">
        <v>35.0</v>
      </c>
      <c r="B35" s="831" t="s">
        <v>40</v>
      </c>
      <c r="C35" s="831" t="s">
        <v>44</v>
      </c>
      <c r="D35" s="831" t="s">
        <v>48</v>
      </c>
      <c r="E35" s="831" t="s">
        <v>96</v>
      </c>
      <c r="F35" s="831" t="s">
        <v>1266</v>
      </c>
      <c r="G35" s="831" t="s">
        <v>43</v>
      </c>
      <c r="H35" s="831" t="s">
        <v>84</v>
      </c>
      <c r="I35" s="831" t="s">
        <v>1263</v>
      </c>
      <c r="J35" s="829" t="s">
        <v>122</v>
      </c>
      <c r="K35" s="831">
        <v>0.0</v>
      </c>
      <c r="L35" s="832">
        <v>0.0</v>
      </c>
      <c r="M35" s="832">
        <v>0.0</v>
      </c>
      <c r="N35" s="832">
        <v>0.0</v>
      </c>
      <c r="O35" s="832">
        <v>0.0</v>
      </c>
      <c r="P35" s="832">
        <v>0.0</v>
      </c>
      <c r="Q35" s="829">
        <v>0.0</v>
      </c>
      <c r="R35" s="832">
        <v>0.0</v>
      </c>
      <c r="S35" s="829">
        <v>0.0</v>
      </c>
      <c r="T35" s="616"/>
      <c r="U35" s="616"/>
      <c r="V35" s="616"/>
      <c r="W35" s="616"/>
      <c r="X35" s="616"/>
      <c r="Y35" s="616"/>
      <c r="Z35" s="616"/>
      <c r="AA35" s="616"/>
    </row>
    <row r="36" spans="8:8">
      <c r="A36" s="829">
        <v>36.0</v>
      </c>
      <c r="B36" s="830" t="s">
        <v>40</v>
      </c>
      <c r="C36" s="831" t="s">
        <v>44</v>
      </c>
      <c r="D36" s="831" t="s">
        <v>48</v>
      </c>
      <c r="E36" s="831" t="s">
        <v>96</v>
      </c>
      <c r="F36" s="831" t="s">
        <v>43</v>
      </c>
      <c r="G36" s="831" t="s">
        <v>84</v>
      </c>
      <c r="H36" s="831" t="s">
        <v>82</v>
      </c>
      <c r="I36" s="831" t="s">
        <v>1263</v>
      </c>
      <c r="J36" s="829" t="s">
        <v>122</v>
      </c>
      <c r="K36" s="831">
        <v>0.0</v>
      </c>
      <c r="L36" s="832">
        <v>0.0</v>
      </c>
      <c r="M36" s="832">
        <v>0.0</v>
      </c>
      <c r="N36" s="832">
        <v>0.0</v>
      </c>
      <c r="O36" s="832">
        <v>0.0</v>
      </c>
      <c r="P36" s="832">
        <v>0.0</v>
      </c>
      <c r="Q36" s="829">
        <v>0.0</v>
      </c>
      <c r="R36" s="832">
        <v>0.0</v>
      </c>
      <c r="S36" s="829">
        <v>0.0</v>
      </c>
      <c r="T36" s="616"/>
      <c r="U36" s="616"/>
      <c r="V36" s="616"/>
      <c r="W36" s="616"/>
      <c r="X36" s="616"/>
      <c r="Y36" s="616"/>
      <c r="Z36" s="616"/>
      <c r="AA36" s="616"/>
    </row>
    <row r="37" spans="8:8">
      <c r="A37" s="829">
        <v>37.0</v>
      </c>
      <c r="B37" s="831" t="s">
        <v>90</v>
      </c>
      <c r="C37" s="831" t="s">
        <v>45</v>
      </c>
      <c r="D37" s="831" t="s">
        <v>56</v>
      </c>
      <c r="E37" s="831" t="s">
        <v>1266</v>
      </c>
      <c r="F37" s="832"/>
      <c r="G37" s="831" t="s">
        <v>70</v>
      </c>
      <c r="H37" s="831" t="s">
        <v>82</v>
      </c>
      <c r="I37" s="831" t="s">
        <v>84</v>
      </c>
      <c r="J37" s="829" t="s">
        <v>122</v>
      </c>
      <c r="K37" s="831" t="s">
        <v>71</v>
      </c>
      <c r="L37" s="832" t="s">
        <v>66</v>
      </c>
      <c r="M37" s="832">
        <v>0.0</v>
      </c>
      <c r="N37" s="832">
        <v>0.0</v>
      </c>
      <c r="O37" s="832">
        <v>0.0</v>
      </c>
      <c r="P37" s="832">
        <v>0.0</v>
      </c>
      <c r="Q37" s="829">
        <v>0.0</v>
      </c>
      <c r="R37" s="832">
        <v>0.0</v>
      </c>
      <c r="S37" s="829">
        <v>0.0</v>
      </c>
      <c r="T37" s="616"/>
      <c r="U37" s="616"/>
      <c r="V37" s="616"/>
      <c r="W37" s="616"/>
      <c r="X37" s="616"/>
      <c r="Y37" s="616"/>
      <c r="Z37" s="616"/>
      <c r="AA37" s="616"/>
    </row>
    <row r="38" spans="8:8">
      <c r="A38" s="829">
        <v>38.0</v>
      </c>
      <c r="B38" s="830" t="s">
        <v>57</v>
      </c>
      <c r="C38" s="831" t="s">
        <v>1266</v>
      </c>
      <c r="D38" s="831" t="s">
        <v>83</v>
      </c>
      <c r="E38" s="832" t="s">
        <v>90</v>
      </c>
      <c r="F38" s="831" t="s">
        <v>100</v>
      </c>
      <c r="G38" s="831" t="s">
        <v>82</v>
      </c>
      <c r="H38" s="831" t="s">
        <v>86</v>
      </c>
      <c r="I38" s="831" t="s">
        <v>108</v>
      </c>
      <c r="J38" s="829" t="s">
        <v>122</v>
      </c>
      <c r="K38" s="831">
        <v>0.0</v>
      </c>
      <c r="L38" s="832">
        <v>0.0</v>
      </c>
      <c r="M38" s="832">
        <v>0.0</v>
      </c>
      <c r="N38" s="832">
        <v>0.0</v>
      </c>
      <c r="O38" s="832">
        <v>0.0</v>
      </c>
      <c r="P38" s="832">
        <v>0.0</v>
      </c>
      <c r="Q38" s="829">
        <v>0.0</v>
      </c>
      <c r="R38" s="832">
        <v>0.0</v>
      </c>
      <c r="S38" s="829">
        <v>0.0</v>
      </c>
      <c r="T38" s="616"/>
      <c r="U38" s="616"/>
      <c r="V38" s="616"/>
      <c r="W38" s="616"/>
      <c r="X38" s="616"/>
      <c r="Y38" s="616"/>
      <c r="Z38" s="616"/>
      <c r="AA38" s="616"/>
    </row>
    <row r="39" spans="8:8">
      <c r="A39" s="829">
        <v>39.0</v>
      </c>
      <c r="B39" s="831" t="s">
        <v>40</v>
      </c>
      <c r="C39" s="831" t="s">
        <v>1266</v>
      </c>
      <c r="D39" s="831" t="s">
        <v>58</v>
      </c>
      <c r="E39" s="831" t="s">
        <v>70</v>
      </c>
      <c r="F39" s="831" t="s">
        <v>84</v>
      </c>
      <c r="G39" s="831" t="s">
        <v>1263</v>
      </c>
      <c r="H39" s="831" t="s">
        <v>1266</v>
      </c>
      <c r="I39" s="831" t="s">
        <v>1263</v>
      </c>
      <c r="J39" s="829" t="s">
        <v>122</v>
      </c>
      <c r="K39" s="831">
        <v>0.0</v>
      </c>
      <c r="L39" s="832">
        <v>0.0</v>
      </c>
      <c r="M39" s="832">
        <v>0.0</v>
      </c>
      <c r="N39" s="832">
        <v>0.0</v>
      </c>
      <c r="O39" s="832">
        <v>0.0</v>
      </c>
      <c r="P39" s="832">
        <v>0.0</v>
      </c>
      <c r="Q39" s="829">
        <v>0.0</v>
      </c>
      <c r="R39" s="832">
        <v>0.0</v>
      </c>
      <c r="S39" s="829">
        <v>0.0</v>
      </c>
      <c r="T39" s="616"/>
      <c r="U39" s="616"/>
      <c r="V39" s="616"/>
      <c r="W39" s="616"/>
      <c r="X39" s="616"/>
      <c r="Y39" s="616"/>
      <c r="Z39" s="616"/>
      <c r="AA39" s="616"/>
    </row>
    <row r="40" spans="8:8">
      <c r="A40" s="829">
        <v>40.0</v>
      </c>
      <c r="B40" s="830" t="s">
        <v>1266</v>
      </c>
      <c r="C40" s="831" t="s">
        <v>71</v>
      </c>
      <c r="D40" s="832"/>
      <c r="E40" s="831" t="s">
        <v>96</v>
      </c>
      <c r="F40" s="831" t="s">
        <v>58</v>
      </c>
      <c r="G40" s="831" t="s">
        <v>70</v>
      </c>
      <c r="H40" s="831" t="s">
        <v>86</v>
      </c>
      <c r="I40" s="830" t="s">
        <v>1266</v>
      </c>
      <c r="J40" s="829" t="s">
        <v>122</v>
      </c>
      <c r="K40" s="831" t="s">
        <v>81</v>
      </c>
      <c r="L40" s="832" t="s">
        <v>90</v>
      </c>
      <c r="M40" s="832">
        <v>0.0</v>
      </c>
      <c r="N40" s="832">
        <v>0.0</v>
      </c>
      <c r="O40" s="832">
        <v>0.0</v>
      </c>
      <c r="P40" s="832">
        <v>0.0</v>
      </c>
      <c r="Q40" s="829">
        <v>0.0</v>
      </c>
      <c r="R40" s="832">
        <v>0.0</v>
      </c>
      <c r="S40" s="829">
        <v>0.0</v>
      </c>
      <c r="T40" s="616"/>
      <c r="U40" s="616"/>
      <c r="V40" s="616"/>
      <c r="W40" s="616"/>
      <c r="X40" s="616"/>
      <c r="Y40" s="616"/>
      <c r="Z40" s="616"/>
      <c r="AA40" s="616"/>
    </row>
    <row r="41" spans="8:8">
      <c r="A41" s="829">
        <v>41.0</v>
      </c>
      <c r="B41" s="831" t="s">
        <v>40</v>
      </c>
      <c r="C41" s="831" t="s">
        <v>48</v>
      </c>
      <c r="D41" s="831" t="s">
        <v>51</v>
      </c>
      <c r="E41" s="829"/>
      <c r="F41" s="831" t="s">
        <v>50</v>
      </c>
      <c r="G41" s="831" t="s">
        <v>70</v>
      </c>
      <c r="H41" s="831" t="s">
        <v>84</v>
      </c>
      <c r="I41" s="831" t="s">
        <v>1263</v>
      </c>
      <c r="J41" s="829" t="s">
        <v>122</v>
      </c>
      <c r="K41" s="843" t="s">
        <v>59</v>
      </c>
      <c r="L41" s="843" t="s">
        <v>43</v>
      </c>
      <c r="M41" s="832">
        <v>0.0</v>
      </c>
      <c r="N41" s="832">
        <v>0.0</v>
      </c>
      <c r="O41" s="832">
        <v>0.0</v>
      </c>
      <c r="P41" s="832">
        <v>0.0</v>
      </c>
      <c r="Q41" s="829">
        <v>0.0</v>
      </c>
      <c r="R41" s="832">
        <v>0.0</v>
      </c>
      <c r="S41" s="829">
        <v>0.0</v>
      </c>
      <c r="T41" s="616"/>
      <c r="U41" s="616"/>
      <c r="V41" s="616"/>
      <c r="W41" s="616"/>
      <c r="X41" s="616"/>
      <c r="Y41" s="616"/>
      <c r="Z41" s="616"/>
      <c r="AA41" s="616"/>
    </row>
    <row r="42" spans="8:8">
      <c r="A42" s="829">
        <v>42.0</v>
      </c>
      <c r="B42" s="830" t="s">
        <v>48</v>
      </c>
      <c r="C42" s="831" t="s">
        <v>90</v>
      </c>
      <c r="D42" s="831" t="s">
        <v>102</v>
      </c>
      <c r="E42" s="831" t="s">
        <v>72</v>
      </c>
      <c r="F42" s="831" t="s">
        <v>1266</v>
      </c>
      <c r="G42" s="831" t="s">
        <v>1263</v>
      </c>
      <c r="H42" s="831" t="s">
        <v>1263</v>
      </c>
      <c r="I42" s="831" t="s">
        <v>1263</v>
      </c>
      <c r="J42" s="829" t="s">
        <v>122</v>
      </c>
      <c r="K42" s="831">
        <v>0.0</v>
      </c>
      <c r="L42" s="832">
        <v>0.0</v>
      </c>
      <c r="M42" s="832">
        <v>0.0</v>
      </c>
      <c r="N42" s="832">
        <v>0.0</v>
      </c>
      <c r="O42" s="832">
        <v>0.0</v>
      </c>
      <c r="P42" s="832">
        <v>0.0</v>
      </c>
      <c r="Q42" s="829">
        <v>0.0</v>
      </c>
      <c r="R42" s="832">
        <v>0.0</v>
      </c>
      <c r="S42" s="829">
        <v>0.0</v>
      </c>
      <c r="T42" s="616"/>
      <c r="U42" s="616"/>
      <c r="V42" s="616"/>
      <c r="W42" s="616"/>
      <c r="X42" s="616"/>
      <c r="Y42" s="616"/>
      <c r="Z42" s="616"/>
      <c r="AA42" s="616"/>
    </row>
    <row r="43" spans="8:8">
      <c r="A43" s="829">
        <v>43.0</v>
      </c>
      <c r="B43" s="831" t="s">
        <v>95</v>
      </c>
      <c r="C43" s="831" t="s">
        <v>94</v>
      </c>
      <c r="D43" s="831" t="s">
        <v>50</v>
      </c>
      <c r="E43" s="831" t="s">
        <v>66</v>
      </c>
      <c r="F43" s="831" t="s">
        <v>74</v>
      </c>
      <c r="G43" s="831" t="s">
        <v>84</v>
      </c>
      <c r="H43" s="831" t="s">
        <v>91</v>
      </c>
      <c r="I43" s="831" t="s">
        <v>1263</v>
      </c>
      <c r="J43" s="829" t="s">
        <v>122</v>
      </c>
      <c r="K43" s="831">
        <v>0.0</v>
      </c>
      <c r="L43" s="832">
        <v>0.0</v>
      </c>
      <c r="M43" s="832">
        <v>0.0</v>
      </c>
      <c r="N43" s="832">
        <v>0.0</v>
      </c>
      <c r="O43" s="832">
        <v>0.0</v>
      </c>
      <c r="P43" s="832">
        <v>0.0</v>
      </c>
      <c r="Q43" s="829">
        <v>0.0</v>
      </c>
      <c r="R43" s="832">
        <v>0.0</v>
      </c>
      <c r="S43" s="829">
        <v>0.0</v>
      </c>
      <c r="T43" s="616"/>
      <c r="U43" s="616"/>
      <c r="V43" s="616"/>
      <c r="W43" s="616"/>
      <c r="X43" s="616"/>
      <c r="Y43" s="616"/>
      <c r="Z43" s="616"/>
      <c r="AA43" s="616"/>
    </row>
    <row r="44" spans="8:8">
      <c r="A44" s="829">
        <v>44.0</v>
      </c>
      <c r="B44" s="830" t="s">
        <v>94</v>
      </c>
      <c r="C44" s="832" t="s">
        <v>52</v>
      </c>
      <c r="D44" s="832" t="s">
        <v>102</v>
      </c>
      <c r="E44" s="832" t="s">
        <v>70</v>
      </c>
      <c r="F44" s="831" t="s">
        <v>74</v>
      </c>
      <c r="G44" s="831" t="s">
        <v>77</v>
      </c>
      <c r="H44" s="831" t="s">
        <v>1263</v>
      </c>
      <c r="I44" s="831" t="s">
        <v>1263</v>
      </c>
      <c r="J44" s="829" t="s">
        <v>122</v>
      </c>
      <c r="K44" s="831">
        <v>0.0</v>
      </c>
      <c r="L44" s="832">
        <v>0.0</v>
      </c>
      <c r="M44" s="832">
        <v>0.0</v>
      </c>
      <c r="N44" s="832">
        <v>0.0</v>
      </c>
      <c r="O44" s="832">
        <v>0.0</v>
      </c>
      <c r="P44" s="832">
        <v>0.0</v>
      </c>
      <c r="Q44" s="829">
        <v>0.0</v>
      </c>
      <c r="R44" s="832">
        <v>0.0</v>
      </c>
      <c r="S44" s="829">
        <v>0.0</v>
      </c>
      <c r="T44" s="616"/>
      <c r="U44" s="616"/>
      <c r="V44" s="616"/>
      <c r="W44" s="616"/>
      <c r="X44" s="616"/>
      <c r="Y44" s="616"/>
      <c r="Z44" s="616"/>
      <c r="AA44" s="616"/>
    </row>
    <row r="45" spans="8:8">
      <c r="A45" s="829">
        <v>45.0</v>
      </c>
      <c r="B45" s="831" t="s">
        <v>57</v>
      </c>
      <c r="C45" s="831" t="s">
        <v>100</v>
      </c>
      <c r="D45" s="831" t="s">
        <v>45</v>
      </c>
      <c r="E45" s="831" t="s">
        <v>56</v>
      </c>
      <c r="F45" s="831" t="s">
        <v>1266</v>
      </c>
      <c r="G45" s="831" t="s">
        <v>86</v>
      </c>
      <c r="H45" s="831" t="s">
        <v>1263</v>
      </c>
      <c r="I45" s="831" t="s">
        <v>1263</v>
      </c>
      <c r="J45" s="829" t="s">
        <v>122</v>
      </c>
      <c r="K45" s="831">
        <v>0.0</v>
      </c>
      <c r="L45" s="832">
        <v>0.0</v>
      </c>
      <c r="M45" s="832">
        <v>0.0</v>
      </c>
      <c r="N45" s="832">
        <v>0.0</v>
      </c>
      <c r="O45" s="832">
        <v>0.0</v>
      </c>
      <c r="P45" s="832">
        <v>0.0</v>
      </c>
      <c r="Q45" s="829">
        <v>0.0</v>
      </c>
      <c r="R45" s="832">
        <v>0.0</v>
      </c>
      <c r="S45" s="829">
        <v>0.0</v>
      </c>
      <c r="T45" s="616"/>
      <c r="U45" s="616"/>
      <c r="V45" s="616"/>
      <c r="W45" s="616"/>
      <c r="X45" s="616"/>
      <c r="Y45" s="616"/>
      <c r="Z45" s="616"/>
      <c r="AA45" s="616"/>
    </row>
    <row r="46" spans="8:8">
      <c r="A46" s="829">
        <v>46.0</v>
      </c>
      <c r="B46" s="830" t="s">
        <v>71</v>
      </c>
      <c r="C46" s="831" t="s">
        <v>1266</v>
      </c>
      <c r="D46" s="831" t="s">
        <v>45</v>
      </c>
      <c r="E46" s="831" t="s">
        <v>50</v>
      </c>
      <c r="F46" s="831" t="s">
        <v>56</v>
      </c>
      <c r="G46" s="831" t="s">
        <v>84</v>
      </c>
      <c r="H46" s="831" t="s">
        <v>1263</v>
      </c>
      <c r="I46" s="831" t="s">
        <v>1266</v>
      </c>
      <c r="J46" s="829" t="s">
        <v>122</v>
      </c>
      <c r="K46" s="831">
        <v>0.0</v>
      </c>
      <c r="L46" s="832">
        <v>0.0</v>
      </c>
      <c r="M46" s="832">
        <v>0.0</v>
      </c>
      <c r="N46" s="832">
        <v>0.0</v>
      </c>
      <c r="O46" s="832">
        <v>0.0</v>
      </c>
      <c r="P46" s="832">
        <v>0.0</v>
      </c>
      <c r="Q46" s="829">
        <v>0.0</v>
      </c>
      <c r="R46" s="832">
        <v>0.0</v>
      </c>
      <c r="S46" s="829">
        <v>0.0</v>
      </c>
      <c r="T46" s="616"/>
      <c r="U46" s="616"/>
      <c r="V46" s="616"/>
      <c r="W46" s="616"/>
      <c r="X46" s="616"/>
      <c r="Y46" s="616"/>
      <c r="Z46" s="616"/>
      <c r="AA46" s="616"/>
    </row>
    <row r="47" spans="8:8">
      <c r="A47" s="829">
        <v>47.0</v>
      </c>
      <c r="B47" s="831" t="s">
        <v>40</v>
      </c>
      <c r="C47" s="831" t="s">
        <v>71</v>
      </c>
      <c r="D47" s="831" t="s">
        <v>45</v>
      </c>
      <c r="E47" s="831" t="s">
        <v>1266</v>
      </c>
      <c r="F47" s="831" t="s">
        <v>50</v>
      </c>
      <c r="G47" s="831" t="s">
        <v>56</v>
      </c>
      <c r="H47" s="831" t="s">
        <v>70</v>
      </c>
      <c r="I47" s="831" t="s">
        <v>1263</v>
      </c>
      <c r="J47" s="829" t="s">
        <v>122</v>
      </c>
      <c r="K47" s="831">
        <v>0.0</v>
      </c>
      <c r="L47" s="832">
        <v>0.0</v>
      </c>
      <c r="M47" s="832">
        <v>0.0</v>
      </c>
      <c r="N47" s="832">
        <v>0.0</v>
      </c>
      <c r="O47" s="832">
        <v>0.0</v>
      </c>
      <c r="P47" s="832">
        <v>0.0</v>
      </c>
      <c r="Q47" s="829">
        <v>0.0</v>
      </c>
      <c r="R47" s="832">
        <v>0.0</v>
      </c>
      <c r="S47" s="829">
        <v>0.0</v>
      </c>
      <c r="T47" s="616"/>
      <c r="U47" s="616"/>
      <c r="V47" s="616"/>
      <c r="W47" s="616"/>
      <c r="X47" s="616"/>
      <c r="Y47" s="616"/>
      <c r="Z47" s="616"/>
      <c r="AA47" s="616"/>
    </row>
    <row r="48" spans="8:8">
      <c r="A48" s="829">
        <v>48.0</v>
      </c>
      <c r="B48" s="830" t="s">
        <v>40</v>
      </c>
      <c r="C48" s="831" t="s">
        <v>71</v>
      </c>
      <c r="D48" s="831" t="s">
        <v>73</v>
      </c>
      <c r="E48" s="831" t="s">
        <v>78</v>
      </c>
      <c r="F48" s="831" t="s">
        <v>50</v>
      </c>
      <c r="G48" s="831" t="s">
        <v>56</v>
      </c>
      <c r="H48" s="831" t="s">
        <v>84</v>
      </c>
      <c r="I48" s="831" t="s">
        <v>1263</v>
      </c>
      <c r="J48" s="829" t="s">
        <v>122</v>
      </c>
      <c r="K48" s="831">
        <v>0.0</v>
      </c>
      <c r="L48" s="832">
        <v>0.0</v>
      </c>
      <c r="M48" s="832">
        <v>0.0</v>
      </c>
      <c r="N48" s="832">
        <v>0.0</v>
      </c>
      <c r="O48" s="832">
        <v>0.0</v>
      </c>
      <c r="P48" s="832">
        <v>0.0</v>
      </c>
      <c r="Q48" s="829">
        <v>0.0</v>
      </c>
      <c r="R48" s="832">
        <v>0.0</v>
      </c>
      <c r="S48" s="829">
        <v>0.0</v>
      </c>
      <c r="T48" s="616"/>
      <c r="U48" s="616"/>
      <c r="V48" s="616"/>
      <c r="W48" s="616"/>
      <c r="X48" s="616"/>
      <c r="Y48" s="616"/>
      <c r="Z48" s="616"/>
      <c r="AA48" s="616"/>
    </row>
    <row r="49" spans="8:8">
      <c r="A49" s="829">
        <v>49.0</v>
      </c>
      <c r="B49" s="831" t="s">
        <v>40</v>
      </c>
      <c r="C49" s="831" t="s">
        <v>96</v>
      </c>
      <c r="D49" s="831" t="s">
        <v>107</v>
      </c>
      <c r="E49" s="831" t="s">
        <v>1266</v>
      </c>
      <c r="F49" s="831" t="s">
        <v>70</v>
      </c>
      <c r="G49" s="831" t="s">
        <v>84</v>
      </c>
      <c r="H49" s="831" t="s">
        <v>1263</v>
      </c>
      <c r="I49" s="831" t="s">
        <v>1266</v>
      </c>
      <c r="J49" s="829" t="s">
        <v>122</v>
      </c>
      <c r="K49" s="831">
        <v>0.0</v>
      </c>
      <c r="L49" s="832">
        <v>0.0</v>
      </c>
      <c r="M49" s="832">
        <v>0.0</v>
      </c>
      <c r="N49" s="832">
        <v>0.0</v>
      </c>
      <c r="O49" s="832">
        <v>0.0</v>
      </c>
      <c r="P49" s="832">
        <v>0.0</v>
      </c>
      <c r="Q49" s="829">
        <v>0.0</v>
      </c>
      <c r="R49" s="832">
        <v>0.0</v>
      </c>
      <c r="S49" s="829">
        <v>0.0</v>
      </c>
      <c r="T49" s="616"/>
      <c r="U49" s="616"/>
      <c r="V49" s="616"/>
      <c r="W49" s="616"/>
      <c r="X49" s="616"/>
      <c r="Y49" s="616"/>
      <c r="Z49" s="616"/>
      <c r="AA49" s="616"/>
    </row>
    <row r="50" spans="8:8">
      <c r="A50" s="829">
        <v>50.0</v>
      </c>
      <c r="B50" s="830" t="s">
        <v>55</v>
      </c>
      <c r="C50" s="831" t="s">
        <v>96</v>
      </c>
      <c r="D50" s="831" t="s">
        <v>98</v>
      </c>
      <c r="E50" s="831" t="s">
        <v>78</v>
      </c>
      <c r="F50" s="831" t="s">
        <v>45</v>
      </c>
      <c r="G50" s="831" t="s">
        <v>107</v>
      </c>
      <c r="H50" s="831" t="s">
        <v>63</v>
      </c>
      <c r="I50" s="831" t="s">
        <v>70</v>
      </c>
      <c r="J50" s="829" t="s">
        <v>122</v>
      </c>
      <c r="K50" s="831">
        <v>0.0</v>
      </c>
      <c r="L50" s="832">
        <v>0.0</v>
      </c>
      <c r="M50" s="832">
        <v>0.0</v>
      </c>
      <c r="N50" s="832">
        <v>0.0</v>
      </c>
      <c r="O50" s="832">
        <v>0.0</v>
      </c>
      <c r="P50" s="832">
        <v>0.0</v>
      </c>
      <c r="Q50" s="829">
        <v>0.0</v>
      </c>
      <c r="R50" s="832">
        <v>0.0</v>
      </c>
      <c r="S50" s="829">
        <v>0.0</v>
      </c>
      <c r="T50" s="616"/>
      <c r="U50" s="616"/>
      <c r="V50" s="616"/>
      <c r="W50" s="616"/>
      <c r="X50" s="616"/>
      <c r="Y50" s="616"/>
      <c r="Z50" s="616"/>
      <c r="AA50" s="616"/>
    </row>
    <row r="51" spans="8:8">
      <c r="A51" s="829">
        <v>51.0</v>
      </c>
      <c r="B51" s="831" t="s">
        <v>48</v>
      </c>
      <c r="C51" s="831" t="s">
        <v>73</v>
      </c>
      <c r="D51" s="831" t="s">
        <v>43</v>
      </c>
      <c r="E51" s="831" t="s">
        <v>50</v>
      </c>
      <c r="F51" s="831" t="s">
        <v>60</v>
      </c>
      <c r="G51" s="831" t="s">
        <v>74</v>
      </c>
      <c r="H51" s="831" t="s">
        <v>77</v>
      </c>
      <c r="I51" s="831" t="s">
        <v>1263</v>
      </c>
      <c r="J51" s="829" t="s">
        <v>122</v>
      </c>
      <c r="K51" s="831">
        <v>0.0</v>
      </c>
      <c r="L51" s="832">
        <v>0.0</v>
      </c>
      <c r="M51" s="832">
        <v>0.0</v>
      </c>
      <c r="N51" s="832">
        <v>0.0</v>
      </c>
      <c r="O51" s="832">
        <v>0.0</v>
      </c>
      <c r="P51" s="832">
        <v>0.0</v>
      </c>
      <c r="Q51" s="829">
        <v>0.0</v>
      </c>
      <c r="R51" s="832">
        <v>0.0</v>
      </c>
      <c r="S51" s="829">
        <v>0.0</v>
      </c>
      <c r="T51" s="616"/>
      <c r="U51" s="616"/>
      <c r="V51" s="616"/>
      <c r="W51" s="616"/>
      <c r="X51" s="616"/>
      <c r="Y51" s="616"/>
      <c r="Z51" s="616"/>
      <c r="AA51" s="616"/>
    </row>
    <row r="52" spans="8:8">
      <c r="A52" s="829">
        <v>52.0</v>
      </c>
      <c r="B52" s="830" t="s">
        <v>48</v>
      </c>
      <c r="C52" s="831" t="s">
        <v>1266</v>
      </c>
      <c r="D52" s="831" t="s">
        <v>67</v>
      </c>
      <c r="E52" s="831" t="s">
        <v>1266</v>
      </c>
      <c r="F52" s="831" t="s">
        <v>45</v>
      </c>
      <c r="G52" s="831" t="s">
        <v>70</v>
      </c>
      <c r="H52" s="831" t="s">
        <v>1263</v>
      </c>
      <c r="I52" s="831" t="s">
        <v>1263</v>
      </c>
      <c r="J52" s="829" t="s">
        <v>122</v>
      </c>
      <c r="K52" s="831">
        <v>0.0</v>
      </c>
      <c r="L52" s="832">
        <v>0.0</v>
      </c>
      <c r="M52" s="832">
        <v>0.0</v>
      </c>
      <c r="N52" s="832">
        <v>0.0</v>
      </c>
      <c r="O52" s="832">
        <v>0.0</v>
      </c>
      <c r="P52" s="832">
        <v>0.0</v>
      </c>
      <c r="Q52" s="829">
        <v>0.0</v>
      </c>
      <c r="R52" s="832">
        <v>0.0</v>
      </c>
      <c r="S52" s="829">
        <v>0.0</v>
      </c>
      <c r="T52" s="616"/>
      <c r="U52" s="616"/>
      <c r="V52" s="616"/>
      <c r="W52" s="616"/>
      <c r="X52" s="616"/>
      <c r="Y52" s="616"/>
      <c r="Z52" s="616"/>
      <c r="AA52" s="616"/>
    </row>
    <row r="53" spans="8:8">
      <c r="A53" s="829">
        <v>53.0</v>
      </c>
      <c r="B53" s="829"/>
      <c r="C53" s="831" t="s">
        <v>90</v>
      </c>
      <c r="D53" s="831" t="s">
        <v>96</v>
      </c>
      <c r="E53" s="831" t="s">
        <v>100</v>
      </c>
      <c r="F53" s="831" t="s">
        <v>54</v>
      </c>
      <c r="G53" s="831" t="s">
        <v>56</v>
      </c>
      <c r="H53" s="831" t="s">
        <v>102</v>
      </c>
      <c r="I53" s="831" t="s">
        <v>1270</v>
      </c>
      <c r="J53" s="829" t="s">
        <v>122</v>
      </c>
      <c r="K53" s="831" t="s">
        <v>57</v>
      </c>
      <c r="L53" s="832" t="s">
        <v>91</v>
      </c>
      <c r="M53" s="832">
        <v>0.0</v>
      </c>
      <c r="N53" s="832">
        <v>0.0</v>
      </c>
      <c r="O53" s="832">
        <v>0.0</v>
      </c>
      <c r="P53" s="832">
        <v>0.0</v>
      </c>
      <c r="Q53" s="829">
        <v>0.0</v>
      </c>
      <c r="R53" s="832">
        <v>0.0</v>
      </c>
      <c r="S53" s="829">
        <v>0.0</v>
      </c>
      <c r="T53" s="616"/>
      <c r="U53" s="616"/>
      <c r="V53" s="616"/>
      <c r="W53" s="616"/>
      <c r="X53" s="616"/>
      <c r="Y53" s="616"/>
      <c r="Z53" s="616"/>
      <c r="AA53" s="616"/>
    </row>
    <row r="54" spans="8:8">
      <c r="A54" s="829">
        <v>54.0</v>
      </c>
      <c r="B54" s="830" t="s">
        <v>48</v>
      </c>
      <c r="C54" s="832"/>
      <c r="D54" s="831" t="s">
        <v>1266</v>
      </c>
      <c r="E54" s="831" t="s">
        <v>50</v>
      </c>
      <c r="F54" s="831" t="s">
        <v>54</v>
      </c>
      <c r="G54" s="831" t="s">
        <v>60</v>
      </c>
      <c r="H54" s="831" t="s">
        <v>109</v>
      </c>
      <c r="I54" s="831" t="s">
        <v>1263</v>
      </c>
      <c r="J54" s="829" t="s">
        <v>122</v>
      </c>
      <c r="K54" s="831" t="s">
        <v>71</v>
      </c>
      <c r="L54" s="832" t="s">
        <v>72</v>
      </c>
      <c r="M54" s="832">
        <v>0.0</v>
      </c>
      <c r="N54" s="832">
        <v>0.0</v>
      </c>
      <c r="O54" s="832">
        <v>0.0</v>
      </c>
      <c r="P54" s="832">
        <v>0.0</v>
      </c>
      <c r="Q54" s="829">
        <v>0.0</v>
      </c>
      <c r="R54" s="832">
        <v>0.0</v>
      </c>
      <c r="S54" s="829">
        <v>0.0</v>
      </c>
      <c r="T54" s="616"/>
      <c r="U54" s="616"/>
      <c r="V54" s="616"/>
      <c r="W54" s="616"/>
      <c r="X54" s="616"/>
      <c r="Y54" s="616"/>
      <c r="Z54" s="616"/>
      <c r="AA54" s="616"/>
    </row>
    <row r="55" spans="8:8">
      <c r="A55" s="829">
        <v>55.0</v>
      </c>
      <c r="B55" s="831" t="s">
        <v>71</v>
      </c>
      <c r="C55" s="831" t="s">
        <v>81</v>
      </c>
      <c r="D55" s="831" t="s">
        <v>90</v>
      </c>
      <c r="E55" s="831" t="s">
        <v>41</v>
      </c>
      <c r="F55" s="831" t="s">
        <v>63</v>
      </c>
      <c r="G55" s="831" t="s">
        <v>86</v>
      </c>
      <c r="H55" s="831" t="s">
        <v>84</v>
      </c>
      <c r="I55" s="831" t="s">
        <v>1263</v>
      </c>
      <c r="J55" s="829" t="s">
        <v>122</v>
      </c>
      <c r="K55" s="831">
        <v>0.0</v>
      </c>
      <c r="L55" s="832">
        <v>0.0</v>
      </c>
      <c r="M55" s="832">
        <v>0.0</v>
      </c>
      <c r="N55" s="832">
        <v>0.0</v>
      </c>
      <c r="O55" s="832">
        <v>0.0</v>
      </c>
      <c r="P55" s="832">
        <v>0.0</v>
      </c>
      <c r="Q55" s="829">
        <v>0.0</v>
      </c>
      <c r="R55" s="832">
        <v>0.0</v>
      </c>
      <c r="S55" s="829">
        <v>0.0</v>
      </c>
      <c r="T55" s="616"/>
      <c r="U55" s="616"/>
      <c r="V55" s="616"/>
      <c r="W55" s="616"/>
      <c r="X55" s="616"/>
      <c r="Y55" s="616"/>
      <c r="Z55" s="616"/>
      <c r="AA55" s="616"/>
    </row>
    <row r="56" spans="8:8" ht="26.4">
      <c r="A56" s="829">
        <v>56.0</v>
      </c>
      <c r="B56" s="830" t="s">
        <v>57</v>
      </c>
      <c r="C56" s="831" t="s">
        <v>69</v>
      </c>
      <c r="D56" s="831" t="s">
        <v>71</v>
      </c>
      <c r="E56" s="831" t="s">
        <v>94</v>
      </c>
      <c r="F56" s="831" t="s">
        <v>100</v>
      </c>
      <c r="G56" s="831" t="s">
        <v>50</v>
      </c>
      <c r="H56" s="831" t="s">
        <v>60</v>
      </c>
      <c r="I56" s="831" t="s">
        <v>108</v>
      </c>
      <c r="J56" s="829" t="s">
        <v>122</v>
      </c>
      <c r="K56" s="831">
        <v>0.0</v>
      </c>
      <c r="L56" s="832">
        <v>0.0</v>
      </c>
      <c r="M56" s="832">
        <v>0.0</v>
      </c>
      <c r="N56" s="832">
        <v>0.0</v>
      </c>
      <c r="O56" s="832">
        <v>0.0</v>
      </c>
      <c r="P56" s="832">
        <v>0.0</v>
      </c>
      <c r="Q56" s="829">
        <v>0.0</v>
      </c>
      <c r="R56" s="832">
        <v>0.0</v>
      </c>
      <c r="S56" s="829">
        <v>0.0</v>
      </c>
      <c r="T56" s="616"/>
      <c r="U56" s="616"/>
      <c r="V56" s="616"/>
      <c r="W56" s="616"/>
      <c r="X56" s="616"/>
      <c r="Y56" s="616"/>
      <c r="Z56" s="616"/>
      <c r="AA56" s="616"/>
    </row>
    <row r="57" spans="8:8">
      <c r="A57" s="829">
        <v>57.0</v>
      </c>
      <c r="B57" s="831" t="s">
        <v>96</v>
      </c>
      <c r="C57" s="831" t="s">
        <v>102</v>
      </c>
      <c r="D57" s="831" t="s">
        <v>107</v>
      </c>
      <c r="E57" s="831" t="s">
        <v>45</v>
      </c>
      <c r="F57" s="831" t="s">
        <v>1266</v>
      </c>
      <c r="G57" s="831" t="s">
        <v>70</v>
      </c>
      <c r="H57" s="831" t="s">
        <v>1263</v>
      </c>
      <c r="I57" s="831" t="s">
        <v>1266</v>
      </c>
      <c r="J57" s="829" t="s">
        <v>122</v>
      </c>
      <c r="K57" s="831">
        <v>0.0</v>
      </c>
      <c r="L57" s="832">
        <v>0.0</v>
      </c>
      <c r="M57" s="832">
        <v>0.0</v>
      </c>
      <c r="N57" s="832">
        <v>0.0</v>
      </c>
      <c r="O57" s="832">
        <v>0.0</v>
      </c>
      <c r="P57" s="832">
        <v>0.0</v>
      </c>
      <c r="Q57" s="829">
        <v>0.0</v>
      </c>
      <c r="R57" s="832">
        <v>0.0</v>
      </c>
      <c r="S57" s="829">
        <v>0.0</v>
      </c>
      <c r="T57" s="616"/>
      <c r="U57" s="616"/>
      <c r="V57" s="616"/>
      <c r="W57" s="616"/>
      <c r="X57" s="616"/>
      <c r="Y57" s="616"/>
      <c r="Z57" s="616"/>
      <c r="AA57" s="616"/>
    </row>
    <row r="58" spans="8:8">
      <c r="A58" s="829">
        <v>58.0</v>
      </c>
      <c r="B58" s="830" t="s">
        <v>102</v>
      </c>
      <c r="C58" s="831" t="s">
        <v>43</v>
      </c>
      <c r="D58" s="831" t="s">
        <v>52</v>
      </c>
      <c r="E58" s="831" t="s">
        <v>63</v>
      </c>
      <c r="F58" s="831" t="s">
        <v>74</v>
      </c>
      <c r="G58" s="831" t="s">
        <v>77</v>
      </c>
      <c r="H58" s="831" t="s">
        <v>79</v>
      </c>
      <c r="I58" s="831" t="s">
        <v>84</v>
      </c>
      <c r="J58" s="829" t="s">
        <v>122</v>
      </c>
      <c r="K58" s="831">
        <v>0.0</v>
      </c>
      <c r="L58" s="832">
        <v>0.0</v>
      </c>
      <c r="M58" s="832">
        <v>0.0</v>
      </c>
      <c r="N58" s="832">
        <v>0.0</v>
      </c>
      <c r="O58" s="832">
        <v>0.0</v>
      </c>
      <c r="P58" s="832">
        <v>0.0</v>
      </c>
      <c r="Q58" s="829">
        <v>0.0</v>
      </c>
      <c r="R58" s="832">
        <v>0.0</v>
      </c>
      <c r="S58" s="829">
        <v>0.0</v>
      </c>
      <c r="T58" s="616"/>
      <c r="U58" s="616"/>
      <c r="V58" s="616"/>
      <c r="W58" s="616"/>
      <c r="X58" s="616"/>
      <c r="Y58" s="616"/>
      <c r="Z58" s="616"/>
      <c r="AA58" s="616"/>
    </row>
    <row r="59" spans="8:8">
      <c r="A59" s="829">
        <v>59.0</v>
      </c>
      <c r="B59" s="831" t="s">
        <v>40</v>
      </c>
      <c r="C59" s="831" t="s">
        <v>48</v>
      </c>
      <c r="D59" s="831" t="s">
        <v>1266</v>
      </c>
      <c r="E59" s="831" t="s">
        <v>45</v>
      </c>
      <c r="F59" s="831" t="s">
        <v>70</v>
      </c>
      <c r="G59" s="831" t="s">
        <v>82</v>
      </c>
      <c r="H59" s="831" t="s">
        <v>84</v>
      </c>
      <c r="I59" s="831" t="s">
        <v>1266</v>
      </c>
      <c r="J59" s="829" t="s">
        <v>122</v>
      </c>
      <c r="K59" s="831">
        <v>0.0</v>
      </c>
      <c r="L59" s="832">
        <v>0.0</v>
      </c>
      <c r="M59" s="832">
        <v>0.0</v>
      </c>
      <c r="N59" s="832">
        <v>0.0</v>
      </c>
      <c r="O59" s="832">
        <v>0.0</v>
      </c>
      <c r="P59" s="832">
        <v>0.0</v>
      </c>
      <c r="Q59" s="829">
        <v>0.0</v>
      </c>
      <c r="R59" s="832">
        <v>0.0</v>
      </c>
      <c r="S59" s="829">
        <v>0.0</v>
      </c>
      <c r="T59" s="616"/>
      <c r="U59" s="616"/>
      <c r="V59" s="616"/>
      <c r="W59" s="616"/>
      <c r="X59" s="616"/>
      <c r="Y59" s="616"/>
      <c r="Z59" s="616"/>
      <c r="AA59" s="616"/>
    </row>
    <row r="60" spans="8:8">
      <c r="A60" s="829">
        <v>60.0</v>
      </c>
      <c r="B60" s="830" t="s">
        <v>111</v>
      </c>
      <c r="C60" s="831" t="s">
        <v>90</v>
      </c>
      <c r="D60" s="831" t="s">
        <v>41</v>
      </c>
      <c r="E60" s="831" t="s">
        <v>45</v>
      </c>
      <c r="F60" s="831" t="s">
        <v>1266</v>
      </c>
      <c r="G60" s="831" t="s">
        <v>70</v>
      </c>
      <c r="H60" s="831" t="s">
        <v>84</v>
      </c>
      <c r="I60" s="831" t="s">
        <v>1266</v>
      </c>
      <c r="J60" s="829" t="s">
        <v>122</v>
      </c>
      <c r="K60" s="831">
        <v>0.0</v>
      </c>
      <c r="L60" s="832">
        <v>0.0</v>
      </c>
      <c r="M60" s="832">
        <v>0.0</v>
      </c>
      <c r="N60" s="832">
        <v>0.0</v>
      </c>
      <c r="O60" s="832">
        <v>0.0</v>
      </c>
      <c r="P60" s="832">
        <v>0.0</v>
      </c>
      <c r="Q60" s="829">
        <v>0.0</v>
      </c>
      <c r="R60" s="832">
        <v>0.0</v>
      </c>
      <c r="S60" s="829">
        <v>0.0</v>
      </c>
      <c r="T60" s="616"/>
      <c r="U60" s="616"/>
      <c r="V60" s="616"/>
      <c r="W60" s="616"/>
      <c r="X60" s="616"/>
      <c r="Y60" s="616"/>
      <c r="Z60" s="616"/>
      <c r="AA60" s="616"/>
    </row>
    <row r="61" spans="8:8">
      <c r="A61" s="829">
        <v>61.0</v>
      </c>
      <c r="B61" s="831" t="s">
        <v>71</v>
      </c>
      <c r="C61" s="831" t="s">
        <v>83</v>
      </c>
      <c r="D61" s="831" t="s">
        <v>92</v>
      </c>
      <c r="E61" s="831" t="s">
        <v>1266</v>
      </c>
      <c r="F61" s="831" t="s">
        <v>70</v>
      </c>
      <c r="G61" s="831" t="s">
        <v>1263</v>
      </c>
      <c r="H61" s="831" t="s">
        <v>1266</v>
      </c>
      <c r="I61" s="831" t="s">
        <v>1263</v>
      </c>
      <c r="J61" s="829" t="s">
        <v>122</v>
      </c>
      <c r="K61" s="831">
        <v>0.0</v>
      </c>
      <c r="L61" s="832">
        <v>0.0</v>
      </c>
      <c r="M61" s="832">
        <v>0.0</v>
      </c>
      <c r="N61" s="832">
        <v>0.0</v>
      </c>
      <c r="O61" s="832">
        <v>0.0</v>
      </c>
      <c r="P61" s="832">
        <v>0.0</v>
      </c>
      <c r="Q61" s="829">
        <v>0.0</v>
      </c>
      <c r="R61" s="832">
        <v>0.0</v>
      </c>
      <c r="S61" s="829">
        <v>0.0</v>
      </c>
      <c r="T61" s="616"/>
      <c r="U61" s="616"/>
      <c r="V61" s="616"/>
      <c r="W61" s="616"/>
      <c r="X61" s="616"/>
      <c r="Y61" s="616"/>
      <c r="Z61" s="616"/>
      <c r="AA61" s="616"/>
    </row>
    <row r="62" spans="8:8">
      <c r="A62" s="829">
        <v>62.0</v>
      </c>
      <c r="B62" s="830" t="s">
        <v>48</v>
      </c>
      <c r="C62" s="831" t="s">
        <v>1266</v>
      </c>
      <c r="D62" s="832" t="s">
        <v>90</v>
      </c>
      <c r="E62" s="831" t="s">
        <v>96</v>
      </c>
      <c r="F62" s="831" t="s">
        <v>102</v>
      </c>
      <c r="G62" s="831" t="s">
        <v>56</v>
      </c>
      <c r="H62" s="831" t="s">
        <v>72</v>
      </c>
      <c r="I62" s="831" t="s">
        <v>1266</v>
      </c>
      <c r="J62" s="829" t="s">
        <v>122</v>
      </c>
      <c r="K62" s="831">
        <v>0.0</v>
      </c>
      <c r="L62" s="832">
        <v>0.0</v>
      </c>
      <c r="M62" s="832">
        <v>0.0</v>
      </c>
      <c r="N62" s="832">
        <v>0.0</v>
      </c>
      <c r="O62" s="832">
        <v>0.0</v>
      </c>
      <c r="P62" s="832">
        <v>0.0</v>
      </c>
      <c r="Q62" s="829">
        <v>0.0</v>
      </c>
      <c r="R62" s="832">
        <v>0.0</v>
      </c>
      <c r="S62" s="829">
        <v>0.0</v>
      </c>
      <c r="T62" s="616"/>
      <c r="U62" s="616"/>
      <c r="V62" s="616"/>
      <c r="W62" s="616"/>
      <c r="X62" s="616"/>
      <c r="Y62" s="616"/>
      <c r="Z62" s="616"/>
      <c r="AA62" s="616"/>
    </row>
    <row r="63" spans="8:8">
      <c r="A63" s="829">
        <v>63.0</v>
      </c>
      <c r="B63" s="831" t="s">
        <v>48</v>
      </c>
      <c r="C63" s="831" t="s">
        <v>57</v>
      </c>
      <c r="D63" s="831" t="s">
        <v>100</v>
      </c>
      <c r="E63" s="831" t="s">
        <v>45</v>
      </c>
      <c r="F63" s="832"/>
      <c r="G63" s="831" t="s">
        <v>56</v>
      </c>
      <c r="H63" s="831" t="s">
        <v>86</v>
      </c>
      <c r="I63" s="831" t="s">
        <v>1263</v>
      </c>
      <c r="J63" s="829" t="s">
        <v>122</v>
      </c>
      <c r="K63" s="831" t="s">
        <v>47</v>
      </c>
      <c r="L63" s="832" t="s">
        <v>82</v>
      </c>
      <c r="M63" s="832">
        <v>0.0</v>
      </c>
      <c r="N63" s="832">
        <v>0.0</v>
      </c>
      <c r="O63" s="832">
        <v>0.0</v>
      </c>
      <c r="P63" s="832">
        <v>0.0</v>
      </c>
      <c r="Q63" s="829">
        <v>0.0</v>
      </c>
      <c r="R63" s="832">
        <v>0.0</v>
      </c>
      <c r="S63" s="829">
        <v>0.0</v>
      </c>
      <c r="T63" s="616"/>
      <c r="U63" s="616"/>
      <c r="V63" s="616"/>
      <c r="W63" s="616"/>
      <c r="X63" s="616"/>
      <c r="Y63" s="616"/>
      <c r="Z63" s="616"/>
      <c r="AA63" s="616"/>
    </row>
    <row r="64" spans="8:8">
      <c r="A64" s="829">
        <v>64.0</v>
      </c>
      <c r="B64" s="830" t="s">
        <v>73</v>
      </c>
      <c r="C64" s="831" t="s">
        <v>1266</v>
      </c>
      <c r="D64" s="831" t="s">
        <v>81</v>
      </c>
      <c r="E64" s="831" t="s">
        <v>94</v>
      </c>
      <c r="F64" s="831" t="s">
        <v>45</v>
      </c>
      <c r="G64" s="831" t="s">
        <v>50</v>
      </c>
      <c r="H64" s="831" t="s">
        <v>70</v>
      </c>
      <c r="I64" s="831" t="s">
        <v>86</v>
      </c>
      <c r="J64" s="829" t="s">
        <v>122</v>
      </c>
      <c r="K64" s="831">
        <v>0.0</v>
      </c>
      <c r="L64" s="832">
        <v>0.0</v>
      </c>
      <c r="M64" s="832">
        <v>0.0</v>
      </c>
      <c r="N64" s="832">
        <v>0.0</v>
      </c>
      <c r="O64" s="832">
        <v>0.0</v>
      </c>
      <c r="P64" s="832">
        <v>0.0</v>
      </c>
      <c r="Q64" s="829">
        <v>0.0</v>
      </c>
      <c r="R64" s="832">
        <v>0.0</v>
      </c>
      <c r="S64" s="829">
        <v>0.0</v>
      </c>
      <c r="T64" s="616"/>
      <c r="U64" s="616"/>
      <c r="V64" s="616"/>
      <c r="W64" s="616"/>
      <c r="X64" s="616"/>
      <c r="Y64" s="616"/>
      <c r="Z64" s="616"/>
      <c r="AA64" s="616"/>
    </row>
    <row r="65" spans="8:8">
      <c r="A65" s="829">
        <v>65.0</v>
      </c>
      <c r="B65" s="831" t="s">
        <v>48</v>
      </c>
      <c r="C65" s="831" t="s">
        <v>1266</v>
      </c>
      <c r="D65" s="831" t="s">
        <v>96</v>
      </c>
      <c r="E65" s="831" t="s">
        <v>43</v>
      </c>
      <c r="F65" s="831" t="s">
        <v>107</v>
      </c>
      <c r="G65" s="831" t="s">
        <v>70</v>
      </c>
      <c r="H65" s="831" t="s">
        <v>1263</v>
      </c>
      <c r="I65" s="831" t="s">
        <v>1263</v>
      </c>
      <c r="J65" s="829" t="s">
        <v>122</v>
      </c>
      <c r="K65" s="831">
        <v>0.0</v>
      </c>
      <c r="L65" s="832">
        <v>0.0</v>
      </c>
      <c r="M65" s="832">
        <v>0.0</v>
      </c>
      <c r="N65" s="832">
        <v>0.0</v>
      </c>
      <c r="O65" s="832">
        <v>0.0</v>
      </c>
      <c r="P65" s="832">
        <v>0.0</v>
      </c>
      <c r="Q65" s="829">
        <v>0.0</v>
      </c>
      <c r="R65" s="832">
        <v>0.0</v>
      </c>
      <c r="S65" s="829">
        <v>0.0</v>
      </c>
      <c r="T65" s="616"/>
      <c r="U65" s="616"/>
      <c r="V65" s="616"/>
      <c r="W65" s="616"/>
      <c r="X65" s="616"/>
      <c r="Y65" s="616"/>
      <c r="Z65" s="616"/>
      <c r="AA65" s="616"/>
    </row>
    <row r="66" spans="8:8">
      <c r="A66" s="829">
        <v>66.0</v>
      </c>
      <c r="B66" s="830" t="s">
        <v>48</v>
      </c>
      <c r="C66" s="831" t="s">
        <v>96</v>
      </c>
      <c r="D66" s="831" t="s">
        <v>45</v>
      </c>
      <c r="E66" s="831" t="s">
        <v>107</v>
      </c>
      <c r="F66" s="831" t="s">
        <v>1266</v>
      </c>
      <c r="G66" s="831" t="s">
        <v>70</v>
      </c>
      <c r="H66" s="831" t="s">
        <v>86</v>
      </c>
      <c r="I66" s="831" t="s">
        <v>84</v>
      </c>
      <c r="J66" s="829" t="s">
        <v>122</v>
      </c>
      <c r="K66" s="831">
        <v>0.0</v>
      </c>
      <c r="L66" s="832">
        <v>0.0</v>
      </c>
      <c r="M66" s="832">
        <v>0.0</v>
      </c>
      <c r="N66" s="832">
        <v>0.0</v>
      </c>
      <c r="O66" s="832">
        <v>0.0</v>
      </c>
      <c r="P66" s="832">
        <v>0.0</v>
      </c>
      <c r="Q66" s="829">
        <v>0.0</v>
      </c>
      <c r="R66" s="832">
        <v>0.0</v>
      </c>
      <c r="S66" s="829">
        <v>0.0</v>
      </c>
      <c r="T66" s="616"/>
      <c r="U66" s="616"/>
      <c r="V66" s="616"/>
      <c r="W66" s="616"/>
      <c r="X66" s="616"/>
      <c r="Y66" s="616"/>
      <c r="Z66" s="616"/>
      <c r="AA66" s="616"/>
    </row>
    <row r="67" spans="8:8">
      <c r="A67" s="829">
        <v>67.0</v>
      </c>
      <c r="B67" s="831" t="s">
        <v>96</v>
      </c>
      <c r="C67" s="831" t="s">
        <v>98</v>
      </c>
      <c r="D67" s="831" t="s">
        <v>41</v>
      </c>
      <c r="E67" s="831" t="s">
        <v>43</v>
      </c>
      <c r="F67" s="831" t="s">
        <v>45</v>
      </c>
      <c r="G67" s="831" t="s">
        <v>107</v>
      </c>
      <c r="H67" s="831" t="s">
        <v>63</v>
      </c>
      <c r="I67" s="831" t="s">
        <v>70</v>
      </c>
      <c r="J67" s="829" t="s">
        <v>122</v>
      </c>
      <c r="K67" s="831">
        <v>0.0</v>
      </c>
      <c r="L67" s="832">
        <v>0.0</v>
      </c>
      <c r="M67" s="832">
        <v>0.0</v>
      </c>
      <c r="N67" s="832">
        <v>0.0</v>
      </c>
      <c r="O67" s="832">
        <v>0.0</v>
      </c>
      <c r="P67" s="832">
        <v>0.0</v>
      </c>
      <c r="Q67" s="829">
        <v>0.0</v>
      </c>
      <c r="R67" s="832">
        <v>0.0</v>
      </c>
      <c r="S67" s="829">
        <v>0.0</v>
      </c>
      <c r="T67" s="616"/>
      <c r="U67" s="616"/>
      <c r="V67" s="616"/>
      <c r="W67" s="616"/>
      <c r="X67" s="616"/>
      <c r="Y67" s="616"/>
      <c r="Z67" s="616"/>
      <c r="AA67" s="616"/>
    </row>
    <row r="68" spans="8:8" ht="26.4">
      <c r="A68" s="829">
        <v>68.0</v>
      </c>
      <c r="B68" s="830"/>
      <c r="C68" s="831" t="s">
        <v>73</v>
      </c>
      <c r="D68" s="831" t="s">
        <v>102</v>
      </c>
      <c r="E68" s="831" t="s">
        <v>74</v>
      </c>
      <c r="F68" s="831" t="s">
        <v>84</v>
      </c>
      <c r="G68" s="831" t="s">
        <v>1263</v>
      </c>
      <c r="H68" s="831" t="s">
        <v>77</v>
      </c>
      <c r="I68" s="831" t="s">
        <v>79</v>
      </c>
      <c r="J68" s="829" t="s">
        <v>122</v>
      </c>
      <c r="K68" s="843" t="s">
        <v>59</v>
      </c>
      <c r="L68" s="831" t="s">
        <v>43</v>
      </c>
      <c r="M68" s="832">
        <v>0.0</v>
      </c>
      <c r="N68" s="832">
        <v>0.0</v>
      </c>
      <c r="O68" s="832">
        <v>0.0</v>
      </c>
      <c r="P68" s="832">
        <v>0.0</v>
      </c>
      <c r="Q68" s="829">
        <v>0.0</v>
      </c>
      <c r="R68" s="832">
        <v>0.0</v>
      </c>
      <c r="S68" s="829">
        <v>0.0</v>
      </c>
      <c r="T68" s="616"/>
      <c r="U68" s="616"/>
      <c r="V68" s="616"/>
      <c r="W68" s="616"/>
      <c r="X68" s="616"/>
      <c r="Y68" s="616"/>
      <c r="Z68" s="616"/>
      <c r="AA68" s="616"/>
    </row>
    <row r="69" spans="8:8">
      <c r="A69" s="829">
        <v>69.0</v>
      </c>
      <c r="B69" s="830" t="s">
        <v>71</v>
      </c>
      <c r="C69" s="831" t="s">
        <v>73</v>
      </c>
      <c r="D69" s="831" t="s">
        <v>83</v>
      </c>
      <c r="E69" s="831" t="s">
        <v>94</v>
      </c>
      <c r="F69" s="831" t="s">
        <v>50</v>
      </c>
      <c r="G69" s="831" t="s">
        <v>60</v>
      </c>
      <c r="H69" s="831" t="s">
        <v>108</v>
      </c>
      <c r="I69" s="831" t="s">
        <v>1263</v>
      </c>
      <c r="J69" s="829" t="s">
        <v>122</v>
      </c>
      <c r="K69" s="831">
        <v>0.0</v>
      </c>
      <c r="L69" s="831">
        <v>0.0</v>
      </c>
      <c r="M69" s="831">
        <v>0.0</v>
      </c>
      <c r="N69" s="831">
        <v>0.0</v>
      </c>
      <c r="O69" s="831">
        <v>0.0</v>
      </c>
      <c r="P69" s="831">
        <v>0.0</v>
      </c>
      <c r="Q69" s="831">
        <v>0.0</v>
      </c>
      <c r="R69" s="832"/>
      <c r="S69" s="829"/>
      <c r="T69" s="616"/>
      <c r="U69" s="616"/>
      <c r="V69" s="616"/>
      <c r="W69" s="616"/>
      <c r="X69" s="616"/>
      <c r="Y69" s="616"/>
      <c r="Z69" s="616"/>
      <c r="AA69" s="616"/>
    </row>
    <row r="70" spans="8:8">
      <c r="A70" s="829">
        <v>70.0</v>
      </c>
      <c r="B70" s="831" t="s">
        <v>57</v>
      </c>
      <c r="C70" s="831" t="s">
        <v>69</v>
      </c>
      <c r="D70" s="831" t="s">
        <v>83</v>
      </c>
      <c r="E70" s="831" t="s">
        <v>94</v>
      </c>
      <c r="F70" s="831" t="s">
        <v>100</v>
      </c>
      <c r="G70" s="831" t="s">
        <v>50</v>
      </c>
      <c r="H70" s="831"/>
      <c r="I70" s="831" t="s">
        <v>108</v>
      </c>
      <c r="J70" s="829" t="s">
        <v>122</v>
      </c>
      <c r="K70" s="831" t="s">
        <v>54</v>
      </c>
      <c r="L70" s="832" t="s">
        <v>74</v>
      </c>
      <c r="M70" s="832">
        <v>0.0</v>
      </c>
      <c r="N70" s="832">
        <v>0.0</v>
      </c>
      <c r="O70" s="832">
        <v>0.0</v>
      </c>
      <c r="P70" s="832">
        <v>0.0</v>
      </c>
      <c r="Q70" s="829">
        <v>0.0</v>
      </c>
      <c r="R70" s="832">
        <v>0.0</v>
      </c>
      <c r="S70" s="829">
        <v>0.0</v>
      </c>
      <c r="T70" s="616"/>
      <c r="U70" s="616"/>
      <c r="V70" s="616"/>
      <c r="W70" s="616"/>
      <c r="X70" s="616"/>
      <c r="Y70" s="616"/>
      <c r="Z70" s="616"/>
      <c r="AA70" s="616"/>
      <c r="AB70" s="846"/>
      <c r="AC70" s="616"/>
      <c r="AD70" s="616"/>
      <c r="AE70" s="616"/>
    </row>
    <row r="71" spans="8:8">
      <c r="A71" s="829">
        <v>71.0</v>
      </c>
      <c r="B71" s="830" t="s">
        <v>57</v>
      </c>
      <c r="C71" s="831" t="s">
        <v>74</v>
      </c>
      <c r="D71" s="831" t="s">
        <v>100</v>
      </c>
      <c r="E71" s="831" t="s">
        <v>50</v>
      </c>
      <c r="F71" s="831" t="s">
        <v>60</v>
      </c>
      <c r="G71" s="831" t="s">
        <v>86</v>
      </c>
      <c r="H71" s="831" t="s">
        <v>84</v>
      </c>
      <c r="I71" s="831" t="s">
        <v>1263</v>
      </c>
      <c r="J71" s="829" t="s">
        <v>122</v>
      </c>
      <c r="K71" s="831">
        <v>0.0</v>
      </c>
      <c r="L71" s="832">
        <v>0.0</v>
      </c>
      <c r="M71" s="832">
        <v>0.0</v>
      </c>
      <c r="N71" s="832">
        <v>0.0</v>
      </c>
      <c r="O71" s="832">
        <v>0.0</v>
      </c>
      <c r="P71" s="832">
        <v>0.0</v>
      </c>
      <c r="Q71" s="829">
        <v>0.0</v>
      </c>
      <c r="R71" s="832">
        <v>0.0</v>
      </c>
      <c r="S71" s="829">
        <v>0.0</v>
      </c>
      <c r="T71" s="616"/>
      <c r="U71" s="616"/>
      <c r="V71" s="616"/>
      <c r="W71" s="616"/>
      <c r="X71" s="616"/>
      <c r="Y71" s="616"/>
      <c r="Z71" s="616"/>
      <c r="AA71" s="616"/>
      <c r="AB71" s="846"/>
      <c r="AC71" s="616"/>
      <c r="AD71" s="616"/>
      <c r="AE71" s="616"/>
    </row>
    <row r="72" spans="8:8">
      <c r="A72" s="829">
        <v>72.0</v>
      </c>
      <c r="B72" s="831" t="s">
        <v>40</v>
      </c>
      <c r="C72" s="831" t="s">
        <v>41</v>
      </c>
      <c r="D72" s="831" t="s">
        <v>43</v>
      </c>
      <c r="E72" s="831" t="s">
        <v>1266</v>
      </c>
      <c r="F72" s="831" t="s">
        <v>70</v>
      </c>
      <c r="G72" s="831" t="s">
        <v>1263</v>
      </c>
      <c r="H72" s="831" t="s">
        <v>1263</v>
      </c>
      <c r="I72" s="831" t="s">
        <v>1266</v>
      </c>
      <c r="J72" s="829" t="s">
        <v>122</v>
      </c>
      <c r="K72" s="831">
        <v>0.0</v>
      </c>
      <c r="L72" s="832">
        <v>0.0</v>
      </c>
      <c r="M72" s="832">
        <v>0.0</v>
      </c>
      <c r="N72" s="832">
        <v>0.0</v>
      </c>
      <c r="O72" s="832">
        <v>0.0</v>
      </c>
      <c r="P72" s="832">
        <v>0.0</v>
      </c>
      <c r="Q72" s="829">
        <v>0.0</v>
      </c>
      <c r="R72" s="832">
        <v>0.0</v>
      </c>
      <c r="S72" s="829">
        <v>0.0</v>
      </c>
      <c r="T72" s="616"/>
      <c r="U72" s="616"/>
      <c r="V72" s="616"/>
      <c r="W72" s="616"/>
      <c r="X72" s="616"/>
      <c r="Y72" s="616"/>
      <c r="Z72" s="616"/>
      <c r="AA72" s="616"/>
      <c r="AB72" s="846"/>
      <c r="AC72" s="616"/>
      <c r="AD72" s="616"/>
      <c r="AE72" s="616"/>
    </row>
    <row r="73" spans="8:8">
      <c r="A73" s="829">
        <v>73.0</v>
      </c>
      <c r="B73" s="830" t="s">
        <v>40</v>
      </c>
      <c r="C73" s="831" t="s">
        <v>43</v>
      </c>
      <c r="D73" s="831" t="s">
        <v>102</v>
      </c>
      <c r="E73" s="831" t="s">
        <v>107</v>
      </c>
      <c r="F73" s="831" t="s">
        <v>1263</v>
      </c>
      <c r="G73" s="831" t="s">
        <v>1263</v>
      </c>
      <c r="H73" s="831" t="s">
        <v>1263</v>
      </c>
      <c r="I73" s="831" t="s">
        <v>1263</v>
      </c>
      <c r="J73" s="829" t="s">
        <v>122</v>
      </c>
      <c r="K73" s="831">
        <v>0.0</v>
      </c>
      <c r="L73" s="832">
        <v>0.0</v>
      </c>
      <c r="M73" s="832">
        <v>0.0</v>
      </c>
      <c r="N73" s="832">
        <v>0.0</v>
      </c>
      <c r="O73" s="832">
        <v>0.0</v>
      </c>
      <c r="P73" s="832">
        <v>0.0</v>
      </c>
      <c r="Q73" s="829">
        <v>0.0</v>
      </c>
      <c r="R73" s="832">
        <v>0.0</v>
      </c>
      <c r="S73" s="829">
        <v>0.0</v>
      </c>
      <c r="T73" s="616"/>
      <c r="U73" s="616"/>
      <c r="V73" s="616"/>
      <c r="W73" s="616"/>
      <c r="X73" s="616"/>
      <c r="Y73" s="616"/>
      <c r="Z73" s="616"/>
      <c r="AA73" s="616"/>
      <c r="AB73" s="846"/>
      <c r="AC73" s="616"/>
      <c r="AD73" s="616"/>
      <c r="AE73" s="616"/>
    </row>
    <row r="74" spans="8:8">
      <c r="A74" s="829">
        <v>74.0</v>
      </c>
      <c r="B74" s="831" t="s">
        <v>48</v>
      </c>
      <c r="C74" s="831" t="s">
        <v>57</v>
      </c>
      <c r="D74" s="831" t="s">
        <v>71</v>
      </c>
      <c r="E74" s="831" t="s">
        <v>73</v>
      </c>
      <c r="F74" s="831" t="s">
        <v>50</v>
      </c>
      <c r="G74" s="831" t="s">
        <v>60</v>
      </c>
      <c r="H74" s="831" t="s">
        <v>1263</v>
      </c>
      <c r="I74" s="831" t="s">
        <v>1263</v>
      </c>
      <c r="J74" s="829" t="s">
        <v>122</v>
      </c>
      <c r="K74" s="831">
        <v>0.0</v>
      </c>
      <c r="L74" s="832">
        <v>0.0</v>
      </c>
      <c r="M74" s="832">
        <v>0.0</v>
      </c>
      <c r="N74" s="832">
        <v>0.0</v>
      </c>
      <c r="O74" s="832">
        <v>0.0</v>
      </c>
      <c r="P74" s="832">
        <v>0.0</v>
      </c>
      <c r="Q74" s="829">
        <v>0.0</v>
      </c>
      <c r="R74" s="832">
        <v>0.0</v>
      </c>
      <c r="S74" s="829">
        <v>0.0</v>
      </c>
      <c r="T74" s="616"/>
      <c r="U74" s="616"/>
      <c r="V74" s="616"/>
      <c r="W74" s="616"/>
      <c r="X74" s="616"/>
      <c r="Y74" s="616"/>
      <c r="Z74" s="616"/>
      <c r="AA74" s="616"/>
      <c r="AB74" s="846"/>
      <c r="AC74" s="616"/>
      <c r="AD74" s="616"/>
      <c r="AE74" s="616"/>
    </row>
    <row r="75" spans="8:8">
      <c r="A75" s="829">
        <v>75.0</v>
      </c>
      <c r="B75" s="830" t="s">
        <v>40</v>
      </c>
      <c r="C75" s="831" t="s">
        <v>90</v>
      </c>
      <c r="D75" s="831" t="s">
        <v>56</v>
      </c>
      <c r="E75" s="831" t="s">
        <v>94</v>
      </c>
      <c r="F75" s="831" t="s">
        <v>1266</v>
      </c>
      <c r="G75" s="831" t="s">
        <v>70</v>
      </c>
      <c r="H75" s="831" t="s">
        <v>1263</v>
      </c>
      <c r="I75" s="831" t="s">
        <v>1266</v>
      </c>
      <c r="J75" s="829" t="s">
        <v>122</v>
      </c>
      <c r="K75" s="831">
        <v>0.0</v>
      </c>
      <c r="L75" s="832">
        <v>0.0</v>
      </c>
      <c r="M75" s="832">
        <v>0.0</v>
      </c>
      <c r="N75" s="832">
        <v>0.0</v>
      </c>
      <c r="O75" s="832">
        <v>0.0</v>
      </c>
      <c r="P75" s="832">
        <v>0.0</v>
      </c>
      <c r="Q75" s="829">
        <v>0.0</v>
      </c>
      <c r="R75" s="832">
        <v>0.0</v>
      </c>
      <c r="S75" s="829">
        <v>0.0</v>
      </c>
      <c r="T75" s="616"/>
      <c r="U75" s="616"/>
      <c r="V75" s="616"/>
      <c r="W75" s="616"/>
      <c r="X75" s="616"/>
      <c r="Y75" s="616"/>
      <c r="Z75" s="616"/>
      <c r="AA75" s="616"/>
      <c r="AB75" s="846"/>
      <c r="AC75" s="616"/>
      <c r="AD75" s="616"/>
      <c r="AE75" s="616"/>
    </row>
    <row r="76" spans="8:8">
      <c r="A76" s="829">
        <v>76.0</v>
      </c>
      <c r="B76" s="831" t="s">
        <v>48</v>
      </c>
      <c r="C76" s="831" t="s">
        <v>94</v>
      </c>
      <c r="D76" s="831" t="s">
        <v>50</v>
      </c>
      <c r="E76" s="831" t="s">
        <v>52</v>
      </c>
      <c r="F76" s="831" t="s">
        <v>54</v>
      </c>
      <c r="G76" s="831" t="s">
        <v>1266</v>
      </c>
      <c r="H76" s="831" t="s">
        <v>1263</v>
      </c>
      <c r="I76" s="831" t="s">
        <v>1263</v>
      </c>
      <c r="J76" s="829" t="s">
        <v>122</v>
      </c>
      <c r="K76" s="831">
        <v>0.0</v>
      </c>
      <c r="L76" s="832">
        <v>0.0</v>
      </c>
      <c r="M76" s="832">
        <v>0.0</v>
      </c>
      <c r="N76" s="832">
        <v>0.0</v>
      </c>
      <c r="O76" s="832">
        <v>0.0</v>
      </c>
      <c r="P76" s="832">
        <v>0.0</v>
      </c>
      <c r="Q76" s="829">
        <v>0.0</v>
      </c>
      <c r="R76" s="832">
        <v>0.0</v>
      </c>
      <c r="S76" s="829">
        <v>0.0</v>
      </c>
      <c r="T76" s="616"/>
      <c r="U76" s="616"/>
      <c r="V76" s="616"/>
      <c r="W76" s="616"/>
      <c r="X76" s="616"/>
      <c r="Y76" s="616"/>
      <c r="Z76" s="616"/>
      <c r="AA76" s="616"/>
      <c r="AB76" s="846"/>
      <c r="AC76" s="616"/>
      <c r="AD76" s="616"/>
      <c r="AE76" s="616"/>
    </row>
    <row r="77" spans="8:8">
      <c r="A77" s="829">
        <v>77.0</v>
      </c>
      <c r="B77" s="830" t="s">
        <v>57</v>
      </c>
      <c r="C77" s="831" t="s">
        <v>94</v>
      </c>
      <c r="D77" s="831" t="s">
        <v>100</v>
      </c>
      <c r="E77" s="831" t="s">
        <v>45</v>
      </c>
      <c r="F77" s="831" t="s">
        <v>56</v>
      </c>
      <c r="G77" s="831" t="s">
        <v>102</v>
      </c>
      <c r="H77" s="831" t="s">
        <v>89</v>
      </c>
      <c r="I77" s="831" t="s">
        <v>109</v>
      </c>
      <c r="J77" s="829" t="s">
        <v>122</v>
      </c>
      <c r="K77" s="831">
        <v>0.0</v>
      </c>
      <c r="L77" s="832">
        <v>0.0</v>
      </c>
      <c r="M77" s="832">
        <v>0.0</v>
      </c>
      <c r="N77" s="832">
        <v>0.0</v>
      </c>
      <c r="O77" s="832">
        <v>0.0</v>
      </c>
      <c r="P77" s="832">
        <v>0.0</v>
      </c>
      <c r="Q77" s="829">
        <v>0.0</v>
      </c>
      <c r="R77" s="832">
        <v>0.0</v>
      </c>
      <c r="S77" s="829">
        <v>0.0</v>
      </c>
      <c r="T77" s="616"/>
      <c r="U77" s="616"/>
      <c r="V77" s="616"/>
      <c r="W77" s="616"/>
      <c r="X77" s="616"/>
      <c r="Y77" s="616"/>
      <c r="Z77" s="616"/>
      <c r="AA77" s="616"/>
      <c r="AB77" s="846"/>
      <c r="AC77" s="616"/>
      <c r="AD77" s="616"/>
      <c r="AE77" s="616"/>
    </row>
    <row r="78" spans="8:8">
      <c r="A78" s="829">
        <v>78.0</v>
      </c>
      <c r="B78" s="831" t="s">
        <v>40</v>
      </c>
      <c r="C78" s="831" t="s">
        <v>44</v>
      </c>
      <c r="D78" s="831" t="s">
        <v>46</v>
      </c>
      <c r="E78" s="831" t="s">
        <v>96</v>
      </c>
      <c r="F78" s="831" t="s">
        <v>43</v>
      </c>
      <c r="G78" s="831" t="s">
        <v>58</v>
      </c>
      <c r="H78" s="831" t="s">
        <v>102</v>
      </c>
      <c r="I78" s="831" t="s">
        <v>84</v>
      </c>
      <c r="J78" s="829" t="s">
        <v>122</v>
      </c>
      <c r="K78" s="831">
        <v>0.0</v>
      </c>
      <c r="L78" s="832">
        <v>0.0</v>
      </c>
      <c r="M78" s="832">
        <v>0.0</v>
      </c>
      <c r="N78" s="832">
        <v>0.0</v>
      </c>
      <c r="O78" s="832">
        <v>0.0</v>
      </c>
      <c r="P78" s="832">
        <v>0.0</v>
      </c>
      <c r="Q78" s="829">
        <v>0.0</v>
      </c>
      <c r="R78" s="832">
        <v>0.0</v>
      </c>
      <c r="S78" s="829">
        <v>0.0</v>
      </c>
      <c r="T78" s="616"/>
      <c r="U78" s="616"/>
      <c r="V78" s="616"/>
      <c r="W78" s="616"/>
      <c r="X78" s="616"/>
      <c r="Y78" s="616"/>
      <c r="Z78" s="616"/>
      <c r="AA78" s="616"/>
      <c r="AB78" s="846"/>
      <c r="AC78" s="616"/>
      <c r="AD78" s="616"/>
      <c r="AE78" s="616"/>
    </row>
    <row r="79" spans="8:8">
      <c r="A79" s="829">
        <v>79.0</v>
      </c>
      <c r="B79" s="830" t="s">
        <v>48</v>
      </c>
      <c r="C79" s="831" t="s">
        <v>1266</v>
      </c>
      <c r="D79" s="831" t="s">
        <v>45</v>
      </c>
      <c r="E79" s="831" t="s">
        <v>70</v>
      </c>
      <c r="F79" s="831" t="s">
        <v>1263</v>
      </c>
      <c r="G79" s="831" t="s">
        <v>1263</v>
      </c>
      <c r="H79" s="831" t="s">
        <v>1263</v>
      </c>
      <c r="I79" s="831" t="s">
        <v>1263</v>
      </c>
      <c r="J79" s="829" t="s">
        <v>122</v>
      </c>
      <c r="K79" s="831">
        <v>0.0</v>
      </c>
      <c r="L79" s="832">
        <v>0.0</v>
      </c>
      <c r="M79" s="832">
        <v>0.0</v>
      </c>
      <c r="N79" s="832">
        <v>0.0</v>
      </c>
      <c r="O79" s="832">
        <v>0.0</v>
      </c>
      <c r="P79" s="832">
        <v>0.0</v>
      </c>
      <c r="Q79" s="829">
        <v>0.0</v>
      </c>
      <c r="R79" s="832">
        <v>0.0</v>
      </c>
      <c r="S79" s="829">
        <v>0.0</v>
      </c>
      <c r="T79" s="616"/>
      <c r="U79" s="616"/>
      <c r="V79" s="616"/>
      <c r="W79" s="616"/>
      <c r="X79" s="616"/>
      <c r="Y79" s="616"/>
      <c r="Z79" s="616"/>
      <c r="AA79" s="616"/>
      <c r="AB79" s="846"/>
      <c r="AC79" s="616"/>
      <c r="AD79" s="616"/>
      <c r="AE79" s="616"/>
    </row>
    <row r="80" spans="8:8">
      <c r="A80" s="829">
        <v>80.0</v>
      </c>
      <c r="B80" s="831" t="s">
        <v>94</v>
      </c>
      <c r="C80" s="831" t="s">
        <v>45</v>
      </c>
      <c r="D80" s="831" t="s">
        <v>52</v>
      </c>
      <c r="E80" s="831" t="s">
        <v>1266</v>
      </c>
      <c r="F80" s="831" t="s">
        <v>70</v>
      </c>
      <c r="G80" s="831" t="s">
        <v>74</v>
      </c>
      <c r="H80" s="831" t="s">
        <v>77</v>
      </c>
      <c r="I80" s="831" t="s">
        <v>84</v>
      </c>
      <c r="J80" s="829" t="s">
        <v>122</v>
      </c>
      <c r="K80" s="831">
        <v>0.0</v>
      </c>
      <c r="L80" s="832">
        <v>0.0</v>
      </c>
      <c r="M80" s="832">
        <v>0.0</v>
      </c>
      <c r="N80" s="832">
        <v>0.0</v>
      </c>
      <c r="O80" s="832">
        <v>0.0</v>
      </c>
      <c r="P80" s="832">
        <v>0.0</v>
      </c>
      <c r="Q80" s="829">
        <v>0.0</v>
      </c>
      <c r="R80" s="832">
        <v>0.0</v>
      </c>
      <c r="S80" s="829">
        <v>0.0</v>
      </c>
      <c r="T80" s="616"/>
      <c r="U80" s="616"/>
      <c r="V80" s="616"/>
      <c r="W80" s="616"/>
      <c r="X80" s="616"/>
      <c r="Y80" s="616"/>
      <c r="Z80" s="616"/>
      <c r="AA80" s="616"/>
      <c r="AB80" s="846"/>
      <c r="AC80" s="616"/>
      <c r="AD80" s="616"/>
      <c r="AE80" s="616"/>
    </row>
    <row r="81" spans="8:8">
      <c r="A81" s="829">
        <v>81.0</v>
      </c>
      <c r="B81" s="830" t="s">
        <v>42</v>
      </c>
      <c r="C81" s="831" t="s">
        <v>96</v>
      </c>
      <c r="D81" s="831" t="s">
        <v>43</v>
      </c>
      <c r="E81" s="831" t="s">
        <v>1266</v>
      </c>
      <c r="F81" s="831" t="s">
        <v>58</v>
      </c>
      <c r="G81" s="831" t="s">
        <v>102</v>
      </c>
      <c r="H81" s="831" t="s">
        <v>74</v>
      </c>
      <c r="I81" s="831" t="s">
        <v>1263</v>
      </c>
      <c r="J81" s="829" t="s">
        <v>122</v>
      </c>
      <c r="K81" s="831">
        <v>0.0</v>
      </c>
      <c r="L81" s="832">
        <v>0.0</v>
      </c>
      <c r="M81" s="832">
        <v>0.0</v>
      </c>
      <c r="N81" s="832">
        <v>0.0</v>
      </c>
      <c r="O81" s="832">
        <v>0.0</v>
      </c>
      <c r="P81" s="832">
        <v>0.0</v>
      </c>
      <c r="Q81" s="829">
        <v>0.0</v>
      </c>
      <c r="R81" s="832">
        <v>0.0</v>
      </c>
      <c r="S81" s="829">
        <v>0.0</v>
      </c>
      <c r="T81" s="616"/>
      <c r="U81" s="616"/>
      <c r="V81" s="616"/>
      <c r="W81" s="616"/>
      <c r="X81" s="616"/>
      <c r="Y81" s="616"/>
      <c r="Z81" s="616"/>
      <c r="AA81" s="616"/>
      <c r="AB81" s="846"/>
      <c r="AC81" s="616"/>
      <c r="AD81" s="616"/>
      <c r="AE81" s="616"/>
    </row>
    <row r="82" spans="8:8">
      <c r="A82" s="829">
        <v>82.0</v>
      </c>
      <c r="B82" s="831" t="s">
        <v>90</v>
      </c>
      <c r="C82" s="831" t="s">
        <v>94</v>
      </c>
      <c r="D82" s="831" t="s">
        <v>45</v>
      </c>
      <c r="E82" s="831" t="s">
        <v>54</v>
      </c>
      <c r="F82" s="831" t="s">
        <v>56</v>
      </c>
      <c r="G82" s="831" t="s">
        <v>84</v>
      </c>
      <c r="H82" s="831" t="s">
        <v>1270</v>
      </c>
      <c r="I82" s="831" t="s">
        <v>109</v>
      </c>
      <c r="J82" s="829" t="s">
        <v>122</v>
      </c>
      <c r="K82" s="831">
        <v>0.0</v>
      </c>
      <c r="L82" s="832">
        <v>0.0</v>
      </c>
      <c r="M82" s="832">
        <v>0.0</v>
      </c>
      <c r="N82" s="832">
        <v>0.0</v>
      </c>
      <c r="O82" s="832">
        <v>0.0</v>
      </c>
      <c r="P82" s="832">
        <v>0.0</v>
      </c>
      <c r="Q82" s="829">
        <v>0.0</v>
      </c>
      <c r="R82" s="832">
        <v>0.0</v>
      </c>
      <c r="S82" s="829">
        <v>0.0</v>
      </c>
      <c r="T82" s="616"/>
      <c r="U82" s="616"/>
      <c r="V82" s="616"/>
      <c r="W82" s="616"/>
      <c r="X82" s="616"/>
      <c r="Y82" s="616"/>
      <c r="Z82" s="616"/>
      <c r="AA82" s="616"/>
      <c r="AB82" s="846"/>
      <c r="AC82" s="616"/>
      <c r="AD82" s="616"/>
      <c r="AE82" s="616"/>
    </row>
    <row r="83" spans="8:8">
      <c r="A83" s="829">
        <v>83.0</v>
      </c>
      <c r="B83" s="830" t="s">
        <v>42</v>
      </c>
      <c r="C83" s="831" t="s">
        <v>48</v>
      </c>
      <c r="D83" s="831" t="s">
        <v>96</v>
      </c>
      <c r="E83" s="831" t="s">
        <v>43</v>
      </c>
      <c r="F83" s="831" t="s">
        <v>58</v>
      </c>
      <c r="G83" s="831" t="s">
        <v>102</v>
      </c>
      <c r="H83" s="831" t="s">
        <v>70</v>
      </c>
      <c r="I83" s="831" t="s">
        <v>1263</v>
      </c>
      <c r="J83" s="829" t="s">
        <v>122</v>
      </c>
      <c r="K83" s="831">
        <v>0.0</v>
      </c>
      <c r="L83" s="832">
        <v>0.0</v>
      </c>
      <c r="M83" s="832">
        <v>0.0</v>
      </c>
      <c r="N83" s="832">
        <v>0.0</v>
      </c>
      <c r="O83" s="832">
        <v>0.0</v>
      </c>
      <c r="P83" s="832">
        <v>0.0</v>
      </c>
      <c r="Q83" s="829">
        <v>0.0</v>
      </c>
      <c r="R83" s="832">
        <v>0.0</v>
      </c>
      <c r="S83" s="829">
        <v>0.0</v>
      </c>
      <c r="T83" s="616"/>
      <c r="U83" s="616"/>
      <c r="V83" s="616"/>
      <c r="W83" s="616"/>
      <c r="X83" s="616"/>
      <c r="Y83" s="616"/>
      <c r="Z83" s="616"/>
      <c r="AA83" s="616"/>
      <c r="AB83" s="846"/>
      <c r="AC83" s="616"/>
      <c r="AD83" s="616"/>
      <c r="AE83" s="616"/>
    </row>
    <row r="84" spans="8:8">
      <c r="A84" s="829">
        <v>84.0</v>
      </c>
      <c r="B84" s="831" t="s">
        <v>40</v>
      </c>
      <c r="C84" s="831" t="s">
        <v>94</v>
      </c>
      <c r="D84" s="831" t="s">
        <v>102</v>
      </c>
      <c r="E84" s="831" t="s">
        <v>43</v>
      </c>
      <c r="F84" s="831" t="s">
        <v>1266</v>
      </c>
      <c r="G84" s="831" t="s">
        <v>70</v>
      </c>
      <c r="H84" s="831" t="s">
        <v>74</v>
      </c>
      <c r="I84" s="831" t="s">
        <v>77</v>
      </c>
      <c r="J84" s="829" t="s">
        <v>122</v>
      </c>
      <c r="K84" s="831">
        <v>0.0</v>
      </c>
      <c r="L84" s="832">
        <v>0.0</v>
      </c>
      <c r="M84" s="832">
        <v>0.0</v>
      </c>
      <c r="N84" s="832">
        <v>0.0</v>
      </c>
      <c r="O84" s="832">
        <v>0.0</v>
      </c>
      <c r="P84" s="832">
        <v>0.0</v>
      </c>
      <c r="Q84" s="829">
        <v>0.0</v>
      </c>
      <c r="R84" s="832">
        <v>0.0</v>
      </c>
      <c r="S84" s="829">
        <v>0.0</v>
      </c>
      <c r="T84" s="616"/>
      <c r="U84" s="616"/>
      <c r="V84" s="616"/>
      <c r="W84" s="616"/>
      <c r="X84" s="616"/>
      <c r="Y84" s="616"/>
      <c r="Z84" s="616"/>
      <c r="AA84" s="616"/>
      <c r="AB84" s="846"/>
      <c r="AC84" s="616"/>
      <c r="AD84" s="616"/>
      <c r="AE84" s="616"/>
    </row>
    <row r="85" spans="8:8">
      <c r="A85" s="829">
        <v>85.0</v>
      </c>
      <c r="B85" s="830" t="s">
        <v>48</v>
      </c>
      <c r="C85" s="831" t="s">
        <v>1266</v>
      </c>
      <c r="D85" s="831" t="s">
        <v>70</v>
      </c>
      <c r="E85" s="831" t="s">
        <v>74</v>
      </c>
      <c r="F85" s="831" t="s">
        <v>86</v>
      </c>
      <c r="G85" s="831" t="s">
        <v>84</v>
      </c>
      <c r="H85" s="831" t="s">
        <v>1263</v>
      </c>
      <c r="I85" s="831" t="s">
        <v>1263</v>
      </c>
      <c r="J85" s="829" t="s">
        <v>122</v>
      </c>
      <c r="K85" s="831">
        <v>0.0</v>
      </c>
      <c r="L85" s="832">
        <v>0.0</v>
      </c>
      <c r="M85" s="832">
        <v>0.0</v>
      </c>
      <c r="N85" s="832">
        <v>0.0</v>
      </c>
      <c r="O85" s="832">
        <v>0.0</v>
      </c>
      <c r="P85" s="832">
        <v>0.0</v>
      </c>
      <c r="Q85" s="829">
        <v>0.0</v>
      </c>
      <c r="R85" s="832">
        <v>0.0</v>
      </c>
      <c r="S85" s="829">
        <v>0.0</v>
      </c>
      <c r="T85" s="616"/>
      <c r="U85" s="616"/>
      <c r="V85" s="616"/>
      <c r="W85" s="616"/>
      <c r="X85" s="616"/>
      <c r="Y85" s="616"/>
      <c r="Z85" s="616"/>
      <c r="AA85" s="616"/>
      <c r="AB85" s="846"/>
      <c r="AC85" s="616"/>
      <c r="AD85" s="616"/>
      <c r="AE85" s="616"/>
    </row>
    <row r="86" spans="8:8">
      <c r="A86" s="829">
        <v>86.0</v>
      </c>
      <c r="B86" s="831" t="s">
        <v>48</v>
      </c>
      <c r="C86" s="831" t="s">
        <v>57</v>
      </c>
      <c r="D86" s="831" t="s">
        <v>1266</v>
      </c>
      <c r="E86" s="831" t="s">
        <v>102</v>
      </c>
      <c r="F86" s="831" t="s">
        <v>70</v>
      </c>
      <c r="G86" s="831" t="s">
        <v>74</v>
      </c>
      <c r="H86" s="831" t="s">
        <v>1263</v>
      </c>
      <c r="I86" s="831" t="s">
        <v>1263</v>
      </c>
      <c r="J86" s="829" t="s">
        <v>122</v>
      </c>
      <c r="K86" s="831">
        <v>0.0</v>
      </c>
      <c r="L86" s="832">
        <v>0.0</v>
      </c>
      <c r="M86" s="832">
        <v>0.0</v>
      </c>
      <c r="N86" s="832">
        <v>0.0</v>
      </c>
      <c r="O86" s="832">
        <v>0.0</v>
      </c>
      <c r="P86" s="832">
        <v>0.0</v>
      </c>
      <c r="Q86" s="829">
        <v>0.0</v>
      </c>
      <c r="R86" s="832">
        <v>0.0</v>
      </c>
      <c r="S86" s="829">
        <v>0.0</v>
      </c>
      <c r="T86" s="616"/>
      <c r="U86" s="616"/>
      <c r="V86" s="616"/>
      <c r="W86" s="616"/>
      <c r="X86" s="616"/>
      <c r="Y86" s="616"/>
      <c r="Z86" s="616"/>
      <c r="AA86" s="616"/>
      <c r="AB86" s="846"/>
      <c r="AC86" s="616"/>
      <c r="AD86" s="616"/>
      <c r="AE86" s="616"/>
    </row>
    <row r="87" spans="8:8" ht="26.4">
      <c r="A87" s="829">
        <v>87.0</v>
      </c>
      <c r="B87" s="830" t="s">
        <v>73</v>
      </c>
      <c r="C87" s="831" t="s">
        <v>50</v>
      </c>
      <c r="D87" s="831" t="s">
        <v>56</v>
      </c>
      <c r="E87" s="831" t="s">
        <v>60</v>
      </c>
      <c r="F87" s="831" t="s">
        <v>66</v>
      </c>
      <c r="G87" s="831" t="s">
        <v>74</v>
      </c>
      <c r="H87" s="831" t="s">
        <v>1263</v>
      </c>
      <c r="I87" s="831" t="s">
        <v>1263</v>
      </c>
      <c r="J87" s="829" t="s">
        <v>122</v>
      </c>
      <c r="K87" s="831">
        <v>0.0</v>
      </c>
      <c r="L87" s="832">
        <v>0.0</v>
      </c>
      <c r="M87" s="832">
        <v>0.0</v>
      </c>
      <c r="N87" s="832">
        <v>0.0</v>
      </c>
      <c r="O87" s="832">
        <v>0.0</v>
      </c>
      <c r="P87" s="832">
        <v>0.0</v>
      </c>
      <c r="Q87" s="829">
        <v>0.0</v>
      </c>
      <c r="R87" s="832">
        <v>0.0</v>
      </c>
      <c r="S87" s="829">
        <v>0.0</v>
      </c>
      <c r="T87" s="616"/>
      <c r="U87" s="616"/>
      <c r="V87" s="616"/>
      <c r="W87" s="616"/>
      <c r="X87" s="616"/>
      <c r="Y87" s="616"/>
      <c r="Z87" s="616"/>
      <c r="AA87" s="616"/>
      <c r="AB87" s="846"/>
      <c r="AC87" s="616"/>
      <c r="AD87" s="616"/>
      <c r="AE87" s="616"/>
    </row>
    <row r="88" spans="8:8">
      <c r="A88" s="829">
        <v>88.0</v>
      </c>
      <c r="B88" s="831" t="s">
        <v>40</v>
      </c>
      <c r="C88" s="831" t="s">
        <v>73</v>
      </c>
      <c r="D88" s="831" t="s">
        <v>45</v>
      </c>
      <c r="E88" s="831" t="s">
        <v>50</v>
      </c>
      <c r="F88" s="831" t="s">
        <v>56</v>
      </c>
      <c r="G88" s="831" t="s">
        <v>66</v>
      </c>
      <c r="H88" s="831" t="s">
        <v>84</v>
      </c>
      <c r="I88" s="831" t="s">
        <v>1263</v>
      </c>
      <c r="J88" s="829" t="s">
        <v>122</v>
      </c>
      <c r="K88" s="831">
        <v>0.0</v>
      </c>
      <c r="L88" s="832">
        <v>0.0</v>
      </c>
      <c r="M88" s="832">
        <v>0.0</v>
      </c>
      <c r="N88" s="832">
        <v>0.0</v>
      </c>
      <c r="O88" s="832">
        <v>0.0</v>
      </c>
      <c r="P88" s="832">
        <v>0.0</v>
      </c>
      <c r="Q88" s="829">
        <v>0.0</v>
      </c>
      <c r="R88" s="832">
        <v>0.0</v>
      </c>
      <c r="S88" s="829">
        <v>0.0</v>
      </c>
      <c r="T88" s="616"/>
      <c r="U88" s="616"/>
      <c r="V88" s="616"/>
      <c r="W88" s="616"/>
      <c r="X88" s="616"/>
      <c r="Y88" s="616"/>
      <c r="Z88" s="616"/>
      <c r="AA88" s="616"/>
      <c r="AB88" s="846"/>
      <c r="AC88" s="616"/>
      <c r="AD88" s="616"/>
      <c r="AE88" s="616"/>
    </row>
    <row r="89" spans="8:8">
      <c r="A89" s="829">
        <v>89.0</v>
      </c>
      <c r="B89" s="830"/>
      <c r="C89" s="831" t="s">
        <v>90</v>
      </c>
      <c r="D89" s="831" t="s">
        <v>41</v>
      </c>
      <c r="E89" s="831" t="s">
        <v>45</v>
      </c>
      <c r="F89" s="831" t="s">
        <v>1266</v>
      </c>
      <c r="G89" s="831" t="s">
        <v>70</v>
      </c>
      <c r="H89" s="831" t="s">
        <v>84</v>
      </c>
      <c r="I89" s="831" t="s">
        <v>1263</v>
      </c>
      <c r="J89" s="829" t="s">
        <v>122</v>
      </c>
      <c r="K89" s="831" t="s">
        <v>51</v>
      </c>
      <c r="L89" s="832" t="s">
        <v>67</v>
      </c>
      <c r="M89" s="832">
        <v>0.0</v>
      </c>
      <c r="N89" s="832">
        <v>0.0</v>
      </c>
      <c r="O89" s="830">
        <v>0.0</v>
      </c>
      <c r="P89" s="832">
        <v>0.0</v>
      </c>
      <c r="Q89" s="829">
        <v>0.0</v>
      </c>
      <c r="R89" s="832">
        <v>0.0</v>
      </c>
      <c r="S89" s="829">
        <v>0.0</v>
      </c>
      <c r="T89" s="616"/>
      <c r="U89" s="616"/>
      <c r="V89" s="616"/>
      <c r="W89" s="616"/>
      <c r="X89" s="616"/>
      <c r="Y89" s="616"/>
      <c r="Z89" s="616"/>
      <c r="AA89" s="616"/>
      <c r="AB89" s="846"/>
      <c r="AC89" s="616"/>
      <c r="AD89" s="616"/>
      <c r="AE89" s="616"/>
    </row>
    <row r="90" spans="8:8">
      <c r="A90" s="829">
        <v>90.0</v>
      </c>
      <c r="B90" s="831" t="s">
        <v>81</v>
      </c>
      <c r="C90" s="831" t="s">
        <v>90</v>
      </c>
      <c r="D90" s="831" t="s">
        <v>94</v>
      </c>
      <c r="E90" s="831" t="s">
        <v>1266</v>
      </c>
      <c r="F90" s="831" t="s">
        <v>41</v>
      </c>
      <c r="G90" s="831" t="s">
        <v>70</v>
      </c>
      <c r="H90" s="831" t="s">
        <v>84</v>
      </c>
      <c r="I90" s="831"/>
      <c r="J90" s="829" t="s">
        <v>122</v>
      </c>
      <c r="K90" s="831" t="s">
        <v>71</v>
      </c>
      <c r="L90" s="832" t="s">
        <v>72</v>
      </c>
      <c r="M90" s="832">
        <v>0.0</v>
      </c>
      <c r="N90" s="832">
        <v>0.0</v>
      </c>
      <c r="O90" s="832">
        <v>0.0</v>
      </c>
      <c r="P90" s="832">
        <v>0.0</v>
      </c>
      <c r="Q90" s="829">
        <v>0.0</v>
      </c>
      <c r="R90" s="832">
        <v>0.0</v>
      </c>
      <c r="S90" s="829">
        <v>0.0</v>
      </c>
      <c r="T90" s="616"/>
      <c r="U90" s="616"/>
      <c r="V90" s="616"/>
      <c r="W90" s="616"/>
      <c r="X90" s="616"/>
      <c r="Y90" s="616"/>
      <c r="Z90" s="616"/>
      <c r="AA90" s="616"/>
      <c r="AB90" s="846"/>
      <c r="AC90" s="616"/>
      <c r="AD90" s="616"/>
      <c r="AE90" s="616"/>
    </row>
    <row r="91" spans="8:8">
      <c r="A91" s="829">
        <v>91.0</v>
      </c>
      <c r="B91" s="830" t="s">
        <v>48</v>
      </c>
      <c r="C91" s="831" t="s">
        <v>67</v>
      </c>
      <c r="D91" s="831" t="s">
        <v>41</v>
      </c>
      <c r="E91" s="831" t="s">
        <v>43</v>
      </c>
      <c r="F91" s="831" t="s">
        <v>1266</v>
      </c>
      <c r="G91" s="831" t="s">
        <v>70</v>
      </c>
      <c r="H91" s="831" t="s">
        <v>84</v>
      </c>
      <c r="I91" s="831" t="s">
        <v>1263</v>
      </c>
      <c r="J91" s="829" t="s">
        <v>122</v>
      </c>
      <c r="K91" s="831">
        <v>0.0</v>
      </c>
      <c r="L91" s="832">
        <v>0.0</v>
      </c>
      <c r="M91" s="832">
        <v>0.0</v>
      </c>
      <c r="N91" s="832">
        <v>0.0</v>
      </c>
      <c r="O91" s="832">
        <v>0.0</v>
      </c>
      <c r="P91" s="832">
        <v>0.0</v>
      </c>
      <c r="Q91" s="829">
        <v>0.0</v>
      </c>
      <c r="R91" s="832">
        <v>0.0</v>
      </c>
      <c r="S91" s="829">
        <v>0.0</v>
      </c>
      <c r="T91" s="616"/>
      <c r="U91" s="616"/>
      <c r="V91" s="616"/>
      <c r="W91" s="616"/>
      <c r="X91" s="616"/>
      <c r="Y91" s="616"/>
      <c r="Z91" s="616"/>
      <c r="AA91" s="616"/>
      <c r="AB91" s="846"/>
      <c r="AC91" s="616"/>
      <c r="AD91" s="616"/>
      <c r="AE91" s="616"/>
    </row>
    <row r="92" spans="8:8" ht="15.0">
      <c r="A92" s="829">
        <v>92.0</v>
      </c>
      <c r="B92" s="831" t="s">
        <v>43</v>
      </c>
      <c r="C92" s="831" t="s">
        <v>102</v>
      </c>
      <c r="D92" s="831" t="s">
        <v>107</v>
      </c>
      <c r="E92" s="831" t="s">
        <v>70</v>
      </c>
      <c r="F92" s="831" t="s">
        <v>1263</v>
      </c>
      <c r="G92" s="831" t="s">
        <v>1263</v>
      </c>
      <c r="H92" s="831" t="s">
        <v>1263</v>
      </c>
      <c r="I92" s="831" t="s">
        <v>1263</v>
      </c>
      <c r="J92" s="829" t="s">
        <v>122</v>
      </c>
      <c r="K92" s="831">
        <v>0.0</v>
      </c>
      <c r="L92" s="832">
        <v>0.0</v>
      </c>
      <c r="M92" s="832">
        <v>0.0</v>
      </c>
      <c r="N92" s="832">
        <v>0.0</v>
      </c>
      <c r="O92" s="832">
        <v>0.0</v>
      </c>
      <c r="P92" s="832">
        <v>0.0</v>
      </c>
      <c r="Q92" s="829">
        <v>0.0</v>
      </c>
      <c r="R92" s="832">
        <v>0.0</v>
      </c>
      <c r="S92" s="843">
        <v>0.0</v>
      </c>
      <c r="T92" s="847"/>
      <c r="U92" s="616"/>
      <c r="V92" s="616"/>
      <c r="W92" s="616"/>
      <c r="X92" s="616"/>
      <c r="Y92" s="616"/>
      <c r="Z92" s="616"/>
      <c r="AA92" s="616"/>
      <c r="AB92" s="846"/>
      <c r="AC92" s="616"/>
      <c r="AD92" s="616"/>
      <c r="AE92" s="616"/>
    </row>
    <row r="93" spans="8:8">
      <c r="A93" s="829">
        <v>93.0</v>
      </c>
      <c r="B93" s="830" t="s">
        <v>57</v>
      </c>
      <c r="C93" s="829" t="s">
        <v>94</v>
      </c>
      <c r="D93" s="829" t="s">
        <v>96</v>
      </c>
      <c r="E93" s="831" t="s">
        <v>50</v>
      </c>
      <c r="F93" s="831" t="s">
        <v>56</v>
      </c>
      <c r="G93" s="831" t="s">
        <v>74</v>
      </c>
      <c r="H93" s="831" t="s">
        <v>84</v>
      </c>
      <c r="I93" s="831" t="s">
        <v>1263</v>
      </c>
      <c r="J93" s="829" t="s">
        <v>122</v>
      </c>
      <c r="K93" s="831">
        <v>0.0</v>
      </c>
      <c r="L93" s="830">
        <v>0.0</v>
      </c>
      <c r="M93" s="832">
        <v>0.0</v>
      </c>
      <c r="N93" s="832">
        <v>0.0</v>
      </c>
      <c r="O93" s="832">
        <v>0.0</v>
      </c>
      <c r="P93" s="832">
        <v>0.0</v>
      </c>
      <c r="Q93" s="829">
        <v>0.0</v>
      </c>
      <c r="R93" s="832">
        <v>0.0</v>
      </c>
      <c r="S93" s="829">
        <v>0.0</v>
      </c>
      <c r="T93" s="616"/>
      <c r="U93" s="616"/>
      <c r="V93" s="616"/>
      <c r="W93" s="616"/>
      <c r="X93" s="616"/>
      <c r="Y93" s="616"/>
      <c r="Z93" s="616"/>
      <c r="AA93" s="616"/>
      <c r="AB93" s="846"/>
      <c r="AC93" s="616"/>
      <c r="AD93" s="616"/>
      <c r="AE93" s="616"/>
    </row>
    <row r="94" spans="8:8">
      <c r="A94" s="829">
        <v>94.0</v>
      </c>
      <c r="B94" s="831" t="s">
        <v>48</v>
      </c>
      <c r="C94" s="831" t="s">
        <v>1266</v>
      </c>
      <c r="D94" s="831" t="s">
        <v>69</v>
      </c>
      <c r="E94" s="831" t="s">
        <v>70</v>
      </c>
      <c r="F94" s="831" t="s">
        <v>82</v>
      </c>
      <c r="G94" s="831" t="s">
        <v>86</v>
      </c>
      <c r="H94" s="831" t="s">
        <v>1263</v>
      </c>
      <c r="I94" s="831" t="s">
        <v>1266</v>
      </c>
      <c r="J94" s="829" t="s">
        <v>122</v>
      </c>
      <c r="K94" s="831">
        <v>0.0</v>
      </c>
      <c r="L94" s="832">
        <v>0.0</v>
      </c>
      <c r="M94" s="832">
        <v>0.0</v>
      </c>
      <c r="N94" s="832">
        <v>0.0</v>
      </c>
      <c r="O94" s="832">
        <v>0.0</v>
      </c>
      <c r="P94" s="832">
        <v>0.0</v>
      </c>
      <c r="Q94" s="829">
        <v>0.0</v>
      </c>
      <c r="R94" s="832">
        <v>0.0</v>
      </c>
      <c r="S94" s="829">
        <v>0.0</v>
      </c>
      <c r="T94" s="616"/>
      <c r="U94" s="616"/>
      <c r="V94" s="616"/>
      <c r="W94" s="616"/>
      <c r="X94" s="616"/>
      <c r="Y94" s="616"/>
      <c r="Z94" s="616"/>
      <c r="AA94" s="616"/>
      <c r="AB94" s="846"/>
      <c r="AC94" s="616"/>
      <c r="AD94" s="616"/>
      <c r="AE94" s="616"/>
    </row>
    <row r="95" spans="8:8">
      <c r="A95" s="829">
        <v>95.0</v>
      </c>
      <c r="B95" s="830" t="s">
        <v>102</v>
      </c>
      <c r="C95" s="831" t="s">
        <v>45</v>
      </c>
      <c r="D95" s="831" t="s">
        <v>52</v>
      </c>
      <c r="E95" s="831" t="s">
        <v>63</v>
      </c>
      <c r="F95" s="831" t="s">
        <v>68</v>
      </c>
      <c r="G95" s="831" t="s">
        <v>70</v>
      </c>
      <c r="H95" s="831" t="s">
        <v>74</v>
      </c>
      <c r="I95" s="831" t="s">
        <v>77</v>
      </c>
      <c r="J95" s="829" t="s">
        <v>122</v>
      </c>
      <c r="K95" s="831">
        <v>0.0</v>
      </c>
      <c r="L95" s="832">
        <v>0.0</v>
      </c>
      <c r="M95" s="832">
        <v>0.0</v>
      </c>
      <c r="N95" s="832">
        <v>0.0</v>
      </c>
      <c r="O95" s="832">
        <v>0.0</v>
      </c>
      <c r="P95" s="832">
        <v>0.0</v>
      </c>
      <c r="Q95" s="829">
        <v>0.0</v>
      </c>
      <c r="R95" s="832">
        <v>0.0</v>
      </c>
      <c r="S95" s="829">
        <v>0.0</v>
      </c>
      <c r="T95" s="616"/>
      <c r="U95" s="616"/>
      <c r="V95" s="616"/>
      <c r="W95" s="616"/>
      <c r="X95" s="616"/>
      <c r="Y95" s="616"/>
      <c r="Z95" s="616"/>
      <c r="AA95" s="616"/>
      <c r="AB95" s="846"/>
      <c r="AC95" s="616"/>
      <c r="AD95" s="616"/>
      <c r="AE95" s="616"/>
    </row>
    <row r="96" spans="8:8">
      <c r="A96" s="829">
        <v>96.0</v>
      </c>
      <c r="B96" s="831" t="s">
        <v>40</v>
      </c>
      <c r="C96" s="831" t="s">
        <v>43</v>
      </c>
      <c r="D96" s="831" t="s">
        <v>45</v>
      </c>
      <c r="E96" s="831" t="s">
        <v>63</v>
      </c>
      <c r="F96" s="831" t="s">
        <v>68</v>
      </c>
      <c r="G96" s="831" t="s">
        <v>70</v>
      </c>
      <c r="H96" s="831" t="s">
        <v>1263</v>
      </c>
      <c r="I96" s="831" t="s">
        <v>1263</v>
      </c>
      <c r="J96" s="829" t="s">
        <v>122</v>
      </c>
      <c r="K96" s="831">
        <v>0.0</v>
      </c>
      <c r="L96" s="832">
        <v>0.0</v>
      </c>
      <c r="M96" s="832">
        <v>0.0</v>
      </c>
      <c r="N96" s="832">
        <v>0.0</v>
      </c>
      <c r="O96" s="832">
        <v>0.0</v>
      </c>
      <c r="P96" s="832">
        <v>0.0</v>
      </c>
      <c r="Q96" s="829">
        <v>0.0</v>
      </c>
      <c r="R96" s="832">
        <v>0.0</v>
      </c>
      <c r="S96" s="829">
        <v>0.0</v>
      </c>
      <c r="T96" s="616"/>
      <c r="U96" s="616"/>
      <c r="V96" s="616"/>
      <c r="W96" s="616"/>
      <c r="X96" s="616"/>
      <c r="Y96" s="616"/>
      <c r="Z96" s="616"/>
      <c r="AA96" s="616"/>
      <c r="AB96" s="846"/>
      <c r="AC96" s="616"/>
      <c r="AD96" s="616"/>
      <c r="AE96" s="616"/>
    </row>
    <row r="97" spans="8:8">
      <c r="A97" s="829">
        <v>97.0</v>
      </c>
      <c r="B97" s="830" t="s">
        <v>96</v>
      </c>
      <c r="C97" s="831" t="s">
        <v>43</v>
      </c>
      <c r="D97" s="831" t="s">
        <v>1266</v>
      </c>
      <c r="E97" s="831" t="s">
        <v>102</v>
      </c>
      <c r="F97" s="831" t="s">
        <v>84</v>
      </c>
      <c r="G97" s="831" t="s">
        <v>1263</v>
      </c>
      <c r="H97" s="831" t="s">
        <v>1263</v>
      </c>
      <c r="I97" s="831" t="s">
        <v>1263</v>
      </c>
      <c r="J97" s="829" t="s">
        <v>122</v>
      </c>
      <c r="K97" s="831">
        <v>0.0</v>
      </c>
      <c r="L97" s="832">
        <v>0.0</v>
      </c>
      <c r="M97" s="832">
        <v>0.0</v>
      </c>
      <c r="N97" s="832">
        <v>0.0</v>
      </c>
      <c r="O97" s="832">
        <v>0.0</v>
      </c>
      <c r="P97" s="832">
        <v>0.0</v>
      </c>
      <c r="Q97" s="829">
        <v>0.0</v>
      </c>
      <c r="R97" s="832">
        <v>0.0</v>
      </c>
      <c r="S97" s="829">
        <v>0.0</v>
      </c>
      <c r="T97" s="616"/>
      <c r="U97" s="616"/>
      <c r="V97" s="616"/>
      <c r="W97" s="616"/>
      <c r="X97" s="616"/>
      <c r="Y97" s="616"/>
      <c r="Z97" s="616"/>
      <c r="AA97" s="616"/>
      <c r="AB97" s="846"/>
      <c r="AC97" s="616"/>
      <c r="AD97" s="616"/>
      <c r="AE97" s="616"/>
    </row>
    <row r="98" spans="8:8">
      <c r="A98" s="829">
        <v>98.0</v>
      </c>
      <c r="B98" s="831"/>
      <c r="C98" s="831" t="s">
        <v>83</v>
      </c>
      <c r="D98" s="831" t="s">
        <v>90</v>
      </c>
      <c r="E98" s="831" t="s">
        <v>94</v>
      </c>
      <c r="F98" s="831" t="s">
        <v>56</v>
      </c>
      <c r="G98" s="831" t="s">
        <v>66</v>
      </c>
      <c r="H98" s="831" t="s">
        <v>89</v>
      </c>
      <c r="I98" s="831" t="s">
        <v>91</v>
      </c>
      <c r="J98" s="829" t="s">
        <v>122</v>
      </c>
      <c r="K98" s="843" t="s">
        <v>76</v>
      </c>
      <c r="L98" s="832" t="s">
        <v>50</v>
      </c>
      <c r="M98" s="832">
        <v>0.0</v>
      </c>
      <c r="N98" s="832">
        <v>0.0</v>
      </c>
      <c r="O98" s="832">
        <v>0.0</v>
      </c>
      <c r="P98" s="832">
        <v>0.0</v>
      </c>
      <c r="Q98" s="829">
        <v>0.0</v>
      </c>
      <c r="R98" s="832">
        <v>0.0</v>
      </c>
      <c r="S98" s="829">
        <v>0.0</v>
      </c>
      <c r="T98" s="616"/>
      <c r="U98" s="616"/>
      <c r="V98" s="616"/>
      <c r="W98" s="616"/>
      <c r="X98" s="616"/>
      <c r="Y98" s="616"/>
      <c r="Z98" s="616"/>
      <c r="AA98" s="616"/>
      <c r="AB98" s="846"/>
      <c r="AC98" s="616"/>
      <c r="AD98" s="616"/>
      <c r="AE98" s="616"/>
    </row>
    <row r="99" spans="8:8">
      <c r="A99" s="829">
        <v>99.0</v>
      </c>
      <c r="B99" s="830" t="s">
        <v>94</v>
      </c>
      <c r="C99" s="831" t="s">
        <v>50</v>
      </c>
      <c r="D99" s="831" t="s">
        <v>54</v>
      </c>
      <c r="E99" s="831" t="s">
        <v>56</v>
      </c>
      <c r="F99" s="831" t="s">
        <v>1266</v>
      </c>
      <c r="G99" s="831" t="s">
        <v>66</v>
      </c>
      <c r="H99" s="831" t="s">
        <v>84</v>
      </c>
      <c r="I99" s="831" t="s">
        <v>91</v>
      </c>
      <c r="J99" s="829" t="s">
        <v>122</v>
      </c>
      <c r="K99" s="831">
        <v>0.0</v>
      </c>
      <c r="L99" s="832">
        <v>0.0</v>
      </c>
      <c r="M99" s="832">
        <v>0.0</v>
      </c>
      <c r="N99" s="832">
        <v>0.0</v>
      </c>
      <c r="O99" s="832">
        <v>0.0</v>
      </c>
      <c r="P99" s="832">
        <v>0.0</v>
      </c>
      <c r="Q99" s="829">
        <v>0.0</v>
      </c>
      <c r="R99" s="832">
        <v>0.0</v>
      </c>
      <c r="S99" s="829">
        <v>0.0</v>
      </c>
      <c r="T99" s="616"/>
      <c r="U99" s="616"/>
      <c r="V99" s="616"/>
      <c r="W99" s="616"/>
      <c r="X99" s="616"/>
      <c r="Y99" s="616"/>
      <c r="Z99" s="616"/>
      <c r="AA99" s="616"/>
      <c r="AB99" s="846"/>
      <c r="AC99" s="616"/>
      <c r="AD99" s="616"/>
      <c r="AE99" s="616"/>
    </row>
    <row r="100" spans="8:8">
      <c r="A100" s="829">
        <v>100.0</v>
      </c>
      <c r="B100" s="831" t="s">
        <v>40</v>
      </c>
      <c r="C100" s="831" t="s">
        <v>1266</v>
      </c>
      <c r="D100" s="831" t="s">
        <v>71</v>
      </c>
      <c r="E100" s="831" t="s">
        <v>45</v>
      </c>
      <c r="F100" s="831" t="s">
        <v>70</v>
      </c>
      <c r="G100" s="829"/>
      <c r="H100" s="831" t="s">
        <v>1263</v>
      </c>
      <c r="I100" s="831" t="s">
        <v>1266</v>
      </c>
      <c r="J100" s="829" t="s">
        <v>122</v>
      </c>
      <c r="K100" s="831" t="s">
        <v>86</v>
      </c>
      <c r="L100" s="832" t="s">
        <v>82</v>
      </c>
      <c r="M100" s="832">
        <v>0.0</v>
      </c>
      <c r="N100" s="832">
        <v>0.0</v>
      </c>
      <c r="O100" s="832">
        <v>0.0</v>
      </c>
      <c r="P100" s="832">
        <v>0.0</v>
      </c>
      <c r="Q100" s="829">
        <v>0.0</v>
      </c>
      <c r="R100" s="832">
        <v>0.0</v>
      </c>
      <c r="S100" s="829">
        <v>0.0</v>
      </c>
      <c r="T100" s="616"/>
      <c r="U100" s="616"/>
      <c r="V100" s="616"/>
      <c r="W100" s="616"/>
      <c r="X100" s="616"/>
      <c r="Y100" s="616"/>
      <c r="Z100" s="616"/>
      <c r="AA100" s="616"/>
      <c r="AB100" s="846"/>
      <c r="AC100" s="616"/>
      <c r="AD100" s="616"/>
      <c r="AE100" s="616"/>
    </row>
    <row r="101" spans="8:8">
      <c r="A101" s="829">
        <v>101.0</v>
      </c>
      <c r="B101" s="831" t="s">
        <v>1263</v>
      </c>
      <c r="C101" s="829"/>
      <c r="D101" s="831" t="s">
        <v>102</v>
      </c>
      <c r="E101" s="831" t="s">
        <v>107</v>
      </c>
      <c r="F101" s="831" t="s">
        <v>1266</v>
      </c>
      <c r="G101" s="831" t="s">
        <v>84</v>
      </c>
      <c r="H101" s="831" t="s">
        <v>1263</v>
      </c>
      <c r="I101" s="831" t="s">
        <v>1263</v>
      </c>
      <c r="J101" s="829" t="s">
        <v>122</v>
      </c>
      <c r="K101" s="843" t="s">
        <v>59</v>
      </c>
      <c r="L101" s="832" t="s">
        <v>43</v>
      </c>
      <c r="M101" s="832">
        <v>0.0</v>
      </c>
      <c r="N101" s="832">
        <v>0.0</v>
      </c>
      <c r="O101" s="832">
        <v>0.0</v>
      </c>
      <c r="P101" s="832">
        <v>0.0</v>
      </c>
      <c r="Q101" s="829">
        <v>0.0</v>
      </c>
      <c r="R101" s="843">
        <v>0.0</v>
      </c>
      <c r="S101" s="843">
        <v>0.0</v>
      </c>
      <c r="T101" s="616"/>
      <c r="U101" s="616"/>
      <c r="V101" s="616"/>
      <c r="W101" s="616"/>
      <c r="X101" s="616"/>
      <c r="Y101" s="616"/>
      <c r="Z101" s="616"/>
      <c r="AA101" s="616"/>
      <c r="AB101" s="846"/>
      <c r="AC101" s="616"/>
      <c r="AD101" s="616"/>
      <c r="AE101" s="616"/>
    </row>
    <row r="102" spans="8:8">
      <c r="A102" s="829">
        <v>102.0</v>
      </c>
      <c r="B102" s="831" t="s">
        <v>40</v>
      </c>
      <c r="C102" s="831" t="s">
        <v>48</v>
      </c>
      <c r="D102" s="831" t="s">
        <v>1266</v>
      </c>
      <c r="E102" s="831" t="s">
        <v>107</v>
      </c>
      <c r="F102" s="829"/>
      <c r="G102" s="831" t="s">
        <v>70</v>
      </c>
      <c r="H102" s="831" t="s">
        <v>1263</v>
      </c>
      <c r="I102" s="831" t="s">
        <v>1266</v>
      </c>
      <c r="J102" s="829" t="s">
        <v>122</v>
      </c>
      <c r="K102" s="831" t="s">
        <v>43</v>
      </c>
      <c r="L102" s="843" t="s">
        <v>59</v>
      </c>
      <c r="M102" s="832">
        <v>0.0</v>
      </c>
      <c r="N102" s="832">
        <v>0.0</v>
      </c>
      <c r="O102" s="831">
        <v>0.0</v>
      </c>
      <c r="P102" s="832">
        <v>0.0</v>
      </c>
      <c r="Q102" s="829">
        <v>0.0</v>
      </c>
      <c r="R102" s="832">
        <v>0.0</v>
      </c>
      <c r="S102" s="829">
        <v>0.0</v>
      </c>
      <c r="T102" s="616"/>
      <c r="U102" s="616"/>
      <c r="V102" s="616"/>
      <c r="W102" s="616"/>
      <c r="X102" s="616"/>
      <c r="Y102" s="616"/>
      <c r="Z102" s="616"/>
      <c r="AA102" s="616"/>
      <c r="AB102" s="846"/>
      <c r="AC102" s="616"/>
      <c r="AD102" s="616"/>
      <c r="AE102" s="616"/>
    </row>
    <row r="103" spans="8:8">
      <c r="A103" s="829">
        <v>103.0</v>
      </c>
      <c r="B103" s="830" t="s">
        <v>40</v>
      </c>
      <c r="C103" s="831" t="s">
        <v>1266</v>
      </c>
      <c r="D103" s="831" t="s">
        <v>73</v>
      </c>
      <c r="E103" s="831" t="s">
        <v>45</v>
      </c>
      <c r="F103" s="831" t="s">
        <v>50</v>
      </c>
      <c r="G103" s="831" t="s">
        <v>70</v>
      </c>
      <c r="H103" s="831" t="s">
        <v>84</v>
      </c>
      <c r="I103" s="831" t="s">
        <v>1266</v>
      </c>
      <c r="J103" s="829" t="s">
        <v>122</v>
      </c>
      <c r="K103" s="831">
        <v>0.0</v>
      </c>
      <c r="L103" s="832">
        <v>0.0</v>
      </c>
      <c r="M103" s="832">
        <v>0.0</v>
      </c>
      <c r="N103" s="832">
        <v>0.0</v>
      </c>
      <c r="O103" s="832">
        <v>0.0</v>
      </c>
      <c r="P103" s="832">
        <v>0.0</v>
      </c>
      <c r="Q103" s="829">
        <v>0.0</v>
      </c>
      <c r="R103" s="832">
        <v>0.0</v>
      </c>
      <c r="S103" s="829">
        <v>0.0</v>
      </c>
      <c r="T103" s="616"/>
      <c r="U103" s="616"/>
      <c r="V103" s="616"/>
      <c r="W103" s="616"/>
      <c r="X103" s="616"/>
      <c r="Y103" s="616"/>
      <c r="Z103" s="616"/>
      <c r="AA103" s="616"/>
      <c r="AB103" s="848"/>
      <c r="AC103" s="616"/>
      <c r="AD103" s="616"/>
      <c r="AE103" s="616"/>
    </row>
    <row r="104" spans="8:8">
      <c r="A104" s="829">
        <v>104.0</v>
      </c>
      <c r="B104" s="829"/>
      <c r="C104" s="831" t="s">
        <v>69</v>
      </c>
      <c r="D104" s="831" t="s">
        <v>83</v>
      </c>
      <c r="E104" s="831" t="s">
        <v>90</v>
      </c>
      <c r="F104" s="831" t="s">
        <v>86</v>
      </c>
      <c r="G104" s="831" t="s">
        <v>89</v>
      </c>
      <c r="H104" s="831"/>
      <c r="I104" s="831"/>
      <c r="J104" s="829" t="s">
        <v>122</v>
      </c>
      <c r="K104" s="831" t="s">
        <v>57</v>
      </c>
      <c r="L104" s="832" t="s">
        <v>91</v>
      </c>
      <c r="M104" s="832">
        <v>0.0</v>
      </c>
      <c r="N104" s="832">
        <v>0.0</v>
      </c>
      <c r="O104" s="832">
        <v>0.0</v>
      </c>
      <c r="P104" s="832">
        <v>0.0</v>
      </c>
      <c r="Q104" s="829" t="s">
        <v>94</v>
      </c>
      <c r="R104" s="832" t="s">
        <v>50</v>
      </c>
      <c r="S104" s="829" t="s">
        <v>102</v>
      </c>
      <c r="T104" s="616"/>
      <c r="U104" s="616"/>
      <c r="V104" s="616"/>
      <c r="W104" s="616"/>
      <c r="X104" s="616"/>
      <c r="Y104" s="616"/>
      <c r="Z104" s="616"/>
      <c r="AA104" s="616"/>
      <c r="AB104" s="848"/>
      <c r="AC104" s="616"/>
      <c r="AD104" s="616"/>
      <c r="AE104" s="616"/>
    </row>
    <row r="105" spans="8:8">
      <c r="A105" s="829">
        <v>105.0</v>
      </c>
      <c r="B105" s="830" t="s">
        <v>48</v>
      </c>
      <c r="C105" s="831" t="s">
        <v>90</v>
      </c>
      <c r="D105" s="831" t="s">
        <v>45</v>
      </c>
      <c r="E105" s="831" t="s">
        <v>102</v>
      </c>
      <c r="F105" s="831" t="s">
        <v>1266</v>
      </c>
      <c r="G105" s="831" t="s">
        <v>70</v>
      </c>
      <c r="H105" s="831" t="s">
        <v>82</v>
      </c>
      <c r="I105" s="831" t="s">
        <v>86</v>
      </c>
      <c r="J105" s="829" t="s">
        <v>122</v>
      </c>
      <c r="K105" s="831">
        <v>0.0</v>
      </c>
      <c r="L105" s="832">
        <v>0.0</v>
      </c>
      <c r="M105" s="832">
        <v>0.0</v>
      </c>
      <c r="N105" s="832">
        <v>0.0</v>
      </c>
      <c r="O105" s="832">
        <v>0.0</v>
      </c>
      <c r="P105" s="832">
        <v>0.0</v>
      </c>
      <c r="Q105" s="829">
        <v>0.0</v>
      </c>
      <c r="R105" s="832">
        <v>0.0</v>
      </c>
      <c r="S105" s="829">
        <v>0.0</v>
      </c>
      <c r="T105" s="616"/>
      <c r="U105" s="616"/>
      <c r="V105" s="616"/>
      <c r="W105" s="616"/>
      <c r="X105" s="616"/>
      <c r="Y105" s="616"/>
      <c r="Z105" s="616"/>
      <c r="AA105" s="616"/>
      <c r="AB105" s="848"/>
      <c r="AC105" s="616"/>
      <c r="AD105" s="616"/>
      <c r="AE105" s="616"/>
    </row>
    <row r="106" spans="8:8">
      <c r="A106" s="829">
        <v>106.0</v>
      </c>
      <c r="B106" s="830"/>
      <c r="C106" s="831" t="s">
        <v>43</v>
      </c>
      <c r="D106" s="831" t="s">
        <v>45</v>
      </c>
      <c r="E106" s="831" t="s">
        <v>1263</v>
      </c>
      <c r="F106" s="831" t="s">
        <v>1263</v>
      </c>
      <c r="G106" s="831" t="s">
        <v>1263</v>
      </c>
      <c r="H106" s="831" t="s">
        <v>1263</v>
      </c>
      <c r="I106" s="831" t="s">
        <v>1263</v>
      </c>
      <c r="J106" s="829" t="s">
        <v>122</v>
      </c>
      <c r="K106" s="831" t="s">
        <v>107</v>
      </c>
      <c r="L106" s="832" t="s">
        <v>102</v>
      </c>
      <c r="M106" s="832">
        <v>0.0</v>
      </c>
      <c r="N106" s="832">
        <v>0.0</v>
      </c>
      <c r="O106" s="832">
        <v>0.0</v>
      </c>
      <c r="P106" s="832">
        <v>0.0</v>
      </c>
      <c r="Q106" s="829">
        <v>0.0</v>
      </c>
      <c r="R106" s="832">
        <v>0.0</v>
      </c>
      <c r="S106" s="829">
        <v>0.0</v>
      </c>
      <c r="T106" s="616"/>
      <c r="U106" s="616"/>
      <c r="V106" s="616"/>
      <c r="W106" s="616"/>
      <c r="X106" s="616"/>
      <c r="Y106" s="616"/>
      <c r="Z106" s="616"/>
      <c r="AA106" s="616"/>
      <c r="AB106" s="848"/>
      <c r="AC106" s="616"/>
      <c r="AD106" s="616"/>
      <c r="AE106" s="616"/>
    </row>
    <row r="107" spans="8:8">
      <c r="A107" s="829">
        <v>107.0</v>
      </c>
      <c r="B107" s="830" t="s">
        <v>57</v>
      </c>
      <c r="C107" s="831" t="s">
        <v>69</v>
      </c>
      <c r="D107" s="831"/>
      <c r="E107" s="831" t="s">
        <v>83</v>
      </c>
      <c r="F107" s="831" t="s">
        <v>94</v>
      </c>
      <c r="G107" s="831" t="s">
        <v>100</v>
      </c>
      <c r="H107" s="831" t="s">
        <v>91</v>
      </c>
      <c r="I107" s="831"/>
      <c r="J107" s="831" t="s">
        <v>72</v>
      </c>
      <c r="K107" s="831" t="s">
        <v>73</v>
      </c>
      <c r="L107" s="832" t="s">
        <v>50</v>
      </c>
      <c r="M107" s="832">
        <v>0.0</v>
      </c>
      <c r="N107" s="832">
        <v>0.0</v>
      </c>
      <c r="O107" s="832">
        <v>0.0</v>
      </c>
      <c r="P107" s="832">
        <v>0.0</v>
      </c>
      <c r="Q107" s="831" t="s">
        <v>95</v>
      </c>
      <c r="R107" s="832" t="s">
        <v>71</v>
      </c>
      <c r="S107" s="829" t="s">
        <v>66</v>
      </c>
      <c r="T107" s="616"/>
      <c r="U107" s="616"/>
      <c r="V107" s="616"/>
      <c r="W107" s="616"/>
      <c r="X107" s="616"/>
      <c r="Y107" s="616"/>
      <c r="Z107" s="616"/>
      <c r="AA107" s="616"/>
      <c r="AB107" s="848"/>
      <c r="AC107" s="616"/>
      <c r="AD107" s="616"/>
      <c r="AE107" s="616"/>
    </row>
    <row r="108" spans="8:8">
      <c r="A108" s="829">
        <v>108.0</v>
      </c>
      <c r="B108" s="831" t="s">
        <v>57</v>
      </c>
      <c r="C108" s="829"/>
      <c r="D108" s="831" t="s">
        <v>45</v>
      </c>
      <c r="E108" s="831" t="s">
        <v>54</v>
      </c>
      <c r="F108" s="831" t="s">
        <v>58</v>
      </c>
      <c r="G108" s="831" t="s">
        <v>84</v>
      </c>
      <c r="H108" s="831" t="s">
        <v>91</v>
      </c>
      <c r="I108" s="831" t="s">
        <v>89</v>
      </c>
      <c r="J108" s="829" t="s">
        <v>122</v>
      </c>
      <c r="K108" s="831" t="s">
        <v>83</v>
      </c>
      <c r="L108" s="832" t="s">
        <v>108</v>
      </c>
      <c r="M108" s="832">
        <v>0.0</v>
      </c>
      <c r="N108" s="832">
        <v>0.0</v>
      </c>
      <c r="O108" s="832">
        <v>0.0</v>
      </c>
      <c r="P108" s="832">
        <v>0.0</v>
      </c>
      <c r="Q108" s="829">
        <v>0.0</v>
      </c>
      <c r="R108" s="832">
        <v>0.0</v>
      </c>
      <c r="S108" s="829">
        <v>0.0</v>
      </c>
      <c r="T108" s="616"/>
      <c r="U108" s="616"/>
      <c r="V108" s="616"/>
      <c r="W108" s="616"/>
      <c r="X108" s="616"/>
      <c r="Y108" s="616"/>
      <c r="Z108" s="616"/>
      <c r="AA108" s="616"/>
      <c r="AB108" s="848"/>
      <c r="AC108" s="616"/>
      <c r="AD108" s="616"/>
      <c r="AE108" s="616"/>
    </row>
    <row r="109" spans="8:8">
      <c r="A109" s="829">
        <v>109.0</v>
      </c>
      <c r="B109" s="830" t="s">
        <v>40</v>
      </c>
      <c r="C109" s="831" t="s">
        <v>71</v>
      </c>
      <c r="D109" s="831" t="s">
        <v>1266</v>
      </c>
      <c r="E109" s="831" t="s">
        <v>96</v>
      </c>
      <c r="F109" s="831" t="s">
        <v>58</v>
      </c>
      <c r="G109" s="831" t="s">
        <v>70</v>
      </c>
      <c r="H109" s="831" t="s">
        <v>74</v>
      </c>
      <c r="I109" s="831" t="s">
        <v>77</v>
      </c>
      <c r="J109" s="829" t="s">
        <v>122</v>
      </c>
      <c r="K109" s="831">
        <v>0.0</v>
      </c>
      <c r="L109" s="832">
        <v>0.0</v>
      </c>
      <c r="M109" s="832">
        <v>0.0</v>
      </c>
      <c r="N109" s="832">
        <v>0.0</v>
      </c>
      <c r="O109" s="832">
        <v>0.0</v>
      </c>
      <c r="P109" s="832">
        <v>0.0</v>
      </c>
      <c r="Q109" s="829">
        <v>0.0</v>
      </c>
      <c r="R109" s="832">
        <v>0.0</v>
      </c>
      <c r="S109" s="829">
        <v>0.0</v>
      </c>
      <c r="T109" s="616"/>
      <c r="U109" s="616"/>
      <c r="V109" s="616"/>
      <c r="W109" s="616"/>
      <c r="X109" s="616"/>
      <c r="Y109" s="616"/>
      <c r="Z109" s="616"/>
      <c r="AA109" s="616"/>
      <c r="AB109" s="848"/>
      <c r="AC109" s="616"/>
      <c r="AD109" s="616"/>
      <c r="AE109" s="616"/>
    </row>
    <row r="110" spans="8:8">
      <c r="A110" s="829">
        <v>110.0</v>
      </c>
      <c r="B110" s="831" t="s">
        <v>40</v>
      </c>
      <c r="C110" s="831" t="s">
        <v>1266</v>
      </c>
      <c r="D110" s="831" t="s">
        <v>81</v>
      </c>
      <c r="E110" s="831" t="s">
        <v>41</v>
      </c>
      <c r="F110" s="831" t="s">
        <v>45</v>
      </c>
      <c r="G110" s="831" t="s">
        <v>60</v>
      </c>
      <c r="H110" s="831" t="s">
        <v>70</v>
      </c>
      <c r="I110" s="831" t="s">
        <v>1266</v>
      </c>
      <c r="J110" s="829" t="s">
        <v>122</v>
      </c>
      <c r="K110" s="831">
        <v>0.0</v>
      </c>
      <c r="L110" s="832">
        <v>0.0</v>
      </c>
      <c r="M110" s="832">
        <v>0.0</v>
      </c>
      <c r="N110" s="832">
        <v>0.0</v>
      </c>
      <c r="O110" s="832">
        <v>0.0</v>
      </c>
      <c r="P110" s="832">
        <v>0.0</v>
      </c>
      <c r="Q110" s="829">
        <v>0.0</v>
      </c>
      <c r="R110" s="832">
        <v>0.0</v>
      </c>
      <c r="S110" s="829">
        <v>0.0</v>
      </c>
      <c r="T110" s="616"/>
      <c r="U110" s="616"/>
      <c r="V110" s="616"/>
      <c r="W110" s="616"/>
      <c r="X110" s="616"/>
      <c r="Y110" s="616"/>
      <c r="Z110" s="616"/>
      <c r="AA110" s="616"/>
      <c r="AB110" s="848"/>
      <c r="AC110" s="616"/>
      <c r="AD110" s="616"/>
      <c r="AE110" s="616"/>
    </row>
    <row r="111" spans="8:8">
      <c r="A111" s="829">
        <v>111.0</v>
      </c>
      <c r="B111" s="830" t="s">
        <v>40</v>
      </c>
      <c r="C111" s="831" t="s">
        <v>48</v>
      </c>
      <c r="D111" s="831" t="s">
        <v>69</v>
      </c>
      <c r="E111" s="831" t="s">
        <v>45</v>
      </c>
      <c r="F111" s="831" t="s">
        <v>1266</v>
      </c>
      <c r="G111" s="831" t="s">
        <v>70</v>
      </c>
      <c r="H111" s="831" t="s">
        <v>1263</v>
      </c>
      <c r="I111" s="831" t="s">
        <v>1266</v>
      </c>
      <c r="J111" s="829" t="s">
        <v>122</v>
      </c>
      <c r="K111" s="831">
        <v>0.0</v>
      </c>
      <c r="L111" s="832">
        <v>0.0</v>
      </c>
      <c r="M111" s="832">
        <v>0.0</v>
      </c>
      <c r="N111" s="832">
        <v>0.0</v>
      </c>
      <c r="O111" s="832">
        <v>0.0</v>
      </c>
      <c r="P111" s="832">
        <v>0.0</v>
      </c>
      <c r="Q111" s="829">
        <v>0.0</v>
      </c>
      <c r="R111" s="832">
        <v>0.0</v>
      </c>
      <c r="S111" s="829">
        <v>0.0</v>
      </c>
      <c r="T111" s="616"/>
      <c r="U111" s="616"/>
      <c r="V111" s="616"/>
      <c r="W111" s="616"/>
      <c r="X111" s="616"/>
      <c r="Y111" s="616"/>
      <c r="Z111" s="616"/>
      <c r="AA111" s="616"/>
      <c r="AB111" s="848"/>
      <c r="AC111" s="616"/>
      <c r="AD111" s="616"/>
      <c r="AE111" s="616"/>
    </row>
    <row r="112" spans="8:8">
      <c r="A112" s="829">
        <v>112.0</v>
      </c>
      <c r="B112" s="831" t="s">
        <v>40</v>
      </c>
      <c r="C112" s="831" t="s">
        <v>1271</v>
      </c>
      <c r="D112" s="831" t="s">
        <v>41</v>
      </c>
      <c r="E112" s="829"/>
      <c r="F112" s="831" t="s">
        <v>45</v>
      </c>
      <c r="G112" s="831" t="s">
        <v>1266</v>
      </c>
      <c r="H112" s="831" t="s">
        <v>1263</v>
      </c>
      <c r="I112" s="831" t="s">
        <v>1263</v>
      </c>
      <c r="J112" s="829" t="s">
        <v>122</v>
      </c>
      <c r="K112" s="831" t="s">
        <v>43</v>
      </c>
      <c r="L112" s="843" t="s">
        <v>59</v>
      </c>
      <c r="M112" s="832">
        <v>0.0</v>
      </c>
      <c r="N112" s="832">
        <v>0.0</v>
      </c>
      <c r="O112" s="832">
        <v>0.0</v>
      </c>
      <c r="P112" s="832">
        <v>0.0</v>
      </c>
      <c r="Q112" s="829">
        <v>0.0</v>
      </c>
      <c r="R112" s="832">
        <v>0.0</v>
      </c>
      <c r="S112" s="829">
        <v>0.0</v>
      </c>
      <c r="T112" s="616"/>
      <c r="U112" s="616"/>
      <c r="V112" s="616"/>
      <c r="W112" s="616"/>
      <c r="X112" s="616"/>
      <c r="Y112" s="616"/>
      <c r="Z112" s="616"/>
      <c r="AA112" s="616"/>
      <c r="AB112" s="848"/>
      <c r="AC112" s="616"/>
      <c r="AD112" s="616"/>
      <c r="AE112" s="616"/>
    </row>
    <row r="113" spans="8:8">
      <c r="A113" s="829">
        <v>113.0</v>
      </c>
      <c r="B113" s="830" t="s">
        <v>40</v>
      </c>
      <c r="C113" s="831" t="s">
        <v>102</v>
      </c>
      <c r="D113" s="831" t="s">
        <v>41</v>
      </c>
      <c r="E113" s="831" t="s">
        <v>1266</v>
      </c>
      <c r="F113" s="831" t="s">
        <v>70</v>
      </c>
      <c r="G113" s="831" t="s">
        <v>1263</v>
      </c>
      <c r="H113" s="831" t="s">
        <v>1263</v>
      </c>
      <c r="I113" s="831" t="s">
        <v>1266</v>
      </c>
      <c r="J113" s="829" t="s">
        <v>122</v>
      </c>
      <c r="K113" s="831">
        <v>0.0</v>
      </c>
      <c r="L113" s="832">
        <v>0.0</v>
      </c>
      <c r="M113" s="832">
        <v>0.0</v>
      </c>
      <c r="N113" s="832">
        <v>0.0</v>
      </c>
      <c r="O113" s="832">
        <v>0.0</v>
      </c>
      <c r="P113" s="832">
        <v>0.0</v>
      </c>
      <c r="Q113" s="829">
        <v>0.0</v>
      </c>
      <c r="R113" s="832">
        <v>0.0</v>
      </c>
      <c r="S113" s="829">
        <v>0.0</v>
      </c>
      <c r="T113" s="616"/>
      <c r="U113" s="616"/>
      <c r="V113" s="616"/>
      <c r="W113" s="616"/>
      <c r="X113" s="616"/>
      <c r="Y113" s="616"/>
      <c r="Z113" s="616"/>
      <c r="AA113" s="616"/>
      <c r="AB113" s="848"/>
      <c r="AC113" s="616"/>
      <c r="AD113" s="616"/>
      <c r="AE113" s="616"/>
    </row>
    <row r="114" spans="8:8">
      <c r="A114" s="829">
        <v>114.0</v>
      </c>
      <c r="B114" s="831" t="s">
        <v>96</v>
      </c>
      <c r="C114" s="831" t="s">
        <v>1266</v>
      </c>
      <c r="D114" s="831" t="s">
        <v>70</v>
      </c>
      <c r="E114" s="831" t="s">
        <v>86</v>
      </c>
      <c r="F114" s="831" t="s">
        <v>1263</v>
      </c>
      <c r="G114" s="831" t="s">
        <v>1266</v>
      </c>
      <c r="H114" s="831" t="s">
        <v>1263</v>
      </c>
      <c r="I114" s="831" t="s">
        <v>1263</v>
      </c>
      <c r="J114" s="829" t="s">
        <v>122</v>
      </c>
      <c r="K114" s="831">
        <v>0.0</v>
      </c>
      <c r="L114" s="832">
        <v>0.0</v>
      </c>
      <c r="M114" s="832">
        <v>0.0</v>
      </c>
      <c r="N114" s="832">
        <v>0.0</v>
      </c>
      <c r="O114" s="832">
        <v>0.0</v>
      </c>
      <c r="P114" s="832">
        <v>0.0</v>
      </c>
      <c r="Q114" s="829">
        <v>0.0</v>
      </c>
      <c r="R114" s="832">
        <v>0.0</v>
      </c>
      <c r="S114" s="829">
        <v>0.0</v>
      </c>
      <c r="T114" s="616"/>
      <c r="U114" s="616"/>
      <c r="V114" s="616"/>
      <c r="W114" s="616"/>
      <c r="X114" s="616"/>
      <c r="Y114" s="616"/>
      <c r="Z114" s="616"/>
      <c r="AA114" s="616"/>
      <c r="AB114" s="848"/>
      <c r="AC114" s="616"/>
      <c r="AD114" s="616"/>
      <c r="AE114" s="616"/>
    </row>
    <row r="115" spans="8:8">
      <c r="A115" s="829">
        <v>115.0</v>
      </c>
      <c r="B115" s="831" t="s">
        <v>40</v>
      </c>
      <c r="C115" s="831" t="s">
        <v>69</v>
      </c>
      <c r="D115" s="831" t="s">
        <v>94</v>
      </c>
      <c r="E115" s="831" t="s">
        <v>54</v>
      </c>
      <c r="F115" s="831" t="s">
        <v>52</v>
      </c>
      <c r="G115" s="831" t="s">
        <v>74</v>
      </c>
      <c r="H115" s="831" t="s">
        <v>77</v>
      </c>
      <c r="I115" s="829" t="s">
        <v>93</v>
      </c>
      <c r="J115" s="831"/>
      <c r="K115" s="832">
        <v>0.0</v>
      </c>
      <c r="L115" s="832">
        <v>0.0</v>
      </c>
      <c r="M115" s="832">
        <v>0.0</v>
      </c>
      <c r="N115" s="832">
        <v>0.0</v>
      </c>
      <c r="O115" s="832">
        <v>0.0</v>
      </c>
      <c r="P115" s="832">
        <v>0.0</v>
      </c>
      <c r="Q115" s="832">
        <v>0.0</v>
      </c>
      <c r="R115" s="829">
        <v>0.0</v>
      </c>
      <c r="S115" s="829">
        <v>0.0</v>
      </c>
      <c r="T115" s="616"/>
      <c r="U115" s="616"/>
      <c r="V115" s="616"/>
      <c r="W115" s="616"/>
      <c r="X115" s="616"/>
      <c r="Y115" s="616"/>
      <c r="Z115" s="616"/>
      <c r="AA115" s="616"/>
      <c r="AB115" s="848"/>
      <c r="AC115" s="616"/>
      <c r="AD115" s="616"/>
      <c r="AE115" s="616"/>
    </row>
    <row r="116" spans="8:8">
      <c r="A116" s="616"/>
      <c r="B116" s="616"/>
      <c r="C116" s="616"/>
      <c r="D116" s="616"/>
      <c r="E116" s="616"/>
      <c r="F116" s="616"/>
      <c r="G116" s="616"/>
      <c r="H116" s="616"/>
      <c r="I116" s="616"/>
      <c r="J116" s="616"/>
      <c r="K116" s="616"/>
      <c r="L116" s="616"/>
      <c r="M116" s="616"/>
      <c r="N116" s="616"/>
      <c r="O116" s="616"/>
      <c r="P116" s="616"/>
      <c r="Q116" s="616"/>
      <c r="R116" s="616"/>
      <c r="S116" s="616"/>
      <c r="T116" s="616"/>
      <c r="U116" s="616"/>
      <c r="V116" s="616"/>
      <c r="W116" s="616"/>
      <c r="X116" s="616"/>
      <c r="Y116" s="616"/>
      <c r="Z116" s="616"/>
      <c r="AA116" s="616"/>
      <c r="AB116" s="848"/>
      <c r="AC116" s="616"/>
      <c r="AD116" s="616"/>
      <c r="AE116" s="616"/>
    </row>
    <row r="117" spans="8:8">
      <c r="A117" s="616"/>
      <c r="B117" s="616"/>
      <c r="C117" s="616"/>
      <c r="D117" s="616"/>
      <c r="E117" s="616"/>
      <c r="F117" s="616"/>
      <c r="G117" s="616"/>
      <c r="H117" s="616"/>
      <c r="I117" s="616"/>
      <c r="J117" s="616"/>
      <c r="K117" s="616"/>
      <c r="L117" s="616"/>
      <c r="M117" s="616"/>
      <c r="N117" s="616"/>
      <c r="O117" s="616"/>
      <c r="P117" s="616"/>
      <c r="Q117" s="616"/>
      <c r="R117" s="616"/>
      <c r="S117" s="616"/>
      <c r="T117" s="616"/>
      <c r="U117" s="616"/>
      <c r="V117" s="616"/>
      <c r="W117" s="616"/>
      <c r="X117" s="616"/>
      <c r="Y117" s="616"/>
      <c r="Z117" s="616"/>
      <c r="AA117" s="616"/>
      <c r="AB117" s="848"/>
      <c r="AC117" s="616"/>
      <c r="AD117" s="616"/>
      <c r="AE117" s="616"/>
    </row>
    <row r="118" spans="8:8">
      <c r="A118" s="616"/>
      <c r="B118" s="616"/>
      <c r="C118" s="616"/>
      <c r="D118" s="616"/>
      <c r="E118" s="616"/>
      <c r="F118" s="616"/>
      <c r="G118" s="616"/>
      <c r="H118" s="616"/>
      <c r="I118" s="616"/>
      <c r="J118" s="616"/>
      <c r="K118" s="616"/>
      <c r="L118" s="616"/>
      <c r="M118" s="616"/>
      <c r="N118" s="616"/>
      <c r="O118" s="616"/>
      <c r="P118" s="616"/>
      <c r="Q118" s="616"/>
      <c r="R118" s="616"/>
      <c r="S118" s="616"/>
      <c r="T118" s="616"/>
      <c r="U118" s="616"/>
      <c r="V118" s="616"/>
      <c r="W118" s="616"/>
      <c r="X118" s="616"/>
      <c r="Y118" s="616"/>
      <c r="Z118" s="616"/>
      <c r="AA118" s="616"/>
      <c r="AB118" s="848"/>
      <c r="AC118" s="616"/>
      <c r="AD118" s="616"/>
      <c r="AE118" s="616"/>
    </row>
    <row r="119" spans="8:8">
      <c r="A119" s="616"/>
      <c r="B119" s="616"/>
      <c r="C119" s="616"/>
      <c r="D119" s="616"/>
      <c r="E119" s="616"/>
      <c r="F119" s="616"/>
      <c r="G119" s="616"/>
      <c r="H119" s="616"/>
      <c r="I119" s="616"/>
      <c r="J119" s="616"/>
      <c r="K119" s="616"/>
      <c r="L119" s="616"/>
      <c r="M119" s="616"/>
      <c r="N119" s="616"/>
      <c r="O119" s="616"/>
      <c r="P119" s="616"/>
      <c r="Q119" s="616"/>
      <c r="R119" s="616"/>
      <c r="S119" s="616"/>
      <c r="T119" s="616"/>
      <c r="U119" s="616"/>
      <c r="V119" s="616"/>
      <c r="W119" s="616"/>
      <c r="X119" s="616"/>
      <c r="Y119" s="616"/>
      <c r="Z119" s="616"/>
      <c r="AA119" s="616"/>
      <c r="AB119" s="848"/>
      <c r="AC119" s="616"/>
      <c r="AD119" s="616"/>
      <c r="AE119" s="616"/>
    </row>
    <row r="120" spans="8:8">
      <c r="A120" s="616"/>
      <c r="B120" s="616"/>
      <c r="C120" s="616"/>
      <c r="D120" s="616"/>
      <c r="E120" s="616"/>
      <c r="F120" s="616"/>
      <c r="G120" s="616"/>
      <c r="H120" s="616"/>
      <c r="I120" s="616"/>
      <c r="J120" s="616"/>
      <c r="K120" s="616"/>
      <c r="L120" s="616"/>
      <c r="M120" s="616"/>
      <c r="N120" s="616"/>
      <c r="O120" s="616"/>
      <c r="P120" s="616"/>
      <c r="Q120" s="616"/>
      <c r="R120" s="616"/>
      <c r="S120" s="616"/>
      <c r="T120" s="616"/>
      <c r="U120" s="616"/>
      <c r="V120" s="616"/>
      <c r="W120" s="616"/>
      <c r="X120" s="616"/>
      <c r="Y120" s="616"/>
      <c r="Z120" s="616"/>
      <c r="AA120" s="616"/>
      <c r="AB120" s="848"/>
      <c r="AC120" s="616"/>
      <c r="AD120" s="616"/>
      <c r="AE120" s="616"/>
    </row>
    <row r="121" spans="8:8">
      <c r="A121" s="616"/>
      <c r="B121" s="616"/>
      <c r="C121" s="616"/>
      <c r="D121" s="616"/>
      <c r="E121" s="616"/>
      <c r="F121" s="616"/>
      <c r="G121" s="616"/>
      <c r="H121" s="616"/>
      <c r="I121" s="616"/>
      <c r="J121" s="616"/>
      <c r="K121" s="616"/>
      <c r="L121" s="616"/>
      <c r="M121" s="616"/>
      <c r="N121" s="616"/>
      <c r="O121" s="616"/>
      <c r="P121" s="616"/>
      <c r="Q121" s="616"/>
      <c r="R121" s="616"/>
      <c r="S121" s="616"/>
      <c r="T121" s="616"/>
      <c r="U121" s="616"/>
      <c r="V121" s="616"/>
      <c r="W121" s="616"/>
      <c r="X121" s="616"/>
      <c r="Y121" s="616"/>
      <c r="Z121" s="616"/>
      <c r="AA121" s="616"/>
      <c r="AB121" s="848"/>
      <c r="AC121" s="616"/>
      <c r="AD121" s="616"/>
      <c r="AE121" s="616"/>
    </row>
    <row r="122" spans="8:8">
      <c r="AB122" s="848"/>
      <c r="AC122" s="616"/>
      <c r="AD122" s="616"/>
    </row>
  </sheetData>
  <mergeCells count="3">
    <mergeCell ref="Y4:Z4"/>
    <mergeCell ref="Y6:Z6"/>
    <mergeCell ref="Y8:AA8"/>
  </mergeCells>
  <dataValidations count="14">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I12"/>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S9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1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R10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L102"/>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101"/>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D24:D25"/>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S24"/>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20"/>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6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K41"/>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B24:B25"/>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K98"/>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R19"/>
  </dataValidations>
  <pageMargins left="0.699305555555556" right="0.699305555555556" top="0.75" bottom="0.75" header="0.3" footer="0.3"/>
</worksheet>
</file>

<file path=xl/worksheets/sheet12.xml><?xml version="1.0" encoding="utf-8"?>
<worksheet xmlns:r="http://schemas.openxmlformats.org/officeDocument/2006/relationships" xmlns="http://schemas.openxmlformats.org/spreadsheetml/2006/main">
  <dimension ref="A1:R69"/>
  <sheetViews>
    <sheetView workbookViewId="0">
      <selection activeCell="F12" sqref="F12"/>
    </sheetView>
  </sheetViews>
  <sheetFormatPr defaultRowHeight="13.8" defaultColWidth="9"/>
  <cols>
    <col min="1" max="1" customWidth="1" width="12.628906" style="0"/>
    <col min="6" max="6" customWidth="1" width="51.75" style="0"/>
    <col min="7" max="7" customWidth="1" width="16.5" style="0"/>
    <col min="10" max="10" customWidth="0" width="9.0" style="828"/>
  </cols>
  <sheetData>
    <row r="1" spans="8:8">
      <c r="A1" t="s">
        <v>3</v>
      </c>
      <c r="B1" t="str">
        <f>IF(人物卡!C3=0,"",人物卡!C3)</f>
        <v>黎曼·庄森</v>
      </c>
      <c r="F1" s="606" t="str">
        <f>F14</f>
        <v>.st力量75 敏捷50 意志75 体质65 外貌50 教育90 体型75 智力55 理智75 幸运45 魅惑70 信用评级70 话术75 斗殴75 剑75 手枪75 急救75 投掷60                        </v>
      </c>
      <c r="G1" s="606"/>
    </row>
    <row r="2" spans="8:8">
      <c r="A2" t="s">
        <v>7</v>
      </c>
      <c r="B2" t="str">
        <f>IF(人物卡!C4=0,"",人物卡!C4)</f>
        <v>狐狸</v>
      </c>
      <c r="J2" s="848" t="str">
        <f>人物卡!D15</f>
        <v>会计</v>
      </c>
      <c r="K2" s="616">
        <f>IF(SUM(人物卡!G15:I15)=0,0,1)</f>
        <v>0.0</v>
      </c>
      <c r="L2" s="616">
        <f>人物卡!J15</f>
        <v>5.0</v>
      </c>
      <c r="M2" s="616">
        <f>K2</f>
        <v>0.0</v>
      </c>
    </row>
    <row r="3" spans="8:8">
      <c r="A3" t="str">
        <f>IF(B3="","","力量")</f>
        <v>力量</v>
      </c>
      <c r="B3">
        <f>IF(STR=0,"",STR)</f>
        <v>75.0</v>
      </c>
      <c r="J3" s="848" t="str">
        <f>人物卡!D16</f>
        <v>人类学</v>
      </c>
      <c r="K3" s="616">
        <f>IF(SUM(人物卡!G16:I16)=0,0,1)</f>
        <v>0.0</v>
      </c>
      <c r="L3" s="616">
        <f>人物卡!J16</f>
        <v>1.0</v>
      </c>
      <c r="M3" s="616">
        <f t="shared" si="0" ref="M3:M66">K3</f>
        <v>0.0</v>
      </c>
    </row>
    <row r="4" spans="8:8">
      <c r="A4" t="str">
        <f>IF(B4="","","敏捷")</f>
        <v>敏捷</v>
      </c>
      <c r="B4">
        <f>IF(DEX=0,"",DEX)</f>
        <v>50.0</v>
      </c>
      <c r="J4" s="848" t="str">
        <f>人物卡!D17</f>
        <v>估价</v>
      </c>
      <c r="K4" s="616">
        <f>IF(SUM(人物卡!G17:I17)=0,0,1)</f>
        <v>0.0</v>
      </c>
      <c r="L4" s="616">
        <f>人物卡!J17</f>
        <v>5.0</v>
      </c>
      <c r="M4" s="616">
        <f t="shared" si="0"/>
        <v>0.0</v>
      </c>
    </row>
    <row r="5" spans="8:8">
      <c r="A5" t="str">
        <f>IF(B5="","","意志")</f>
        <v>意志</v>
      </c>
      <c r="B5">
        <f>IF(POW=0,"",POW)</f>
        <v>75.0</v>
      </c>
      <c r="J5" s="848" t="str">
        <f>人物卡!D18</f>
        <v>考古学</v>
      </c>
      <c r="K5" s="616">
        <f>IF(SUM(人物卡!G18:I18)=0,0,1)</f>
        <v>0.0</v>
      </c>
      <c r="L5" s="616">
        <f>人物卡!J18</f>
        <v>1.0</v>
      </c>
      <c r="M5" s="616">
        <f t="shared" si="0"/>
        <v>0.0</v>
      </c>
    </row>
    <row r="6" spans="8:8">
      <c r="A6" t="str">
        <f>IF(B6="","","体质")</f>
        <v>体质</v>
      </c>
      <c r="B6">
        <f>IF(CON=0,"",CON)</f>
        <v>65.0</v>
      </c>
      <c r="J6" s="848" t="str">
        <f>人物卡!E19</f>
        <v>杂技</v>
      </c>
      <c r="K6" s="616">
        <f>IF(SUM(人物卡!G19:I19)=0,0,1)</f>
        <v>0.0</v>
      </c>
      <c r="L6" s="616">
        <f>人物卡!J19</f>
        <v>5.0</v>
      </c>
      <c r="M6" s="616">
        <f t="shared" si="0"/>
        <v>0.0</v>
      </c>
    </row>
    <row r="7" spans="8:8">
      <c r="A7" t="str">
        <f>IF(B7="","","外貌")</f>
        <v>外貌</v>
      </c>
      <c r="B7">
        <f>IF(APP=0,"",APP)</f>
        <v>50.0</v>
      </c>
      <c r="J7" s="848">
        <f>人物卡!E20</f>
        <v>0.0</v>
      </c>
      <c r="K7" s="616">
        <f>IF(SUM(人物卡!G20:I20)=0,0,1)</f>
        <v>0.0</v>
      </c>
      <c r="L7" s="616">
        <f>人物卡!J20</f>
        <v>5.0</v>
      </c>
      <c r="M7" s="616">
        <f t="shared" si="0"/>
        <v>0.0</v>
      </c>
    </row>
    <row r="8" spans="8:8">
      <c r="A8" t="str">
        <f>IF(B8="","","教育")</f>
        <v>教育</v>
      </c>
      <c r="B8">
        <f>IF(EDU=0,"",EDU)</f>
        <v>90.0</v>
      </c>
      <c r="J8" s="848">
        <f>人物卡!E21</f>
        <v>0.0</v>
      </c>
      <c r="K8" s="616">
        <f>IF(SUM(人物卡!G21:I21)=0,0,1)</f>
        <v>0.0</v>
      </c>
      <c r="L8" s="616">
        <f>人物卡!J21</f>
        <v>5.0</v>
      </c>
      <c r="M8" s="616">
        <f t="shared" si="0"/>
        <v>0.0</v>
      </c>
    </row>
    <row r="9" spans="8:8">
      <c r="A9" t="str">
        <f>IF(B9="","","体型")</f>
        <v>体型</v>
      </c>
      <c r="B9">
        <f>IF(SIZ=0,"",SIZ)</f>
        <v>75.0</v>
      </c>
      <c r="J9" s="848" t="str">
        <f>人物卡!D22</f>
        <v>魅惑</v>
      </c>
      <c r="K9" s="616">
        <f>IF(SUM(人物卡!G22:I22)=0,0,1)</f>
        <v>1.0</v>
      </c>
      <c r="L9" s="616">
        <f>人物卡!J22</f>
        <v>70.0</v>
      </c>
      <c r="M9" s="616">
        <f t="shared" si="0"/>
        <v>1.0</v>
      </c>
    </row>
    <row r="10" spans="8:8">
      <c r="A10" t="str">
        <f>IF(B10="","","智力")</f>
        <v>智力</v>
      </c>
      <c r="B10">
        <f>IF(INT=0,"",INT)</f>
        <v>55.0</v>
      </c>
      <c r="J10" s="848" t="str">
        <f>人物卡!D23</f>
        <v>攀爬</v>
      </c>
      <c r="K10" s="616">
        <f>IF(SUM(人物卡!G23:I23)=0,0,1)</f>
        <v>0.0</v>
      </c>
      <c r="L10" s="616">
        <f>人物卡!J23</f>
        <v>20.0</v>
      </c>
      <c r="M10" s="616">
        <f t="shared" si="0"/>
        <v>0.0</v>
      </c>
    </row>
    <row r="11" spans="8:8">
      <c r="A11" t="s">
        <v>1272</v>
      </c>
      <c r="B11">
        <f>MOV</f>
        <v>6.0</v>
      </c>
      <c r="J11" s="848" t="str">
        <f>人物卡!D24</f>
        <v>计算机使用 Ω</v>
      </c>
      <c r="K11" s="616">
        <f>IF(SUM(人物卡!G24:I24)=0,0,1)</f>
        <v>0.0</v>
      </c>
      <c r="L11" s="616">
        <f>人物卡!J24</f>
        <v>5.0</v>
      </c>
      <c r="M11" s="616">
        <f t="shared" si="0"/>
        <v>0.0</v>
      </c>
    </row>
    <row r="12" spans="8:8">
      <c r="A12" t="s">
        <v>1273</v>
      </c>
      <c r="B12" s="849">
        <f>人物卡!D10</f>
        <v>14.0</v>
      </c>
      <c r="C12">
        <f>人物卡!E10</f>
        <v>14.0</v>
      </c>
      <c r="J12" s="848" t="str">
        <f>人物卡!D25</f>
        <v>信用评级</v>
      </c>
      <c r="K12" s="616">
        <f>IF(SUM(人物卡!G25:I25)=0,0,1)</f>
        <v>1.0</v>
      </c>
      <c r="L12" s="616">
        <f>人物卡!J25</f>
        <v>70.0</v>
      </c>
      <c r="M12" s="616">
        <f t="shared" si="0"/>
        <v>1.0</v>
      </c>
    </row>
    <row r="13" spans="8:8">
      <c r="A13" t="str">
        <f>IF(B13="","","理智")</f>
        <v>理智</v>
      </c>
      <c r="B13">
        <f>IF(人物卡!H10=0,"",人物卡!H10)</f>
        <v>75.0</v>
      </c>
      <c r="C13">
        <f>SAN</f>
        <v>99.0</v>
      </c>
      <c r="J13" s="848" t="str">
        <f>人物卡!D26</f>
        <v>克苏鲁神话</v>
      </c>
      <c r="K13" s="616">
        <f>IF(SUM(人物卡!G26:I26)=0,0,1)</f>
        <v>0.0</v>
      </c>
      <c r="L13" s="616">
        <f>人物卡!J26</f>
        <v>0.0</v>
      </c>
      <c r="M13" s="616">
        <f t="shared" si="0"/>
        <v>0.0</v>
      </c>
    </row>
    <row r="14" spans="8:8">
      <c r="A14" t="str">
        <f>IF(B14="","","幸运")</f>
        <v>幸运</v>
      </c>
      <c r="B14">
        <f>IF(Luck=0,"",Luck)</f>
        <v>45.0</v>
      </c>
      <c r="C14">
        <f>人物卡!N10</f>
        <v>99.0</v>
      </c>
      <c r="F14" s="606"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.st力量75 敏捷50 意志75 体质65 外貌50 教育90 体型75 智力55 理智75 幸运45 魅惑70 信用评级70 话术75 斗殴75 剑75 手枪75 急救75 投掷60                        </v>
      </c>
      <c r="J14" s="848" t="str">
        <f>人物卡!D27</f>
        <v>乔装</v>
      </c>
      <c r="K14" s="616">
        <f>IF(SUM(人物卡!G27:I27)=0,0,1)</f>
        <v>0.0</v>
      </c>
      <c r="L14" s="616">
        <f>人物卡!J27</f>
        <v>5.0</v>
      </c>
      <c r="M14" s="616">
        <f t="shared" si="0"/>
        <v>0.0</v>
      </c>
    </row>
    <row r="15" spans="8:8">
      <c r="A15" t="s">
        <v>1274</v>
      </c>
      <c r="B15">
        <f>人物卡!Q10</f>
        <v>15.0</v>
      </c>
      <c r="C15">
        <f>MP</f>
        <v>15.0</v>
      </c>
      <c r="J15" s="848" t="str">
        <f>人物卡!D28</f>
        <v>闪避</v>
      </c>
      <c r="K15" s="616">
        <f>IF(SUM(人物卡!G28:I28)=0,0,1)</f>
        <v>0.0</v>
      </c>
      <c r="L15" s="616">
        <f>人物卡!J28</f>
        <v>25.0</v>
      </c>
      <c r="M15" s="616">
        <f t="shared" si="0"/>
        <v>0.0</v>
      </c>
    </row>
    <row r="16" spans="8:8">
      <c r="A16" s="850" t="s">
        <v>1275</v>
      </c>
      <c r="B16" s="850"/>
      <c r="J16" s="848" t="str">
        <f>人物卡!D29</f>
        <v>汽车驾驶</v>
      </c>
      <c r="K16" s="616">
        <f>IF(SUM(人物卡!G29:I29)=0,0,1)</f>
        <v>0.0</v>
      </c>
      <c r="L16" s="616">
        <f>人物卡!J29</f>
        <v>20.0</v>
      </c>
      <c r="M16" s="616">
        <f t="shared" si="0"/>
        <v>0.0</v>
      </c>
    </row>
    <row r="17" spans="8:8">
      <c r="A17" s="828" t="str">
        <f t="array" ref="A17">_xlfn.IFERROR(INDEX($J$2:$J$69,SMALL(IF($K$2:$K$69=1,ROW($J$2:$J$69),99999),ROW(J1))-1,1),"")</f>
        <v>魅惑</v>
      </c>
      <c r="B17" s="828">
        <f t="array" ref="B17">_xlfn.IFERROR(INDEX($L$2:$L$69,SMALL(IF($K$2:$K$69=1,ROW($J$2:$J$69),99999),ROW(K1))-1,1),"")</f>
        <v>70.0</v>
      </c>
      <c r="J17" s="848" t="str">
        <f>人物卡!D30</f>
        <v>电气维修</v>
      </c>
      <c r="K17" s="616">
        <f>IF(SUM(人物卡!G30:I30)=0,0,1)</f>
        <v>0.0</v>
      </c>
      <c r="L17" s="616">
        <f>人物卡!J30</f>
        <v>10.0</v>
      </c>
      <c r="M17" s="616">
        <f t="shared" si="0"/>
        <v>0.0</v>
      </c>
    </row>
    <row r="18" spans="8:8">
      <c r="A18" s="828" t="str">
        <f t="array" ref="A18">_xlfn.IFERROR(INDEX($J$2:$J$69,SMALL(IF($K$2:$K$69=1,ROW($J$2:$J$69),99999),ROW(J2))-1,1),"")</f>
        <v>信用评级</v>
      </c>
      <c r="B18" s="828">
        <f t="array" ref="B18">_xlfn.IFERROR(INDEX($L$2:$L$69,SMALL(IF($K$2:$K$69=1,ROW($J$2:$J$69),99999),ROW(K2))-1,1),"")</f>
        <v>70.0</v>
      </c>
      <c r="J18" s="848" t="str">
        <f>人物卡!D31</f>
        <v>电子学 Ω</v>
      </c>
      <c r="K18" s="616">
        <f>IF(SUM(人物卡!G31:I31)=0,0,1)</f>
        <v>0.0</v>
      </c>
      <c r="L18" s="616">
        <f>人物卡!J31</f>
        <v>1.0</v>
      </c>
      <c r="M18" s="616">
        <f t="shared" si="0"/>
        <v>0.0</v>
      </c>
    </row>
    <row r="19" spans="8:8">
      <c r="A19" s="828" t="str">
        <f t="array" ref="A19">_xlfn.IFERROR(INDEX($J$2:$J$69,SMALL(IF($K$2:$K$69=1,ROW($J$2:$J$69),99999),ROW(J3))-1,1),"")</f>
        <v>话术</v>
      </c>
      <c r="B19" s="828">
        <f t="array" ref="B19">_xlfn.IFERROR(INDEX($L$2:$L$69,SMALL(IF($K$2:$K$69=1,ROW($J$2:$J$69),99999),ROW(K3))-1,1),"")</f>
        <v>75.0</v>
      </c>
      <c r="J19" s="848" t="str">
        <f>人物卡!D32</f>
        <v>话术</v>
      </c>
      <c r="K19" s="616">
        <f>IF(SUM(人物卡!G32:I32)=0,0,1)</f>
        <v>1.0</v>
      </c>
      <c r="L19" s="616">
        <f>人物卡!J32</f>
        <v>75.0</v>
      </c>
      <c r="M19" s="616">
        <f t="shared" si="0"/>
        <v>1.0</v>
      </c>
    </row>
    <row r="20" spans="8:8">
      <c r="A20" s="828" t="str">
        <f t="array" ref="A20">_xlfn.IFERROR(INDEX($J$2:$J$69,SMALL(IF($K$2:$K$69=1,ROW($J$2:$J$69),99999),ROW(J4))-1,1),"")</f>
        <v>斗殴</v>
      </c>
      <c r="B20" s="828">
        <f t="array" ref="B20">_xlfn.IFERROR(INDEX($L$2:$L$69,SMALL(IF($K$2:$K$69=1,ROW($J$2:$J$69),99999),ROW(K4))-1,1),"")</f>
        <v>75.0</v>
      </c>
      <c r="J20" s="848" t="str">
        <f>人物卡!E33</f>
        <v>斗殴</v>
      </c>
      <c r="K20" s="616">
        <f>IF(SUM(人物卡!G33:I33)=0,0,1)</f>
        <v>1.0</v>
      </c>
      <c r="L20" s="616">
        <f>人物卡!J33</f>
        <v>75.0</v>
      </c>
      <c r="M20" s="616">
        <f t="shared" si="0"/>
        <v>1.0</v>
      </c>
    </row>
    <row r="21" spans="8:8">
      <c r="A21" s="828" t="str">
        <f t="array" ref="A21">_xlfn.IFERROR(INDEX($J$2:$J$69,SMALL(IF($K$2:$K$69=1,ROW($J$2:$J$69),99999),ROW(J5))-1,1),"")</f>
        <v>剑</v>
      </c>
      <c r="B21" s="828">
        <f t="array" ref="B21">_xlfn.IFERROR(INDEX($L$2:$L$69,SMALL(IF($K$2:$K$69=1,ROW($J$2:$J$69),99999),ROW(K5))-1,1),"")</f>
        <v>75.0</v>
      </c>
      <c r="J21" s="848" t="str">
        <f>人物卡!E34</f>
        <v>剑</v>
      </c>
      <c r="K21" s="616">
        <f>IF(SUM(人物卡!G34:I34)=0,0,1)</f>
        <v>1.0</v>
      </c>
      <c r="L21" s="616">
        <f>人物卡!J34</f>
        <v>75.0</v>
      </c>
      <c r="M21" s="616">
        <f t="shared" si="0"/>
        <v>1.0</v>
      </c>
    </row>
    <row r="22" spans="8:8">
      <c r="A22" s="828" t="str">
        <f t="array" ref="A22">_xlfn.IFERROR(INDEX($J$2:$J$69,SMALL(IF($K$2:$K$69=1,ROW($J$2:$J$69),99999),ROW(J6))-1,1),"")</f>
        <v>手枪</v>
      </c>
      <c r="B22" s="828">
        <f t="array" ref="B22">_xlfn.IFERROR(INDEX($L$2:$L$69,SMALL(IF($K$2:$K$69=1,ROW($J$2:$J$69),99999),ROW(K6))-1,1),"")</f>
        <v>75.0</v>
      </c>
      <c r="J22" s="848">
        <f>人物卡!E35</f>
        <v>0.0</v>
      </c>
      <c r="K22" s="616">
        <f>IF(SUM(人物卡!G35:I35)=0,0,1)</f>
        <v>0.0</v>
      </c>
      <c r="L22" s="616">
        <f>人物卡!J35</f>
        <v>0.0</v>
      </c>
      <c r="M22" s="616">
        <f t="shared" si="0"/>
        <v>0.0</v>
      </c>
    </row>
    <row r="23" spans="8:8">
      <c r="A23" s="828" t="str">
        <f t="array" ref="A23">_xlfn.IFERROR(INDEX($J$2:$J$69,SMALL(IF($K$2:$K$69=1,ROW($J$2:$J$69),99999),ROW(J7))-1,1),"")</f>
        <v>急救</v>
      </c>
      <c r="B23" s="828">
        <f t="array" ref="B23">_xlfn.IFERROR(INDEX($L$2:$L$69,SMALL(IF($K$2:$K$69=1,ROW($J$2:$J$69),99999),ROW(K7))-1,1),"")</f>
        <v>75.0</v>
      </c>
      <c r="J23" s="848" t="str">
        <f>人物卡!E36</f>
        <v>手枪</v>
      </c>
      <c r="K23" s="616">
        <f>IF(SUM(人物卡!G36:I36)=0,0,1)</f>
        <v>1.0</v>
      </c>
      <c r="L23" s="616">
        <f>人物卡!J36</f>
        <v>75.0</v>
      </c>
      <c r="M23" s="616">
        <f t="shared" si="0"/>
        <v>1.0</v>
      </c>
    </row>
    <row r="24" spans="8:8">
      <c r="A24" s="828" t="str">
        <f t="array" ref="A24">_xlfn.IFERROR(INDEX($J$2:$J$69,SMALL(IF($K$2:$K$69=1,ROW($J$2:$J$69),99999),ROW(J8))-1,1),"")</f>
        <v>投掷</v>
      </c>
      <c r="B24" s="828">
        <f t="array" ref="B24">_xlfn.IFERROR(INDEX($L$2:$L$69,SMALL(IF($K$2:$K$69=1,ROW($J$2:$J$69),99999),ROW(K8))-1,1),"")</f>
        <v>60.0</v>
      </c>
      <c r="J24" s="848">
        <f>人物卡!E37</f>
        <v>0.0</v>
      </c>
      <c r="K24" s="616">
        <f>IF(SUM(人物卡!G37:I37)=0,0,1)</f>
        <v>0.0</v>
      </c>
      <c r="L24" s="616">
        <f>人物卡!J37</f>
        <v>0.0</v>
      </c>
      <c r="M24" s="616">
        <f t="shared" si="0"/>
        <v>0.0</v>
      </c>
    </row>
    <row r="25" spans="8:8">
      <c r="A25" s="828" t="str">
        <f t="array" ref="A25">_xlfn.IFERROR(INDEX($J$2:$J$69,SMALL(IF($K$2:$K$69=1,ROW($J$2:$J$69),99999),ROW(J9))-1,1),"")</f>
        <v/>
      </c>
      <c r="B25" s="828" t="str">
        <f t="array" ref="B25">_xlfn.IFERROR(INDEX($L$2:$L$69,SMALL(IF($K$2:$K$69=1,ROW($J$2:$J$69),99999),ROW(K9))-1,1),"")</f>
        <v/>
      </c>
      <c r="J25" s="848">
        <f>人物卡!E38</f>
        <v>0.0</v>
      </c>
      <c r="K25" s="616">
        <f>IF(SUM(人物卡!G38:I38)=0,0,1)</f>
        <v>0.0</v>
      </c>
      <c r="L25" s="616">
        <f>人物卡!J38</f>
        <v>0.0</v>
      </c>
      <c r="M25" s="616">
        <f t="shared" si="0"/>
        <v>0.0</v>
      </c>
    </row>
    <row r="26" spans="8:8">
      <c r="A26" s="828" t="str">
        <f t="array" ref="A26">_xlfn.IFERROR(INDEX($J$2:$J$69,SMALL(IF($K$2:$K$69=1,ROW($J$2:$J$69),99999),ROW(J10))-1,1),"")</f>
        <v/>
      </c>
      <c r="B26" s="828" t="str">
        <f t="array" ref="B26">_xlfn.IFERROR(INDEX($L$2:$L$69,SMALL(IF($K$2:$K$69=1,ROW($J$2:$J$69),99999),ROW(K10))-1,1),"")</f>
        <v/>
      </c>
      <c r="J26" s="848" t="str">
        <f>人物卡!D39</f>
        <v>急救</v>
      </c>
      <c r="K26" s="616">
        <f>IF(SUM(人物卡!G39:I39)=0,0,1)</f>
        <v>1.0</v>
      </c>
      <c r="L26" s="616">
        <f>人物卡!J39</f>
        <v>75.0</v>
      </c>
      <c r="M26" s="616">
        <f t="shared" si="0"/>
        <v>1.0</v>
      </c>
    </row>
    <row r="27" spans="8:8">
      <c r="A27" s="828" t="str">
        <f t="array" ref="A27">_xlfn.IFERROR(INDEX($J$2:$J$69,SMALL(IF($K$2:$K$69=1,ROW($J$2:$J$69),99999),ROW(J11))-1,1),"")</f>
        <v/>
      </c>
      <c r="B27" s="828" t="str">
        <f t="array" ref="B27">_xlfn.IFERROR(INDEX($L$2:$L$69,SMALL(IF($K$2:$K$69=1,ROW($J$2:$J$69),99999),ROW(K11))-1,1),"")</f>
        <v/>
      </c>
      <c r="J27" s="848" t="str">
        <f>人物卡!D40</f>
        <v>历史</v>
      </c>
      <c r="K27" s="616">
        <f>IF(SUM(人物卡!G40:I40)=0,0,1)</f>
        <v>0.0</v>
      </c>
      <c r="L27" s="616">
        <f>人物卡!J40</f>
        <v>5.0</v>
      </c>
      <c r="M27" s="616">
        <f t="shared" si="0"/>
        <v>0.0</v>
      </c>
    </row>
    <row r="28" spans="8:8">
      <c r="A28" s="828" t="str">
        <f t="array" ref="A28">_xlfn.IFERROR(INDEX($J$2:$J$69,SMALL(IF($K$2:$K$69=1,ROW($J$2:$J$69),99999),ROW(J12))-1,1),"")</f>
        <v/>
      </c>
      <c r="B28" s="828" t="str">
        <f t="array" ref="B28">_xlfn.IFERROR(INDEX($L$2:$L$69,SMALL(IF($K$2:$K$69=1,ROW($J$2:$J$69),99999),ROW(K12))-1,1),"")</f>
        <v/>
      </c>
      <c r="J28" s="848" t="str">
        <f>人物卡!D41</f>
        <v>恐吓</v>
      </c>
      <c r="K28" s="616">
        <f>IF(SUM(人物卡!G41:I41)=0,0,1)</f>
        <v>0.0</v>
      </c>
      <c r="L28" s="616">
        <f>人物卡!J41</f>
        <v>15.0</v>
      </c>
      <c r="M28" s="616">
        <f t="shared" si="0"/>
        <v>0.0</v>
      </c>
    </row>
    <row r="29" spans="8:8">
      <c r="A29" s="828" t="str">
        <f t="array" ref="A29">_xlfn.IFERROR(INDEX($J$2:$J$69,SMALL(IF($K$2:$K$69=1,ROW($J$2:$J$69),99999),ROW(J13))-1,1),"")</f>
        <v/>
      </c>
      <c r="B29" s="828" t="str">
        <f t="array" ref="B29">_xlfn.IFERROR(INDEX($L$2:$L$69,SMALL(IF($K$2:$K$69=1,ROW($J$2:$J$69),99999),ROW(K13))-1,1),"")</f>
        <v/>
      </c>
      <c r="J29" s="848" t="str">
        <f>人物卡!D42</f>
        <v>跳跃</v>
      </c>
      <c r="K29" s="616">
        <f>IF(SUM(人物卡!G42:I42)=0,0,1)</f>
        <v>0.0</v>
      </c>
      <c r="L29" s="616">
        <f>人物卡!J42</f>
        <v>20.0</v>
      </c>
      <c r="M29" s="616">
        <f t="shared" si="0"/>
        <v>0.0</v>
      </c>
    </row>
    <row r="30" spans="8:8">
      <c r="A30" s="828" t="str">
        <f t="array" ref="A30">_xlfn.IFERROR(INDEX($J$2:$J$69,SMALL(IF($K$2:$K$69=1,ROW($J$2:$J$69),99999),ROW(J14))-1,1),"")</f>
        <v/>
      </c>
      <c r="B30" s="828" t="str">
        <f t="array" ref="B30">_xlfn.IFERROR(INDEX($L$2:$L$69,SMALL(IF($K$2:$K$69=1,ROW($J$2:$J$69),99999),ROW(K14))-1,1),"")</f>
        <v/>
      </c>
      <c r="J30" s="848">
        <f>人物卡!E43</f>
        <v>0.0</v>
      </c>
      <c r="K30" s="616">
        <f>IF(SUM(人物卡!G43:I43)=0,0,1)</f>
        <v>0.0</v>
      </c>
      <c r="L30" s="616">
        <f>人物卡!J43</f>
        <v>1.0</v>
      </c>
      <c r="M30" s="616">
        <f t="shared" si="0"/>
        <v>0.0</v>
      </c>
    </row>
    <row r="31" spans="8:8">
      <c r="A31" s="828" t="str">
        <f t="array" ref="A31">_xlfn.IFERROR(INDEX($J$2:$J$69,SMALL(IF($K$2:$K$69=1,ROW($J$2:$J$69),99999),ROW(J15))-1,1),"")</f>
        <v/>
      </c>
      <c r="B31" s="828" t="str">
        <f t="array" ref="B31">_xlfn.IFERROR(INDEX($L$2:$L$69,SMALL(IF($K$2:$K$69=1,ROW($J$2:$J$69),99999),ROW(K15))-1,1),"")</f>
        <v/>
      </c>
      <c r="J31" s="848">
        <f>人物卡!E44</f>
        <v>0.0</v>
      </c>
      <c r="K31" s="616">
        <f>IF(SUM(人物卡!G44:I44)=0,0,1)</f>
        <v>0.0</v>
      </c>
      <c r="L31" s="616">
        <f>人物卡!J44</f>
        <v>1.0</v>
      </c>
      <c r="M31" s="616">
        <f t="shared" si="0"/>
        <v>0.0</v>
      </c>
    </row>
    <row r="32" spans="8:8">
      <c r="A32" s="828" t="str">
        <f t="array" ref="A32">_xlfn.IFERROR(INDEX($J$2:$J$69,SMALL(IF($K$2:$K$69=1,ROW($J$2:$J$69),99999),ROW(J16))-1,1),"")</f>
        <v/>
      </c>
      <c r="B32" s="828" t="str">
        <f t="array" ref="B32">_xlfn.IFERROR(INDEX($L$2:$L$69,SMALL(IF($K$2:$K$69=1,ROW($J$2:$J$69),99999),ROW(K16))-1,1),"")</f>
        <v/>
      </c>
      <c r="J32" s="848">
        <f>人物卡!E45</f>
        <v>0.0</v>
      </c>
      <c r="K32" s="616">
        <f>IF(SUM(人物卡!G45:I45)=0,0,1)</f>
        <v>0.0</v>
      </c>
      <c r="L32" s="616">
        <f>人物卡!J45</f>
        <v>1.0</v>
      </c>
      <c r="M32" s="616">
        <f t="shared" si="0"/>
        <v>0.0</v>
      </c>
    </row>
    <row r="33" spans="8:8">
      <c r="A33" s="828" t="str">
        <f t="array" ref="A33">_xlfn.IFERROR(INDEX($J$2:$J$69,SMALL(IF($K$2:$K$69=1,ROW($J$2:$J$69),99999),ROW(J17))-1,1),"")</f>
        <v/>
      </c>
      <c r="B33" s="828" t="str">
        <f t="array" ref="B33">_xlfn.IFERROR(INDEX($L$2:$L$69,SMALL(IF($K$2:$K$69=1,ROW($J$2:$J$69),99999),ROW(K17))-1,1),"")</f>
        <v/>
      </c>
      <c r="J33" s="848" t="str">
        <f>人物卡!D46</f>
        <v>母语</v>
      </c>
      <c r="K33" s="616">
        <f>IF(SUM(人物卡!G46:I46)=0,0,1)</f>
        <v>0.0</v>
      </c>
      <c r="L33" s="616">
        <f>人物卡!J46</f>
        <v>90.0</v>
      </c>
      <c r="M33" s="616">
        <f t="shared" si="0"/>
        <v>0.0</v>
      </c>
    </row>
    <row r="34" spans="8:8">
      <c r="A34" s="828" t="str">
        <f t="array" ref="A34">_xlfn.IFERROR(INDEX($J$2:$J$69,SMALL(IF($K$2:$K$69=1,ROW($J$2:$J$69),99999),ROW(J18))-1,1),"")</f>
        <v/>
      </c>
      <c r="B34" s="828" t="str">
        <f t="array" ref="B34">_xlfn.IFERROR(INDEX($L$2:$L$69,SMALL(IF($K$2:$K$69=1,ROW($J$2:$J$69),99999),ROW(K18))-1,1),"")</f>
        <v/>
      </c>
      <c r="J34" s="848" t="str">
        <f>人物卡!D47</f>
        <v>投掷</v>
      </c>
      <c r="K34" s="616">
        <f>IF(SUM(人物卡!G47:I47)=0,0,1)</f>
        <v>1.0</v>
      </c>
      <c r="L34" s="616">
        <f>人物卡!J47</f>
        <v>60.0</v>
      </c>
      <c r="M34" s="616">
        <f t="shared" si="0"/>
        <v>1.0</v>
      </c>
    </row>
    <row r="35" spans="8:8">
      <c r="A35" s="828" t="str">
        <f t="array" ref="A35">_xlfn.IFERROR(INDEX($J$2:$J$69,SMALL(IF($K$2:$K$69=1,ROW($J$2:$J$69),99999),ROW(J19))-1,1),"")</f>
        <v/>
      </c>
      <c r="B35" s="828" t="str">
        <f t="array" ref="B35">_xlfn.IFERROR(INDEX($L$2:$L$69,SMALL(IF($K$2:$K$69=1,ROW($J$2:$J$69),99999),ROW(K19))-1,1),"")</f>
        <v/>
      </c>
      <c r="J35" s="848" t="str">
        <f>人物卡!D48</f>
        <v>追踪</v>
      </c>
      <c r="K35" s="616">
        <f>IF(SUM(人物卡!G48:I48)=0,0,1)</f>
        <v>0.0</v>
      </c>
      <c r="L35" s="616">
        <f>人物卡!J48</f>
        <v>10.0</v>
      </c>
      <c r="M35" s="616">
        <f t="shared" si="0"/>
        <v>0.0</v>
      </c>
    </row>
    <row r="36" spans="8:8">
      <c r="A36" s="828" t="str">
        <f t="array" ref="A36">_xlfn.IFERROR(INDEX($J$2:$J$69,SMALL(IF($K$2:$K$69=1,ROW($J$2:$J$69),99999),ROW(J20))-1,1),"")</f>
        <v/>
      </c>
      <c r="B36" s="828" t="str">
        <f t="array" ref="B36">_xlfn.IFERROR(INDEX($L$2:$L$69,SMALL(IF($K$2:$K$69=1,ROW($J$2:$J$69),99999),ROW(K20))-1,1),"")</f>
        <v/>
      </c>
      <c r="J36" s="848" t="str">
        <f>人物卡!O15</f>
        <v>法律</v>
      </c>
      <c r="K36" s="616">
        <f>IF(SUM(人物卡!R15:T15)=0,0,1)</f>
        <v>0.0</v>
      </c>
      <c r="L36" s="616">
        <f>人物卡!U15</f>
        <v>5.0</v>
      </c>
      <c r="M36" s="616">
        <f t="shared" si="0"/>
        <v>0.0</v>
      </c>
    </row>
    <row r="37" spans="8:8">
      <c r="A37" s="850" t="s">
        <v>1276</v>
      </c>
      <c r="B37" s="850"/>
      <c r="J37" s="848" t="str">
        <f>人物卡!O16</f>
        <v>图书馆使用</v>
      </c>
      <c r="K37" s="616">
        <f>IF(SUM(人物卡!R16:T16)=0,0,1)</f>
        <v>0.0</v>
      </c>
      <c r="L37" s="616">
        <f>人物卡!U16</f>
        <v>20.0</v>
      </c>
      <c r="M37" s="616">
        <f t="shared" si="0"/>
        <v>0.0</v>
      </c>
    </row>
    <row r="38" spans="8:8">
      <c r="A38" t="str">
        <f>IF(人物卡!B68=0,"",人物卡!B68)</f>
        <v>皇家海军军装</v>
      </c>
      <c r="J38" s="848" t="str">
        <f>人物卡!O17</f>
        <v>聆听</v>
      </c>
      <c r="K38" s="616">
        <f>IF(SUM(人物卡!R17:T17)=0,0,1)</f>
        <v>0.0</v>
      </c>
      <c r="L38" s="616">
        <f>人物卡!U17</f>
        <v>20.0</v>
      </c>
      <c r="M38" s="616">
        <f t="shared" si="0"/>
        <v>0.0</v>
      </c>
    </row>
    <row r="39" spans="8:8">
      <c r="A39" t="str">
        <f>IF(人物卡!B69=0,"",人物卡!B69)</f>
        <v>钱包证件什么的不用说了</v>
      </c>
      <c r="J39" s="848" t="str">
        <f>人物卡!O18</f>
        <v>锁匠</v>
      </c>
      <c r="K39" s="616">
        <f>IF(SUM(人物卡!R18:T18)=0,0,1)</f>
        <v>0.0</v>
      </c>
      <c r="L39" s="616">
        <f>人物卡!U18</f>
        <v>1.0</v>
      </c>
      <c r="M39" s="616">
        <f t="shared" si="0"/>
        <v>0.0</v>
      </c>
    </row>
    <row r="40" spans="8:8">
      <c r="A40" t="str">
        <f>IF(人物卡!B70=0,"",人物卡!B70)</f>
        <v>一瓶朗姆酒</v>
      </c>
      <c r="J40" s="848" t="str">
        <f>人物卡!O19</f>
        <v>机械维修</v>
      </c>
      <c r="K40" s="616">
        <f>IF(SUM(人物卡!R19:T19)=0,0,1)</f>
        <v>0.0</v>
      </c>
      <c r="L40" s="616">
        <f>人物卡!U19</f>
        <v>10.0</v>
      </c>
      <c r="M40" s="616">
        <f t="shared" si="0"/>
        <v>0.0</v>
      </c>
    </row>
    <row r="41" spans="8:8">
      <c r="A41" t="str">
        <f>IF(人物卡!B71=0,"",人物卡!B71)</f>
        <v>瓶装的胜利号木模</v>
      </c>
      <c r="J41" s="848" t="str">
        <f>人物卡!O20</f>
        <v>医学</v>
      </c>
      <c r="K41" s="616">
        <f>IF(SUM(人物卡!R20:T20)=0,0,1)</f>
        <v>0.0</v>
      </c>
      <c r="L41" s="616">
        <f>人物卡!U20</f>
        <v>1.0</v>
      </c>
      <c r="M41" s="616">
        <f t="shared" si="0"/>
        <v>0.0</v>
      </c>
    </row>
    <row r="42" spans="8:8">
      <c r="A42" t="str">
        <f>IF(人物卡!B72=0,"",人物卡!B72)</f>
        <v>腰带上挂着的头骨装饰</v>
      </c>
      <c r="J42" s="848" t="str">
        <f>人物卡!O21</f>
        <v>自然学</v>
      </c>
      <c r="K42" s="616">
        <f>IF(SUM(人物卡!R21:T21)=0,0,1)</f>
        <v>0.0</v>
      </c>
      <c r="L42" s="616">
        <f>人物卡!U21</f>
        <v>10.0</v>
      </c>
      <c r="M42" s="616">
        <f t="shared" si="0"/>
        <v>0.0</v>
      </c>
    </row>
    <row r="43" spans="8:8">
      <c r="A43" t="str">
        <f>IF(人物卡!B73=0,"",人物卡!B73)</f>
        <v>一个网兜</v>
      </c>
      <c r="J43" s="848" t="str">
        <f>人物卡!O22</f>
        <v>导航</v>
      </c>
      <c r="K43" s="616">
        <f>IF(SUM(人物卡!R22:T22)=0,0,1)</f>
        <v>0.0</v>
      </c>
      <c r="L43" s="616">
        <f>人物卡!U22</f>
        <v>10.0</v>
      </c>
      <c r="M43" s="616">
        <f t="shared" si="0"/>
        <v>0.0</v>
      </c>
    </row>
    <row r="44" spans="8:8">
      <c r="A44" t="str">
        <f>IF(人物卡!B74=0,"",人物卡!B74)</f>
        <v>海军上校精工佩剑</v>
      </c>
      <c r="J44" s="848" t="str">
        <f>人物卡!O23</f>
        <v>神秘学</v>
      </c>
      <c r="K44" s="616">
        <f>IF(SUM(人物卡!R23:T23)=0,0,1)</f>
        <v>0.0</v>
      </c>
      <c r="L44" s="616">
        <f>人物卡!U23</f>
        <v>5.0</v>
      </c>
      <c r="M44" s="616">
        <f t="shared" si="0"/>
        <v>0.0</v>
      </c>
    </row>
    <row r="45" spans="8:8">
      <c r="A45" t="str">
        <f>IF(人物卡!B75=0,"",人物卡!B75)</f>
        <v/>
      </c>
      <c r="J45" s="848" t="str">
        <f>人物卡!O24</f>
        <v>操作重型机械</v>
      </c>
      <c r="K45" s="616">
        <f>IF(SUM(人物卡!R24:T24)=0,0,1)</f>
        <v>0.0</v>
      </c>
      <c r="L45" s="616">
        <f>人物卡!U24</f>
        <v>1.0</v>
      </c>
      <c r="M45" s="616">
        <f t="shared" si="0"/>
        <v>0.0</v>
      </c>
    </row>
    <row r="46" spans="8:8">
      <c r="A46" t="str">
        <f>IF(人物卡!B76=0,"",人物卡!B76)</f>
        <v/>
      </c>
      <c r="J46" s="848" t="str">
        <f>人物卡!O25</f>
        <v>说服</v>
      </c>
      <c r="K46" s="616">
        <f>IF(SUM(人物卡!R25:T25)=0,0,1)</f>
        <v>0.0</v>
      </c>
      <c r="L46" s="616">
        <f>人物卡!U25</f>
        <v>10.0</v>
      </c>
      <c r="M46" s="616">
        <f t="shared" si="0"/>
        <v>0.0</v>
      </c>
    </row>
    <row r="47" spans="8:8">
      <c r="A47" s="850" t="s">
        <v>110</v>
      </c>
      <c r="B47" s="850" t="s">
        <v>115</v>
      </c>
      <c r="C47" s="850" t="s">
        <v>1277</v>
      </c>
      <c r="D47" s="850" t="s">
        <v>1278</v>
      </c>
      <c r="J47" s="848" t="str">
        <f>人物卡!O26&amp;人物卡!P26</f>
        <v>驾驶：</v>
      </c>
      <c r="K47" s="616">
        <f>IF(SUM(人物卡!R26:T26)=0,0,1)</f>
        <v>0.0</v>
      </c>
      <c r="L47" s="616">
        <f>人物卡!U26</f>
        <v>1.0</v>
      </c>
      <c r="M47" s="616">
        <f t="shared" si="0"/>
        <v>0.0</v>
      </c>
    </row>
    <row r="48" spans="8:8">
      <c r="A48" t="str">
        <f>IF(人物卡!B52=0,"",人物卡!B52)</f>
        <v>无</v>
      </c>
      <c r="B48" t="str">
        <f>人物卡!I52</f>
        <v>1D3+DB</v>
      </c>
      <c r="C48" t="str">
        <f>IF(人物卡!M52=武器列表!F7,"穿","钝")</f>
        <v>钝</v>
      </c>
      <c r="D48" t="str">
        <f>IF(人物卡!R52&lt;&gt;武器列表!I30,人物卡!R52,"无")</f>
        <v>无</v>
      </c>
      <c r="J48" s="848" t="str">
        <f>人物卡!O27</f>
        <v>精神分析</v>
      </c>
      <c r="K48" s="616">
        <f>IF(SUM(人物卡!R27:T27)=0,0,1)</f>
        <v>0.0</v>
      </c>
      <c r="L48" s="616">
        <f>人物卡!U27</f>
        <v>1.0</v>
      </c>
      <c r="M48" s="616">
        <f t="shared" si="0"/>
        <v>0.0</v>
      </c>
    </row>
    <row r="49" spans="8:8">
      <c r="A49" t="str">
        <f>IF(人物卡!B53=0,"",人物卡!B53)</f>
        <v>中型剑(佩剑等)</v>
      </c>
      <c r="B49" t="str">
        <f>人物卡!I53</f>
        <v>1D6+1+DB</v>
      </c>
      <c r="C49" t="str">
        <f>IF(人物卡!M53=武器列表!F8,"穿",IF(人物卡!M53="",人物卡!M53,"钝"))</f>
        <v>钝</v>
      </c>
      <c r="D49" t="str">
        <f>IF(人物卡!R53&lt;&gt;武器列表!I31,人物卡!R53,"无")</f>
        <v>——</v>
      </c>
      <c r="J49" s="848" t="str">
        <f>人物卡!O28</f>
        <v>心理学</v>
      </c>
      <c r="K49" s="616">
        <f>IF(SUM(人物卡!R28:T28)=0,0,1)</f>
        <v>0.0</v>
      </c>
      <c r="L49" s="616">
        <f>人物卡!U28</f>
        <v>10.0</v>
      </c>
      <c r="M49" s="616">
        <f t="shared" si="0"/>
        <v>0.0</v>
      </c>
    </row>
    <row r="50" spans="8:8">
      <c r="A50" t="str">
        <f>IF(人物卡!B54=0,"",人物卡!B54)</f>
        <v/>
      </c>
      <c r="B50" t="str">
        <f>人物卡!I54</f>
        <v/>
      </c>
      <c r="C50" t="str">
        <f>IF(人物卡!M54=武器列表!F9,"穿",IF(人物卡!M54="",人物卡!M54,"钝"))</f>
        <v/>
      </c>
      <c r="D50" t="str">
        <f>IF(人物卡!R54&lt;&gt;武器列表!I32,人物卡!R54,"无")</f>
        <v/>
      </c>
      <c r="J50" s="848" t="str">
        <f>人物卡!O29</f>
        <v>骑乘</v>
      </c>
      <c r="K50" s="616">
        <f>IF(SUM(人物卡!R29:T29)=0,0,1)</f>
        <v>0.0</v>
      </c>
      <c r="L50" s="616">
        <f>人物卡!U29</f>
        <v>5.0</v>
      </c>
      <c r="M50" s="616">
        <f t="shared" si="0"/>
        <v>0.0</v>
      </c>
    </row>
    <row r="51" spans="8:8">
      <c r="A51" t="str">
        <f>IF(人物卡!B55=0,"",人物卡!B55)</f>
        <v/>
      </c>
      <c r="B51" t="str">
        <f>人物卡!I55</f>
        <v/>
      </c>
      <c r="C51" t="str">
        <f>IF(人物卡!M55=武器列表!F10,"穿",IF(人物卡!M55="",人物卡!M55,"钝"))</f>
        <v/>
      </c>
      <c r="D51" t="str">
        <f>IF(人物卡!R55&lt;&gt;武器列表!I33,人物卡!R55,"无")</f>
        <v/>
      </c>
      <c r="J51" s="846" t="str">
        <f>人物卡!P30</f>
        <v>生物学</v>
      </c>
      <c r="K51" s="616">
        <f>IF(SUM(人物卡!R30:T30)=0,0,1)</f>
        <v>0.0</v>
      </c>
      <c r="L51" s="616">
        <f>人物卡!U30</f>
        <v>1.0</v>
      </c>
      <c r="M51" s="616">
        <f t="shared" si="0"/>
        <v>0.0</v>
      </c>
    </row>
    <row r="52" spans="8:8">
      <c r="A52" t="str">
        <f>IF(人物卡!B56=0,"",人物卡!B56)</f>
        <v/>
      </c>
      <c r="B52" t="str">
        <f>IF(人物卡!I56=0,"",人物卡!I56)</f>
        <v/>
      </c>
      <c r="C52" t="str">
        <f>IF(人物卡!J56=0,"",人物卡!J56)</f>
        <v/>
      </c>
      <c r="D52" t="str">
        <f>IF(人物卡!K56=0,"",人物卡!K56)</f>
        <v/>
      </c>
      <c r="J52" s="846">
        <f>人物卡!P31</f>
        <v>0.0</v>
      </c>
      <c r="K52" s="616">
        <f>IF(SUM(人物卡!R31:T31)=0,0,1)</f>
        <v>0.0</v>
      </c>
      <c r="L52" s="616">
        <f>人物卡!U31</f>
        <v>1.0</v>
      </c>
      <c r="M52" s="616">
        <f t="shared" si="0"/>
        <v>0.0</v>
      </c>
    </row>
    <row r="53" spans="8:8">
      <c r="A53" t="str">
        <f>IF(人物卡!B57=0,"",人物卡!B57)</f>
        <v/>
      </c>
      <c r="B53" t="str">
        <f>IF(人物卡!I57=0,"",人物卡!I57)</f>
        <v/>
      </c>
      <c r="C53" t="str">
        <f>IF(人物卡!J57=0,"",人物卡!J57)</f>
        <v/>
      </c>
      <c r="D53" t="str">
        <f>IF(人物卡!K57=0,"",人物卡!K57)</f>
        <v/>
      </c>
      <c r="J53" s="846">
        <f>人物卡!P32</f>
        <v>0.0</v>
      </c>
      <c r="K53" s="616">
        <f>IF(SUM(人物卡!R32:T32)=0,0,1)</f>
        <v>0.0</v>
      </c>
      <c r="L53" s="616">
        <f>人物卡!U32</f>
        <v>1.0</v>
      </c>
      <c r="M53" s="616">
        <f t="shared" si="0"/>
        <v>0.0</v>
      </c>
    </row>
    <row r="54" spans="8:8">
      <c r="A54" s="850" t="s">
        <v>131</v>
      </c>
      <c r="B54" s="850"/>
      <c r="J54" s="848" t="str">
        <f>人物卡!O33</f>
        <v>妙手</v>
      </c>
      <c r="K54" s="616">
        <f>IF(SUM(人物卡!R33:T33)=0,0,1)</f>
        <v>0.0</v>
      </c>
      <c r="L54" s="616">
        <f>人物卡!U33</f>
        <v>10.0</v>
      </c>
      <c r="M54" s="616">
        <f t="shared" si="0"/>
        <v>0.0</v>
      </c>
    </row>
    <row r="55" spans="8:8">
      <c r="A55" t="str">
        <f>人物卡!L76</f>
        <v>黎曼·庄森出生于一个海军世家，他从小就接受了海军的教育，在16岁时，他就因为家庭背景的关系在胜利号上当上了一名少尉，并受到了纳尔逊本人的熏陶。在胜利号的船员中，他是最能打架的，也是最能喝的。21岁（1805年）时，他在胜利号上参与了著名的特拉法尔加战役。他防守敌舰跳帮的战斗中一个人杀死了十几个敌人，并拿着那些被他杀死的人的头去砸那些尝试登舰的人。但是，他在杀戮的时候没有注意到纳尔逊被子弹击中，最终伤重不治。这件事情使他闷闷不乐。四年后，在霍斯特上校的舰船被包围时，在霍斯特上校打出旗语后，他带头高喊“记住纳尔逊！”并跳帮到敌方旗舰上，击杀数人后全身而退。随着时间的流逝，他成为了一名海军上校。在他退役的这一天，他收到了老朋友，也是同乡弗兰·斯卡雷特的消息，他需要有人护送他回到约克的家中。于是，他决定和老朋友一起开启这段旅程。</v>
      </c>
      <c r="J55" s="848" t="str">
        <f>人物卡!O34</f>
        <v>侦查</v>
      </c>
      <c r="K55" s="616">
        <f>IF(SUM(人物卡!R34:T34)=0,0,1)</f>
        <v>0.0</v>
      </c>
      <c r="L55" s="616">
        <f>人物卡!U34</f>
        <v>25.0</v>
      </c>
      <c r="M55" s="616">
        <f t="shared" si="0"/>
        <v>0.0</v>
      </c>
    </row>
    <row r="56" spans="8:8">
      <c r="J56" s="848" t="str">
        <f>人物卡!O35</f>
        <v>潜行</v>
      </c>
      <c r="K56" s="616">
        <f>IF(SUM(人物卡!R35:T35)=0,0,1)</f>
        <v>0.0</v>
      </c>
      <c r="L56" s="616">
        <f>人物卡!U35</f>
        <v>20.0</v>
      </c>
      <c r="M56" s="616">
        <f t="shared" si="0"/>
        <v>0.0</v>
      </c>
    </row>
    <row r="57" spans="8:8">
      <c r="J57" s="846" t="str">
        <f>人物卡!O36&amp;人物卡!P36</f>
        <v>生存：</v>
      </c>
      <c r="K57" s="616">
        <f>IF(SUM(人物卡!R36:T36)=0,0,1)</f>
        <v>0.0</v>
      </c>
      <c r="L57" s="616">
        <f>人物卡!U36</f>
        <v>10.0</v>
      </c>
      <c r="M57" s="616">
        <f t="shared" si="0"/>
        <v>0.0</v>
      </c>
    </row>
    <row r="58" spans="8:8">
      <c r="J58" s="848" t="str">
        <f>人物卡!O37</f>
        <v>游泳</v>
      </c>
      <c r="K58" s="616">
        <f>IF(SUM(人物卡!R37:T37)=0,0,1)</f>
        <v>0.0</v>
      </c>
      <c r="L58" s="616">
        <f>人物卡!U37</f>
        <v>20.0</v>
      </c>
      <c r="M58" s="616">
        <f t="shared" si="0"/>
        <v>0.0</v>
      </c>
    </row>
    <row r="59" spans="8:8">
      <c r="J59" s="848" t="str">
        <f>人物卡!O38</f>
        <v>驯兽</v>
      </c>
      <c r="K59" s="616">
        <f>IF(SUM(人物卡!R38:T38)=0,0,1)</f>
        <v>0.0</v>
      </c>
      <c r="L59" s="616">
        <f>人物卡!U38</f>
        <v>5.0</v>
      </c>
      <c r="M59" s="616">
        <f t="shared" si="0"/>
        <v>0.0</v>
      </c>
    </row>
    <row r="60" spans="8:8">
      <c r="J60" s="848" t="str">
        <f>人物卡!O39</f>
        <v>潜水</v>
      </c>
      <c r="K60" s="616">
        <f>IF(SUM(人物卡!R39:T39)=0,0,1)</f>
        <v>0.0</v>
      </c>
      <c r="L60" s="616">
        <f>人物卡!U39</f>
        <v>1.0</v>
      </c>
      <c r="M60" s="616">
        <f t="shared" si="0"/>
        <v>0.0</v>
      </c>
    </row>
    <row r="61" spans="8:8">
      <c r="J61" s="848" t="str">
        <f>人物卡!O40</f>
        <v>爆破</v>
      </c>
      <c r="K61" s="616">
        <f>IF(SUM(人物卡!R40:T40)=0,0,1)</f>
        <v>0.0</v>
      </c>
      <c r="L61" s="616">
        <f>人物卡!U40</f>
        <v>1.0</v>
      </c>
      <c r="M61" s="616">
        <f t="shared" si="0"/>
        <v>0.0</v>
      </c>
    </row>
    <row r="62" spans="8:8">
      <c r="J62" s="848" t="str">
        <f>人物卡!O41</f>
        <v>读唇</v>
      </c>
      <c r="K62" s="616">
        <f>IF(SUM(人物卡!R41:T41)=0,0,1)</f>
        <v>0.0</v>
      </c>
      <c r="L62" s="616">
        <f>人物卡!U41</f>
        <v>1.0</v>
      </c>
      <c r="M62" s="616">
        <f t="shared" si="0"/>
        <v>0.0</v>
      </c>
    </row>
    <row r="63" spans="8:8">
      <c r="J63" s="848" t="str">
        <f>人物卡!O42</f>
        <v>催眠</v>
      </c>
      <c r="K63" s="616">
        <f>IF(SUM(人物卡!R42:T42)=0,0,1)</f>
        <v>0.0</v>
      </c>
      <c r="L63" s="616">
        <f>人物卡!U42</f>
        <v>1.0</v>
      </c>
      <c r="M63" s="616">
        <f t="shared" si="0"/>
        <v>0.0</v>
      </c>
    </row>
    <row r="64" spans="8:8">
      <c r="J64" s="848" t="str">
        <f>人物卡!O43</f>
        <v>炮术</v>
      </c>
      <c r="K64" s="616">
        <f>IF(SUM(人物卡!R43:T43)=0,0,1)</f>
        <v>0.0</v>
      </c>
      <c r="L64" s="616">
        <f>人物卡!U43</f>
        <v>1.0</v>
      </c>
      <c r="M64" s="616">
        <f t="shared" si="0"/>
        <v>0.0</v>
      </c>
    </row>
    <row r="65" spans="8:8">
      <c r="J65" s="848" t="str">
        <f>人物卡!O44</f>
        <v>学问：</v>
      </c>
      <c r="K65" s="616">
        <f>IF(SUM(人物卡!R44:T44)=0,0,1)</f>
        <v>0.0</v>
      </c>
      <c r="L65" s="616">
        <f>人物卡!U44</f>
        <v>1.0</v>
      </c>
      <c r="M65" s="616">
        <f t="shared" si="0"/>
        <v>0.0</v>
      </c>
    </row>
    <row r="66" spans="8:8">
      <c r="J66" s="848" t="str">
        <f>人物卡!O45</f>
        <v>可自设</v>
      </c>
      <c r="K66" s="616">
        <f>IF(SUM(人物卡!R45:T45)=0,0,1)</f>
        <v>0.0</v>
      </c>
      <c r="L66" s="616" t="str">
        <f>人物卡!U45</f>
        <v/>
      </c>
      <c r="M66" s="616">
        <f t="shared" si="0"/>
        <v>0.0</v>
      </c>
    </row>
    <row r="67" spans="8:8">
      <c r="J67" s="848" t="str">
        <f>人物卡!O46</f>
        <v/>
      </c>
      <c r="K67" s="616">
        <f>IF(SUM(人物卡!R46:T46)=0,0,1)</f>
        <v>0.0</v>
      </c>
      <c r="L67" s="616" t="str">
        <f>人物卡!U46</f>
        <v/>
      </c>
      <c r="M67" s="616">
        <f>K67</f>
        <v>0.0</v>
      </c>
    </row>
    <row r="68" spans="8:8">
      <c r="J68" s="848" t="str">
        <f>人物卡!O47</f>
        <v/>
      </c>
      <c r="K68" s="616">
        <f>IF(SUM(人物卡!R47:T47)=0,0,1)</f>
        <v>0.0</v>
      </c>
      <c r="L68" s="616" t="str">
        <f>人物卡!U47</f>
        <v/>
      </c>
      <c r="M68" s="616">
        <f>K68</f>
        <v>0.0</v>
      </c>
    </row>
    <row r="69" spans="8:8">
      <c r="J69" s="848" t="str">
        <f>人物卡!O48</f>
        <v/>
      </c>
      <c r="K69" s="616">
        <f>IF(SUM(人物卡!R48:T48)=0,0,1)</f>
        <v>0.0</v>
      </c>
      <c r="L69" s="616" t="str">
        <f>人物卡!U48</f>
        <v/>
      </c>
      <c r="M69" s="616">
        <f>K69</f>
        <v>0.0</v>
      </c>
    </row>
  </sheetData>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COC7th半自动人物卡</dc:title>
  <dc:creator>秋叶EXODUS;咕咕</dc:creator>
  <cp:keywords>1.8.1</cp:keywords>
  <cp:lastModifiedBy>Sagume</cp:lastModifiedBy>
  <dcterms:created xsi:type="dcterms:W3CDTF">2015-07-04T09:28:00Z</dcterms:created>
  <dcterms:modified xsi:type="dcterms:W3CDTF">2020-12-28T10:21:33Z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