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r="http://schemas.openxmlformats.org/officeDocument/2006/relationships" xmlns="http://schemas.openxmlformats.org/spreadsheetml/2006/main">
  <fileVersion appName="xl" lastEdited="7" lowestEdited="6" rupBuild="20827"/>
  <workbookPr defaultThemeVersion="153222"/>
  <bookViews>
    <workbookView xWindow="0" yWindow="0" windowWidth="13680" windowHeight="7755" activeTab="0" tabRatio="601"/>
  </bookViews>
  <sheets>
    <sheet name="建卡" sheetId="1" r:id="rId1"/>
    <sheet name="人物卡" sheetId="2" r:id="rId2"/>
    <sheet name="技能专攻" sheetId="3" r:id="rId3"/>
    <sheet name="职业列表" sheetId="4" r:id="rId4"/>
    <sheet name="资产对照表" sheetId="5" r:id="rId5"/>
    <sheet name="掷骰" sheetId="6" r:id="rId6"/>
    <sheet name="txt输出" sheetId="7" r:id="rId7"/>
    <sheet name="附表" sheetId="8" r:id="rId8" state="hidden"/>
  </sheets>
  <definedNames>
    <definedName name="_xlnm._FilterDatabase" localSheetId="6" hidden="1">txt输出!$B$1:$B$103</definedName>
    <definedName name="_xlnm._FilterDatabase" localSheetId="3" hidden="1">职业列表!$A$1:$F$116</definedName>
    <definedName name="Age">人物卡!$D$6</definedName>
    <definedName name="APP">人物卡!$X$5</definedName>
    <definedName name="Assets">人物卡!$B$50</definedName>
    <definedName name="backstory">人物卡!$W$48</definedName>
    <definedName name="Build">人物卡!$AN$41</definedName>
    <definedName name="CON">人物卡!$R$5</definedName>
    <definedName name="CR">人物卡!$H$26+人物卡!$J$26</definedName>
    <definedName name="DB">人物卡!$AN$39</definedName>
    <definedName name="DEX">人物卡!$X$3</definedName>
    <definedName name="Dodge">人物卡!$AN$43</definedName>
    <definedName name="EDU">人物卡!$X$7</definedName>
    <definedName name="Gear">人物卡!$B$56</definedName>
    <definedName name="HP">人物卡!$E$10</definedName>
    <definedName name="HPmax">人物卡!$H$10</definedName>
    <definedName name="INT">人物卡!$AD$3</definedName>
    <definedName name="Luck">人物卡!$W$10</definedName>
    <definedName name="MOV">人物卡!$AD$7</definedName>
    <definedName name="MOV_main">附表!$F$23</definedName>
    <definedName name="MP">人物卡!$AD$10</definedName>
    <definedName name="MPmax">人物卡!$AF$10</definedName>
    <definedName name="OccNo">建卡!$E$38</definedName>
    <definedName name="POW">人物卡!$AD$5</definedName>
    <definedName name="SAN">人物卡!$N$10</definedName>
    <definedName name="SANmax">人物卡!$Q$10</definedName>
    <definedName name="SIZ">人物卡!$R$7</definedName>
    <definedName name="STR">人物卡!$R$3</definedName>
    <definedName name="weapon">人物卡!$B$41</definedName>
  </definedName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<sst xmlns="http://schemas.openxmlformats.org/spreadsheetml/2006/main" uniqueCount="759" count="759">
  <si>
    <t>姓名</t>
  </si>
  <si>
    <t>玩家</t>
  </si>
  <si>
    <t>职业</t>
  </si>
  <si>
    <t>年龄</t>
  </si>
  <si>
    <t>性别</t>
  </si>
  <si>
    <r>
      <t xml:space="preserve">体型
</t>
    </r>
    <r>
      <rPr>
        <charset val="134"/>
        <sz val="8"/>
        <color rgb="FF000000"/>
        <rFont val="微软雅黑"/>
      </rPr>
      <t>SIZ</t>
    </r>
  </si>
  <si>
    <t>此处应有头像</t>
  </si>
  <si>
    <t>初始</t>
  </si>
  <si>
    <t>兴趣</t>
  </si>
  <si>
    <t>成功率</t>
  </si>
  <si>
    <t>法律</t>
  </si>
  <si>
    <t>科学</t>
  </si>
  <si>
    <t>克苏鲁神话</t>
  </si>
  <si>
    <t>技能表</t>
  </si>
  <si>
    <t>武器</t>
  </si>
  <si>
    <t>故障值</t>
  </si>
  <si>
    <t>格斗</t>
  </si>
  <si>
    <t>表演</t>
  </si>
  <si>
    <t>摄影</t>
  </si>
  <si>
    <t>地质学</t>
  </si>
  <si>
    <t>动物学</t>
  </si>
  <si>
    <t>密码学</t>
  </si>
  <si>
    <t>工程学</t>
  </si>
  <si>
    <t>运动员</t>
  </si>
  <si>
    <t>书商</t>
  </si>
  <si>
    <t>赏金猎人</t>
  </si>
  <si>
    <t>本职技能</t>
  </si>
  <si>
    <t>序号</t>
  </si>
  <si>
    <t>技能</t>
  </si>
  <si>
    <t>基础值</t>
  </si>
  <si>
    <t>矛</t>
  </si>
  <si>
    <t>剑</t>
  </si>
  <si>
    <t>技能点</t>
  </si>
  <si>
    <t>自定义职业</t>
  </si>
  <si>
    <t>——</t>
  </si>
  <si>
    <t>资产</t>
  </si>
  <si>
    <t>背景故事</t>
  </si>
  <si>
    <t>大失败</t>
  </si>
  <si>
    <t>失败</t>
  </si>
  <si>
    <t>成功</t>
  </si>
  <si>
    <t>困难</t>
  </si>
  <si>
    <t>极难</t>
  </si>
  <si>
    <t>大成功</t>
  </si>
  <si>
    <t>≤技能</t>
  </si>
  <si>
    <t>&gt;技能</t>
  </si>
  <si>
    <t>1/2值</t>
  </si>
  <si>
    <t>1/5值</t>
  </si>
  <si>
    <t>[急救]回复1点体力</t>
  </si>
  <si>
    <t>重伤</t>
  </si>
  <si>
    <t>昏迷</t>
  </si>
  <si>
    <t>濒死</t>
  </si>
  <si>
    <t>一次受到最大生命值一半的伤害</t>
  </si>
  <si>
    <t>HP=0但并未[重伤]</t>
  </si>
  <si>
    <t>HP=0且受到[重伤]。需要用[急救]摆脱濒死效果，并用[医学]进行后续治疗。</t>
  </si>
  <si>
    <t>无重伤下每天自然回复1点体力</t>
  </si>
  <si>
    <t>重伤时每周做1次恢复检定</t>
  </si>
  <si>
    <t>信誉</t>
  </si>
  <si>
    <t>牛仔</t>
  </si>
  <si>
    <t>工程师</t>
  </si>
  <si>
    <t>法医</t>
  </si>
  <si>
    <t>赌徒</t>
  </si>
  <si>
    <t>美术</t>
  </si>
  <si>
    <t>生物学</t>
  </si>
  <si>
    <t>天文学</t>
  </si>
  <si>
    <t>冲锋枪</t>
  </si>
  <si>
    <t>火焰喷射器</t>
  </si>
  <si>
    <t>手枪</t>
  </si>
  <si>
    <t>重武器</t>
  </si>
  <si>
    <t>化学</t>
  </si>
  <si>
    <t>数学</t>
  </si>
  <si>
    <t>物理学</t>
  </si>
  <si>
    <t>植物学</t>
  </si>
  <si>
    <t>气象学</t>
  </si>
  <si>
    <t>射击</t>
  </si>
  <si>
    <t>斗殴</t>
  </si>
  <si>
    <t>斗殴</t>
  </si>
  <si>
    <t>链枷</t>
  </si>
  <si>
    <t>说服</t>
  </si>
  <si>
    <t>手枪</t>
  </si>
  <si>
    <t>会计师</t>
  </si>
  <si>
    <t>0-99</t>
  </si>
  <si>
    <t>30-70</t>
  </si>
  <si>
    <t>教育×4</t>
  </si>
  <si>
    <t>9-20</t>
  </si>
  <si>
    <t>教育×2＋外貌×2</t>
  </si>
  <si>
    <t>教育×2＋外貌×2</t>
  </si>
  <si>
    <t>演员-戏剧演员</t>
  </si>
  <si>
    <t>一项社交技能（魅惑、话术、恐吓、说服），格斗（斗殴），射击，法律，图书馆，心理学，潜行，追踪。</t>
  </si>
  <si>
    <t>教育×4</t>
  </si>
  <si>
    <t>10-40</t>
  </si>
  <si>
    <t>古董商</t>
  </si>
  <si>
    <t>9-50</t>
  </si>
  <si>
    <t>精神病院护工</t>
  </si>
  <si>
    <t>9-70</t>
  </si>
  <si>
    <t>演员-电影演员</t>
  </si>
  <si>
    <t>法律，聆听，医学，外语，精神分析，心理学，科学（生物学，化学）。</t>
  </si>
  <si>
    <t>估价，考古，历史，外语，图书馆，侦查，机械维修，导航或科学（任一：如化学、物理、地理等）。</t>
  </si>
  <si>
    <t>酒保</t>
  </si>
  <si>
    <t>会计，估价，汽车驾驶，历史，图书馆，母语，外语，一项社交技能（魅惑、话术、恐吓、说服）。</t>
  </si>
  <si>
    <t>9-30</t>
  </si>
  <si>
    <t>教育×2＋力量×2</t>
  </si>
  <si>
    <t>9-40</t>
  </si>
  <si>
    <t>9-60</t>
  </si>
  <si>
    <t>程序员、电子工程师</t>
  </si>
  <si>
    <t>教育×2＋敏捷×2</t>
  </si>
  <si>
    <t>职业属性</t>
  </si>
  <si>
    <t>罪犯-银行劫匪</t>
  </si>
  <si>
    <t>罪犯-欺诈师</t>
  </si>
  <si>
    <t>罪犯-混混</t>
  </si>
  <si>
    <t>3-10</t>
  </si>
  <si>
    <t>20-60</t>
  </si>
  <si>
    <t>30-60</t>
  </si>
  <si>
    <t>攀爬，闪避，跳跃，投掷，侦查，游泳，任意两项其他个人或时代特长。</t>
  </si>
  <si>
    <t>30-50</t>
  </si>
  <si>
    <t>会计，历史，图书馆，聆听，外语，一项社交技能（魅惑、话术、恐吓、说服），心理学，任意一项其他技能。</t>
  </si>
  <si>
    <t>10-70</t>
  </si>
  <si>
    <t>5-30</t>
  </si>
  <si>
    <t>两项社交技能（魅惑、话术、恐吓、说服），汽车驾驶，格斗（斗殴）或射击，历史，神秘学，心理学，潜行。※经KP允许 可用催眠替换其中一项。</t>
  </si>
  <si>
    <t>30-80</t>
  </si>
  <si>
    <t>教育×2＋外貌或敏捷或力量×2</t>
  </si>
  <si>
    <t>司机-私人司机</t>
  </si>
  <si>
    <t>司机-司机</t>
  </si>
  <si>
    <t>50-90</t>
  </si>
  <si>
    <t>消防员</t>
  </si>
  <si>
    <t>攀爬，闪避，汽车驾驶，急救，跳跃，机械维修，操作重型机械，投掷。</t>
  </si>
  <si>
    <t>黑帮-黑帮老大</t>
  </si>
  <si>
    <t>黑帮-马仔</t>
  </si>
  <si>
    <t>0-5</t>
  </si>
  <si>
    <t>游民</t>
  </si>
  <si>
    <t>记者(原作向)-调查记者</t>
  </si>
  <si>
    <t>外语，聆听，医学，说服，精神分析，心理学，科学（生物学，化学）。</t>
  </si>
  <si>
    <t>杂技演员</t>
  </si>
  <si>
    <t>20-90</t>
  </si>
  <si>
    <t>中介调查员</t>
  </si>
  <si>
    <t>20-45</t>
  </si>
  <si>
    <t>教育×2＋力量或敏捷×2</t>
  </si>
  <si>
    <t>精神病医生（古典）</t>
  </si>
  <si>
    <t>10-60</t>
  </si>
  <si>
    <t>动物训练师</t>
  </si>
  <si>
    <t>文物学家（原作向）</t>
  </si>
  <si>
    <t>考古学家（原作向）</t>
  </si>
  <si>
    <t>建筑师</t>
  </si>
  <si>
    <t>8-20</t>
  </si>
  <si>
    <t>攀爬，跳跃，格斗（斗殴），骑乘，一项社交技能（魅惑、话术、恐吓、说服），游泳，投掷，任意一项其他个人或时代特长。</t>
  </si>
  <si>
    <t>作家（原作向）</t>
  </si>
  <si>
    <t>8-25</t>
  </si>
  <si>
    <t>会计，两项社交技能（魅惑、话术、恐吓、说服），格斗（斗殴），聆听，心理学，侦查，任意一项其他个人或时代特长。</t>
  </si>
  <si>
    <t>猎人</t>
  </si>
  <si>
    <t>20-50</t>
  </si>
  <si>
    <t>20-40</t>
  </si>
  <si>
    <t>拳击手、摔跤手</t>
  </si>
  <si>
    <t>闪避，格斗（斗殴），恐吓，跳跃，心理学，侦查，任意两项其他个人或时代特长。</t>
  </si>
  <si>
    <t>管家、男仆、女仆</t>
  </si>
  <si>
    <t>神职人员</t>
  </si>
  <si>
    <t>黑客/骇客</t>
  </si>
  <si>
    <t>工匠</t>
  </si>
  <si>
    <t>罪犯-刺客</t>
  </si>
  <si>
    <t>5-75</t>
  </si>
  <si>
    <t>罪犯-打手、暴徒</t>
  </si>
  <si>
    <t>罪犯-窃贼</t>
  </si>
  <si>
    <t>5-40</t>
  </si>
  <si>
    <t>10-65</t>
  </si>
  <si>
    <t>罪犯-独行罪犯</t>
  </si>
  <si>
    <t>5-65</t>
  </si>
  <si>
    <t>罪犯-女飞贼（古典）</t>
  </si>
  <si>
    <t>10-80</t>
  </si>
  <si>
    <t>罪犯-赃物贩子</t>
  </si>
  <si>
    <t>罪犯-走私者</t>
  </si>
  <si>
    <t>射击，聆听，导航，一项社交技能（魅惑、话术、恐吓、说服），汽车驾驶或驾驶（飞行器或船），心理学，妙手，侦查。</t>
  </si>
  <si>
    <t>教团首领</t>
  </si>
  <si>
    <t>会计，两项社交技能（魅惑、话术、恐吓、说服），神秘学，心理学，侦查，任意其他两项其他个人特长。</t>
  </si>
  <si>
    <t>除魅师（现代）</t>
  </si>
  <si>
    <t>设计师</t>
  </si>
  <si>
    <t>50-99</t>
  </si>
  <si>
    <t>潜水员</t>
  </si>
  <si>
    <t>潜水，急救，机械维修，驾驶（船），科学（生物），侦查，游泳，任意一项其他个人或时代特长。</t>
  </si>
  <si>
    <t>医生（原作向）</t>
  </si>
  <si>
    <t>流浪者</t>
  </si>
  <si>
    <t>攀爬，跳跃，聆听，导航，一项社交技能（魅惑、话术、恐吓、说服），潜行，任意两项其他个人或时代特长。</t>
  </si>
  <si>
    <t>会计，汽车驾驶，聆听，一项社交技能（魅惑、话术、恐吓、说服），机械维修，导航，心理学，任意一项其他个人或时代特长。</t>
  </si>
  <si>
    <t>司机-出租车司机</t>
  </si>
  <si>
    <t>编辑</t>
  </si>
  <si>
    <t>10-30</t>
  </si>
  <si>
    <t>会计，历史，母语，两项社交技能（魅惑、话术、恐吓、说服），心理学，侦查，任意一项其他个人或时代特长。</t>
  </si>
  <si>
    <t>政府官员</t>
  </si>
  <si>
    <t>艺人</t>
  </si>
  <si>
    <t>探险家（古典）</t>
  </si>
  <si>
    <t>55-80</t>
  </si>
  <si>
    <t>农民</t>
  </si>
  <si>
    <t>司法人员</t>
  </si>
  <si>
    <t>汽车驾驶，格斗（斗殴），射击，法律，说服，潜行，侦查，任意一项其他个人或时代特长。</t>
  </si>
  <si>
    <t>驻外记者</t>
  </si>
  <si>
    <t>历史，外语，母语，聆听，两项社交技能（魅惑、话术、恐吓、说服），心理学，任意一项其他个人或时代特长。</t>
  </si>
  <si>
    <t>40-60</t>
  </si>
  <si>
    <t>8-50</t>
  </si>
  <si>
    <t>60-95</t>
  </si>
  <si>
    <t>汽车驾驶，格斗，射击，两项社交技能（魅惑、话术、恐吓、说服），心理学，任意两项其他个人或时代特长。</t>
  </si>
  <si>
    <t>绅士、淑女</t>
  </si>
  <si>
    <t>40-90</t>
  </si>
  <si>
    <t>勤杂护工</t>
  </si>
  <si>
    <t>6-15</t>
  </si>
  <si>
    <t>记者(原作向)-通讯记者</t>
  </si>
  <si>
    <t>法官</t>
  </si>
  <si>
    <t>50-80</t>
  </si>
  <si>
    <t>历史，恐吓，法律，图书馆，聆听，母语，说服，心理学。</t>
  </si>
  <si>
    <t>实验室助理</t>
  </si>
  <si>
    <t>工人-伐木工</t>
  </si>
  <si>
    <t>工人-矿工</t>
  </si>
  <si>
    <t>律师</t>
  </si>
  <si>
    <t>会计，法律，图书馆，两项社交技能（魅惑、话术、恐吓、说服），心理学，两项其他技能。</t>
  </si>
  <si>
    <t>图书馆管理员（原作向）</t>
  </si>
  <si>
    <t>9-35</t>
  </si>
  <si>
    <t>技师</t>
  </si>
  <si>
    <t>军官</t>
  </si>
  <si>
    <t>20-70</t>
  </si>
  <si>
    <t>传教士</t>
  </si>
  <si>
    <t>0-30</t>
  </si>
  <si>
    <t>登山家</t>
  </si>
  <si>
    <t>博物馆管理员</t>
  </si>
  <si>
    <t>会计，估价，考古，历史，图书馆，神秘学，外语，侦查。</t>
  </si>
  <si>
    <t>音乐家</t>
  </si>
  <si>
    <t>护士</t>
  </si>
  <si>
    <t>急救，聆听，医学，一项社交技能（魅惑、话术、恐吓、说服），心理学，科学（生物学，化学），侦查。</t>
  </si>
  <si>
    <t>神秘学家</t>
  </si>
  <si>
    <t>9-65</t>
  </si>
  <si>
    <t>旅行家</t>
  </si>
  <si>
    <t>5-20</t>
  </si>
  <si>
    <t>超心理学家</t>
  </si>
  <si>
    <t>药剂师</t>
  </si>
  <si>
    <t>35-75</t>
  </si>
  <si>
    <t>会计，急救，外语（拉丁文），图书馆，一项社交技能（魅惑、话术、恐吓、说服），心理学，科学（制药，化学）。</t>
  </si>
  <si>
    <t>摄影师-摄影师</t>
  </si>
  <si>
    <t>摄影师-摄影记者</t>
  </si>
  <si>
    <t>飞行员-飞行员</t>
  </si>
  <si>
    <t>飞行员-特技飞行员（古典）</t>
  </si>
  <si>
    <t>警方(原作向)-警探</t>
  </si>
  <si>
    <t>警方(原作向)-巡警</t>
  </si>
  <si>
    <t>格斗（斗殴），射击，急救，一项社交技能（魅惑、话术、恐吓、说服），法律，心理学，侦查和下面的一种个人特长：汽车驾驶或骑乘。</t>
  </si>
  <si>
    <t>私家侦探</t>
  </si>
  <si>
    <t>教授（原作向）</t>
  </si>
  <si>
    <t>图书馆，外语，母语，心理学，任意四项其他学术、时代或个人特长。</t>
  </si>
  <si>
    <t>淘金客</t>
  </si>
  <si>
    <t>0-10</t>
  </si>
  <si>
    <t>性工作者</t>
  </si>
  <si>
    <t>5-50</t>
  </si>
  <si>
    <t>精神病学家</t>
  </si>
  <si>
    <t>心理学家、精神分析学家</t>
  </si>
  <si>
    <t>会计，图书馆，聆听，说服，精神分析，心理学，任意两项其他学术、个人或时代特长。</t>
  </si>
  <si>
    <t>研究员</t>
  </si>
  <si>
    <t>海员-军舰海员</t>
  </si>
  <si>
    <t>电工或机械维修，格斗，射击，急救，导航，驾驶（船），生存（海上），游泳。</t>
  </si>
  <si>
    <t>海员-民船海员</t>
  </si>
  <si>
    <t>推销员</t>
  </si>
  <si>
    <t>会计，两项社交技能（魅惑、话术、恐吓、说服），汽车驾驶，聆听，心理学，潜行或妙手，一项其他技能。</t>
  </si>
  <si>
    <t>科学家</t>
  </si>
  <si>
    <t>秘书</t>
  </si>
  <si>
    <t>店老板</t>
  </si>
  <si>
    <t>士兵、海军陆战队士兵</t>
  </si>
  <si>
    <t>攀爬或游泳，闪避，格斗，射击，潜行，生存，下面任选两项：急救、机械维修、外语。</t>
  </si>
  <si>
    <t>间谍</t>
  </si>
  <si>
    <t>学生、实习生</t>
  </si>
  <si>
    <t>5-10</t>
  </si>
  <si>
    <t>语言（母语或外语），图书馆，聆听，三个学习的专业，任意两项其他个人或时代特长。</t>
  </si>
  <si>
    <t>替身演员</t>
  </si>
  <si>
    <t>10-50</t>
  </si>
  <si>
    <t>部落成员</t>
  </si>
  <si>
    <t>殡葬师</t>
  </si>
  <si>
    <t>工会活动家</t>
  </si>
  <si>
    <t>会计，两项社交技能（魅惑、话术、恐吓、说服），格斗（斗殴），法律，聆听，操作重型机械，心理学。</t>
  </si>
  <si>
    <t>服务生</t>
  </si>
  <si>
    <t>白领工人-职员、主管</t>
  </si>
  <si>
    <t>会计，语言，法律，图书馆或计算机，聆听，一项社交技能（魅惑、话术、恐吓、说服），任意两项其他个人或时代特长。</t>
  </si>
  <si>
    <t>白领工人-中高层管理人员</t>
  </si>
  <si>
    <t>20-80</t>
  </si>
  <si>
    <t>狂热者</t>
  </si>
  <si>
    <t>历史，两项社交技能（魅惑、话术、恐吓、说服），心理学，潜行，任意三项其他个人或时代特长。</t>
  </si>
  <si>
    <t>饲养员</t>
  </si>
  <si>
    <r>
      <t>教育×</t>
    </r>
    <r>
      <rPr>
        <charset val="134"/>
        <sz val="10"/>
        <color rgb="FF000000"/>
        <rFont val="微软雅黑 Light"/>
      </rPr>
      <t>2＋外貌×2</t>
    </r>
  </si>
  <si>
    <r>
      <t>教育×</t>
    </r>
    <r>
      <rPr>
        <charset val="134"/>
        <sz val="10"/>
        <color rgb="FF000000"/>
        <rFont val="微软雅黑 Light"/>
      </rPr>
      <t>2＋敏捷×2</t>
    </r>
  </si>
  <si>
    <r>
      <t>教育×</t>
    </r>
    <r>
      <rPr>
        <charset val="134"/>
        <sz val="10"/>
        <color rgb="FF000000"/>
        <rFont val="微软雅黑 Light"/>
      </rPr>
      <t>2＋力量×2</t>
    </r>
  </si>
  <si>
    <r>
      <t>教育×</t>
    </r>
    <r>
      <rPr>
        <charset val="134"/>
        <sz val="10"/>
        <color rgb="FF000000"/>
        <rFont val="微软雅黑 Light"/>
      </rPr>
      <t>4</t>
    </r>
  </si>
  <si>
    <t>0-15</t>
  </si>
  <si>
    <t>人类学，历史，图书馆，一项社交技能（魅惑、话术、恐吓、说服），神秘学，外语，科学（天文），任意一项其他个人或时代特长 ※经KP允许 可以包含克苏鲁神话</t>
  </si>
  <si>
    <t>罪犯-赝造者</t>
  </si>
  <si>
    <t>鞭子</t>
  </si>
  <si>
    <t>电锯</t>
  </si>
  <si>
    <t>斧</t>
  </si>
  <si>
    <t>属性</t>
  </si>
  <si>
    <t>住地</t>
  </si>
  <si>
    <t>快速参考规则</t>
  </si>
  <si>
    <t>艺术家</t>
  </si>
  <si>
    <t>技能和属性检定
成功等级</t>
  </si>
  <si>
    <t>会计，法律，图书馆，聆听，说服，侦查，任意其他两项个人或时代特长。</t>
  </si>
  <si>
    <t>[医学]回复1D3点体力</t>
  </si>
  <si>
    <t>0/96+</t>
  </si>
  <si>
    <t>人类学</t>
  </si>
  <si>
    <t>估价</t>
  </si>
  <si>
    <t>考古学</t>
  </si>
  <si>
    <t>魅惑</t>
  </si>
  <si>
    <t>攀爬</t>
  </si>
  <si>
    <t>克苏鲁神话</t>
  </si>
  <si>
    <t>乔装</t>
  </si>
  <si>
    <t>闪避</t>
  </si>
  <si>
    <t>电气维修</t>
  </si>
  <si>
    <t>话术</t>
  </si>
  <si>
    <t>急救</t>
  </si>
  <si>
    <t>历史</t>
  </si>
  <si>
    <t>恐吓</t>
  </si>
  <si>
    <t>跳跃</t>
  </si>
  <si>
    <t>聆听</t>
  </si>
  <si>
    <t>锁匠</t>
  </si>
  <si>
    <t>机械维修</t>
  </si>
  <si>
    <t>医学</t>
  </si>
  <si>
    <t>领航</t>
  </si>
  <si>
    <t>神秘学</t>
  </si>
  <si>
    <t>操作重型机械</t>
  </si>
  <si>
    <t>精神分析</t>
  </si>
  <si>
    <t>心理学</t>
  </si>
  <si>
    <t>骑术</t>
  </si>
  <si>
    <t>追踪</t>
  </si>
  <si>
    <t>妙手</t>
  </si>
  <si>
    <t>侦察</t>
  </si>
  <si>
    <t>潜行</t>
  </si>
  <si>
    <t>游泳</t>
  </si>
  <si>
    <t>投掷</t>
  </si>
  <si>
    <t>步枪/霰弹枪</t>
  </si>
  <si>
    <t>技艺:</t>
  </si>
  <si>
    <t>格斗:</t>
  </si>
  <si>
    <t>射击:</t>
  </si>
  <si>
    <t>科学:</t>
  </si>
  <si>
    <t>驾驶:</t>
  </si>
  <si>
    <t>母语:</t>
  </si>
  <si>
    <t>调查员信息</t>
  </si>
  <si>
    <t>次数</t>
  </si>
  <si>
    <t>射程</t>
  </si>
  <si>
    <t>伤害</t>
  </si>
  <si>
    <t>业余艺术爱好者（原作向）</t>
  </si>
  <si>
    <t>意义非凡之地</t>
  </si>
  <si>
    <t>伤口和疤痕</t>
  </si>
  <si>
    <t>恐惧症和狂躁症</t>
  </si>
  <si>
    <t>第三类接触</t>
  </si>
  <si>
    <t>古籍、咒文和魔法物品</t>
  </si>
  <si>
    <t>调查员同伴</t>
  </si>
  <si>
    <t>弓</t>
  </si>
  <si>
    <t>步枪/霰弹枪</t>
  </si>
  <si>
    <t>1D3+DB</t>
  </si>
  <si>
    <t>潜水</t>
  </si>
  <si>
    <t>调整值</t>
  </si>
  <si>
    <r>
      <t xml:space="preserve">力量
</t>
    </r>
    <r>
      <rPr>
        <charset val="134"/>
        <sz val="8"/>
        <color rgb="FF000000"/>
        <rFont val="微软雅黑"/>
      </rPr>
      <t>STR</t>
    </r>
  </si>
  <si>
    <r>
      <t xml:space="preserve">体质
</t>
    </r>
    <r>
      <rPr>
        <charset val="134"/>
        <sz val="8"/>
        <color rgb="FF000000"/>
        <rFont val="微软雅黑"/>
      </rPr>
      <t>CON</t>
    </r>
  </si>
  <si>
    <r>
      <t xml:space="preserve">敏捷
</t>
    </r>
    <r>
      <rPr>
        <charset val="134"/>
        <sz val="8"/>
        <color rgb="FF000000"/>
        <rFont val="微软雅黑"/>
      </rPr>
      <t>DEX</t>
    </r>
  </si>
  <si>
    <r>
      <t xml:space="preserve">伤害加值
</t>
    </r>
    <r>
      <rPr>
        <charset val="134"/>
        <sz val="8"/>
        <color rgb="FF000000"/>
        <rFont val="微软雅黑"/>
      </rPr>
      <t>Damage Bonus</t>
    </r>
  </si>
  <si>
    <r>
      <t xml:space="preserve">体格
</t>
    </r>
    <r>
      <rPr>
        <charset val="134"/>
        <sz val="8"/>
        <color rgb="FF000000"/>
        <rFont val="微软雅黑"/>
      </rPr>
      <t>Build</t>
    </r>
  </si>
  <si>
    <t>宝贵之物</t>
  </si>
  <si>
    <t>思想与信念</t>
  </si>
  <si>
    <t>重要之人</t>
  </si>
  <si>
    <t>特质</t>
  </si>
  <si>
    <t>生存:</t>
  </si>
  <si>
    <t>STR+SIZ</t>
  </si>
  <si>
    <t>DB</t>
  </si>
  <si>
    <t>错误</t>
  </si>
  <si>
    <t>技艺（艺术或摄影），一项社交技能（魅惑、话术、恐吓、说服），历史，图书馆，母语，心理学，任意两项其他个人或时代特长。</t>
  </si>
  <si>
    <t>按[F9]刷新。移动设备选择[菜单]-[公式]-[开始计算]。</t>
  </si>
  <si>
    <t>技能名称</t>
  </si>
  <si>
    <t>D4</t>
  </si>
  <si>
    <t>D6</t>
  </si>
  <si>
    <t>D10</t>
  </si>
  <si>
    <t>D100</t>
  </si>
  <si>
    <t>D20</t>
  </si>
  <si>
    <t>多面骰</t>
  </si>
  <si>
    <t>D2</t>
  </si>
  <si>
    <t>D8</t>
  </si>
  <si>
    <t>+1D4</t>
  </si>
  <si>
    <t>+1D6</t>
  </si>
  <si>
    <t>+2D6</t>
  </si>
  <si>
    <t>+3D6</t>
  </si>
  <si>
    <t>+4D6</t>
  </si>
  <si>
    <t>+5D6</t>
  </si>
  <si>
    <t>+6D6</t>
  </si>
  <si>
    <t>+7D6</t>
  </si>
  <si>
    <t>+8D6</t>
  </si>
  <si>
    <t>+9D6</t>
  </si>
  <si>
    <t>+10D6</t>
  </si>
  <si>
    <t>+11D6</t>
  </si>
  <si>
    <t>+12D6</t>
  </si>
  <si>
    <t>+13D6</t>
  </si>
  <si>
    <t>+14D6</t>
  </si>
  <si>
    <t>+15D6</t>
  </si>
  <si>
    <t>+16D6</t>
  </si>
  <si>
    <t>+17D6</t>
  </si>
  <si>
    <t>+18D6</t>
  </si>
  <si>
    <t>+19D6</t>
  </si>
  <si>
    <t>+20D6</t>
  </si>
  <si>
    <t>+21D6</t>
  </si>
  <si>
    <t>+22D6</t>
  </si>
  <si>
    <t>+23D6</t>
  </si>
  <si>
    <t>+24D6</t>
  </si>
  <si>
    <t>+25D6</t>
  </si>
  <si>
    <t>+26D6</t>
  </si>
  <si>
    <t>Build</t>
  </si>
  <si>
    <t>MOV减值</t>
  </si>
  <si>
    <t>STR</t>
  </si>
  <si>
    <t>DEX</t>
  </si>
  <si>
    <t>判断MOV</t>
  </si>
  <si>
    <t>剑</t>
  </si>
  <si>
    <t>信用评级</t>
  </si>
  <si>
    <t>会计</t>
  </si>
  <si>
    <t>图书馆使用</t>
  </si>
  <si>
    <t>SIZ</t>
  </si>
  <si>
    <t>STR&gt;SIZ?</t>
  </si>
  <si>
    <t>DEX&gt;SIZ?</t>
  </si>
  <si>
    <t>STR&lt;SIZ?</t>
  </si>
  <si>
    <t>DEX&lt;SIZ?</t>
  </si>
  <si>
    <t>MOV=8？</t>
  </si>
  <si>
    <t>最终结果</t>
  </si>
  <si>
    <t>角色名称[玩家]：关系描述</t>
  </si>
  <si>
    <t>调查员笔记</t>
  </si>
  <si>
    <t>弹药</t>
  </si>
  <si>
    <r>
      <t xml:space="preserve">闪避
</t>
    </r>
    <r>
      <rPr>
        <charset val="134"/>
        <sz val="8"/>
        <color rgb="FF000000"/>
        <rFont val="微软雅黑"/>
      </rPr>
      <t>Dodge</t>
    </r>
  </si>
  <si>
    <t>语言:</t>
  </si>
  <si>
    <t>*护甲、职业模板、调查员笔记、调查员同伴、古籍咒文魔法物品和神话遭遇不会被输出。</t>
  </si>
  <si>
    <t>贯穿</t>
  </si>
  <si>
    <t>博物学</t>
  </si>
  <si>
    <t>☐</t>
  </si>
  <si>
    <t>音乐</t>
  </si>
  <si>
    <t>厨艺</t>
  </si>
  <si>
    <t>读唇</t>
  </si>
  <si>
    <t>绞索</t>
  </si>
  <si>
    <r>
      <t xml:space="preserve">外貌
</t>
    </r>
    <r>
      <rPr>
        <charset val="134"/>
        <sz val="8"/>
        <color rgb="FF000000"/>
        <rFont val="微软雅黑"/>
      </rPr>
      <t>APP</t>
    </r>
  </si>
  <si>
    <t>药学</t>
  </si>
  <si>
    <t>—————————资产—————————</t>
  </si>
  <si>
    <t>—————————战斗—————————</t>
  </si>
  <si>
    <t>—————————技能—————————</t>
  </si>
  <si>
    <t>————————背景故事————————</t>
  </si>
  <si>
    <t>————————————————————</t>
  </si>
  <si>
    <t>写作</t>
  </si>
  <si>
    <t>表演</t>
  </si>
  <si>
    <t>木匠</t>
  </si>
  <si>
    <t>莫里斯舞蹈</t>
  </si>
  <si>
    <t>粉刷/油漆工</t>
  </si>
  <si>
    <t>雕塑</t>
  </si>
  <si>
    <t>书法</t>
  </si>
  <si>
    <t>理发</t>
  </si>
  <si>
    <t>舞蹈</t>
  </si>
  <si>
    <t>歌剧演唱</t>
  </si>
  <si>
    <t>制陶</t>
  </si>
  <si>
    <t>艺术与手艺</t>
  </si>
  <si>
    <t>司法科学</t>
  </si>
  <si>
    <t>伪造文书</t>
  </si>
  <si>
    <t>爆破</t>
  </si>
  <si>
    <t>炮术</t>
  </si>
  <si>
    <t>潜水</t>
  </si>
  <si>
    <t>徒手格斗</t>
  </si>
  <si>
    <t>Produced by Lost_Akiba   果园ID：秋叶EXODUS    群号：228689392</t>
  </si>
  <si>
    <t>与1</t>
  </si>
  <si>
    <t>与2</t>
  </si>
  <si>
    <t>非3</t>
  </si>
  <si>
    <t>MOV=9？</t>
  </si>
  <si>
    <t>MOV=7？</t>
  </si>
  <si>
    <t>催眠</t>
  </si>
  <si>
    <t>驯兽</t>
  </si>
  <si>
    <t>×</t>
  </si>
  <si>
    <t>机枪</t>
  </si>
  <si>
    <t>2</t>
  </si>
  <si>
    <t>生活水平</t>
  </si>
  <si>
    <t>现金</t>
  </si>
  <si>
    <t>其它资产</t>
  </si>
  <si>
    <t>消费水平</t>
  </si>
  <si>
    <t>身无分文</t>
  </si>
  <si>
    <t>贫穷</t>
  </si>
  <si>
    <t>标准</t>
  </si>
  <si>
    <t>小康</t>
  </si>
  <si>
    <t>富裕</t>
  </si>
  <si>
    <t>富豪</t>
  </si>
  <si>
    <t>1-9</t>
  </si>
  <si>
    <t>10-49</t>
  </si>
  <si>
    <t>0</t>
  </si>
  <si>
    <t>50-89</t>
  </si>
  <si>
    <t>90-98</t>
  </si>
  <si>
    <t>99</t>
  </si>
  <si>
    <t>CR × 1</t>
  </si>
  <si>
    <t>CR × 10</t>
  </si>
  <si>
    <t>0.5</t>
  </si>
  <si>
    <t>CR × 2</t>
  </si>
  <si>
    <t>CR × 5</t>
  </si>
  <si>
    <t>CR × 20</t>
  </si>
  <si>
    <t>50000</t>
  </si>
  <si>
    <t>CR × 50</t>
  </si>
  <si>
    <t>CR × 500</t>
  </si>
  <si>
    <t>CR × 2000</t>
  </si>
  <si>
    <t>5M+</t>
  </si>
  <si>
    <t>10</t>
  </si>
  <si>
    <t>50</t>
  </si>
  <si>
    <t>250</t>
  </si>
  <si>
    <t>5000</t>
  </si>
  <si>
    <t xml:space="preserve">   1920s 美国($)</t>
  </si>
  <si>
    <t>CR × 40</t>
  </si>
  <si>
    <t>CR × 100</t>
  </si>
  <si>
    <t>CR × 200</t>
  </si>
  <si>
    <t>1M</t>
  </si>
  <si>
    <t>CR × 1000</t>
  </si>
  <si>
    <t>CR × 10000</t>
  </si>
  <si>
    <t>CR × 40000</t>
  </si>
  <si>
    <t>100M+</t>
  </si>
  <si>
    <t>40</t>
  </si>
  <si>
    <t>200</t>
  </si>
  <si>
    <t>1000</t>
  </si>
  <si>
    <t>100000</t>
  </si>
  <si>
    <t xml:space="preserve">   维多利亚时代 英国(￡)</t>
  </si>
  <si>
    <t>5先令</t>
  </si>
  <si>
    <t>5便士</t>
  </si>
  <si>
    <t>CR × 12</t>
  </si>
  <si>
    <t>150000</t>
  </si>
  <si>
    <t>300000+</t>
  </si>
  <si>
    <t>20先令</t>
  </si>
  <si>
    <t>15</t>
  </si>
  <si>
    <r>
      <t>来自泡泡百科的</t>
    </r>
    <r>
      <rPr>
        <b/>
        <charset val="134"/>
        <sz val="11"/>
        <color rgb="FFFF0000"/>
        <rFont val="微软雅黑"/>
      </rPr>
      <t>房规</t>
    </r>
    <r>
      <rPr>
        <charset val="134"/>
        <sz val="11"/>
        <rFont val="微软雅黑"/>
      </rPr>
      <t>。</t>
    </r>
  </si>
  <si>
    <t>100</t>
  </si>
  <si>
    <t>CR × 3000</t>
  </si>
  <si>
    <t>100万</t>
  </si>
  <si>
    <t>CR × 5000</t>
  </si>
  <si>
    <t>CR × 4万</t>
  </si>
  <si>
    <t>CR × 25万</t>
  </si>
  <si>
    <t>10亿+</t>
  </si>
  <si>
    <t>2万</t>
  </si>
  <si>
    <t>10万</t>
  </si>
  <si>
    <t>30M</t>
  </si>
  <si>
    <t>CR × 2K</t>
  </si>
  <si>
    <t>CR × 4K</t>
  </si>
  <si>
    <t>CR × 12K</t>
  </si>
  <si>
    <t>CR × 75K</t>
  </si>
  <si>
    <t>CR × 20K</t>
  </si>
  <si>
    <t>CR × 150K</t>
  </si>
  <si>
    <t>CR × 1M</t>
  </si>
  <si>
    <t>CR × 6M</t>
  </si>
  <si>
    <t>30B+</t>
  </si>
  <si>
    <t>500</t>
  </si>
  <si>
    <t>2K</t>
  </si>
  <si>
    <t>25K</t>
  </si>
  <si>
    <t>100K</t>
  </si>
  <si>
    <t>500K</t>
  </si>
  <si>
    <t>2M</t>
  </si>
  <si>
    <t>来自核心规则。</t>
  </si>
  <si>
    <t>来自扩展书克苏鲁煤气灯。
12便士=1先令；20先令=1英镑(￡)</t>
  </si>
  <si>
    <t>2磅10先令</t>
  </si>
  <si>
    <t>01</t>
  </si>
  <si>
    <t>形象描述</t>
  </si>
  <si>
    <t>理智</t>
  </si>
  <si>
    <t>临时性</t>
  </si>
  <si>
    <t>不定性</t>
  </si>
  <si>
    <t>☐</t>
  </si>
  <si>
    <t>魔法</t>
  </si>
  <si>
    <r>
      <t xml:space="preserve">移动
</t>
    </r>
    <r>
      <rPr>
        <charset val="134"/>
        <sz val="8"/>
        <color rgb="FF000000"/>
        <rFont val="微软雅黑"/>
      </rPr>
      <t>MOV</t>
    </r>
  </si>
  <si>
    <t>成长</t>
  </si>
  <si>
    <r>
      <rPr>
        <charset val="134"/>
        <sz val="10"/>
        <color rgb="FF000000"/>
        <rFont val="微软雅黑"/>
      </rPr>
      <t>教育</t>
    </r>
    <r>
      <rPr>
        <charset val="134"/>
        <sz val="8"/>
        <color rgb="FF000000"/>
        <rFont val="微软雅黑"/>
      </rPr>
      <t xml:space="preserve">
EDU</t>
    </r>
  </si>
  <si>
    <r>
      <t xml:space="preserve">意志
</t>
    </r>
    <r>
      <rPr>
        <charset val="134"/>
        <sz val="8"/>
        <color rgb="FF000000"/>
        <rFont val="微软雅黑"/>
      </rPr>
      <t>POW</t>
    </r>
  </si>
  <si>
    <t>第一步：决定属性</t>
  </si>
  <si>
    <t>自动属性掷骰</t>
  </si>
  <si>
    <t>也可以使用这个自动属性掷骰得到的属性，截图保存并抄到左边的表格中。数据按F9刷新。</t>
  </si>
  <si>
    <r>
      <rPr>
        <charset val="134"/>
        <sz val="10"/>
        <color rgb="FF000000"/>
        <rFont val="微软雅黑"/>
      </rPr>
      <t>智力</t>
    </r>
    <r>
      <rPr>
        <charset val="134"/>
        <sz val="9"/>
        <color rgb="FF000000"/>
        <rFont val="微软雅黑"/>
      </rPr>
      <t xml:space="preserve">
</t>
    </r>
    <r>
      <rPr>
        <charset val="134"/>
        <sz val="8"/>
        <color rgb="FF000000"/>
        <rFont val="微软雅黑"/>
      </rPr>
      <t>INT</t>
    </r>
  </si>
  <si>
    <t>在开始之前……</t>
  </si>
  <si>
    <t>规则书的第三章中能找到建卡所需的一切规则。</t>
  </si>
  <si>
    <t>时代背景：</t>
  </si>
  <si>
    <t>出身</t>
  </si>
  <si>
    <t>第三步：决定技能</t>
  </si>
  <si>
    <t>第二步：决定职业</t>
  </si>
  <si>
    <t>职业序号：</t>
  </si>
  <si>
    <t>20-39岁：进行1次EDU增强检定。</t>
  </si>
  <si>
    <t>40-49岁：进行2次EDU增强检定。力量体质敏捷合计-5。外貌-5。</t>
  </si>
  <si>
    <t>15-19岁：力量和体型合计-5，EDU-5。决定幸运值时可掷骰2次，取较好值。</t>
  </si>
  <si>
    <t>50-59岁：进行3次EDU增强检定。力量体质敏捷合计-10。外貌-10。</t>
  </si>
  <si>
    <t>60-69岁：进行4次EDU增强检定。力量体质敏捷合计-20。外貌-15。</t>
  </si>
  <si>
    <t>70-79岁：进行4次EDU增强检定。力量体质敏捷合计-40。外貌-20。</t>
  </si>
  <si>
    <t>80-89岁：进行4次EDU增强检定。力量体质敏捷合计-80。外貌-25。</t>
  </si>
  <si>
    <r>
      <t xml:space="preserve">幸运
</t>
    </r>
    <r>
      <rPr>
        <charset val="134"/>
        <sz val="8"/>
        <color rgb="FF000000"/>
        <rFont val="微软雅黑"/>
      </rPr>
      <t>Luck</t>
    </r>
  </si>
  <si>
    <t>把得到的属性填写到下面的表中。</t>
  </si>
  <si>
    <t>自动幸运
掷骰</t>
  </si>
  <si>
    <t>伤害加值</t>
  </si>
  <si>
    <t>体格</t>
  </si>
  <si>
    <t>生命</t>
  </si>
  <si>
    <t>移动</t>
  </si>
  <si>
    <t>1920s</t>
  </si>
  <si>
    <t>第四步：写出背景</t>
  </si>
  <si>
    <t xml:space="preserve">   现代(1990+) 美国($)</t>
  </si>
  <si>
    <t>在其中选择一个职业模板，将序号填写到下面的空格中，以便在下一步中自动计算技能点数。</t>
  </si>
  <si>
    <r>
      <t>为</t>
    </r>
    <r>
      <rPr>
        <b/>
        <charset val="134"/>
        <sz val="10"/>
        <color rgb="FFC00000"/>
        <rFont val="微软雅黑"/>
      </rPr>
      <t>STR、CON、DEX、APP和POW</t>
    </r>
    <r>
      <rPr>
        <charset val="134"/>
        <sz val="10"/>
        <color rgb="FF000000"/>
        <rFont val="微软雅黑"/>
      </rPr>
      <t>投掷</t>
    </r>
    <r>
      <rPr>
        <b/>
        <charset val="134"/>
        <sz val="10"/>
        <color rgb="FFC00000"/>
        <rFont val="微软雅黑"/>
      </rPr>
      <t>3D6×5</t>
    </r>
    <r>
      <rPr>
        <charset val="134"/>
        <sz val="10"/>
        <color rgb="FF000000"/>
        <rFont val="微软雅黑"/>
      </rPr>
      <t xml:space="preserve"> ；为</t>
    </r>
    <r>
      <rPr>
        <b/>
        <charset val="134"/>
        <sz val="10"/>
        <color rgb="FFC00000"/>
        <rFont val="微软雅黑"/>
      </rPr>
      <t>SIZ、EDU和INT</t>
    </r>
    <r>
      <rPr>
        <charset val="134"/>
        <sz val="10"/>
        <color rgb="FF000000"/>
        <rFont val="微软雅黑"/>
      </rPr>
      <t>投掷</t>
    </r>
    <r>
      <rPr>
        <b/>
        <charset val="134"/>
        <sz val="10"/>
        <color rgb="FFC00000"/>
        <rFont val="微软雅黑"/>
      </rPr>
      <t>(2D6+6)×5</t>
    </r>
  </si>
  <si>
    <r>
      <t xml:space="preserve">这些数字的意义，请参考守秘人规则书 3.1 </t>
    </r>
    <r>
      <rPr>
        <b/>
        <charset val="134"/>
        <sz val="10"/>
        <color rgb="FFC00000"/>
        <rFont val="微软雅黑"/>
      </rPr>
      <t>那些数字意味着什么</t>
    </r>
  </si>
  <si>
    <t xml:space="preserve"> ↓投掷3D6×5来决定幸运，把得到的数字填到下面最左侧的格子里，也可以使用中间的的自动幸运掷骰。其余衍生属性都会自动计算↓</t>
  </si>
  <si>
    <t>如果你愿意，可以在“背景故事”最下面的大空格中填写额外背景故事。</t>
  </si>
  <si>
    <t>第五步：决定装备</t>
  </si>
  <si>
    <t xml:space="preserve">   2010s 日本(￥)</t>
  </si>
  <si>
    <t xml:space="preserve">   2010s 中国(￥)</t>
  </si>
  <si>
    <t>建卡</t>
  </si>
  <si>
    <t>查看职业列表</t>
  </si>
  <si>
    <t>填写填写现金、消费水平和资产。</t>
  </si>
  <si>
    <t>填写调查员所携带的道具和物品等，并在现金或资产中扣除相应的费用。</t>
  </si>
  <si>
    <t>请查看“技能专攻”标签</t>
  </si>
  <si>
    <r>
      <t>智力</t>
    </r>
    <r>
      <rPr>
        <charset val="134"/>
        <sz val="8"/>
        <color rgb="FF000000"/>
        <rFont val="微软雅黑"/>
      </rPr>
      <t>INT</t>
    </r>
    <r>
      <rPr>
        <charset val="134"/>
        <sz val="9"/>
        <color rgb="FF000000"/>
        <rFont val="微软雅黑"/>
      </rPr>
      <t xml:space="preserve">
灵感</t>
    </r>
    <r>
      <rPr>
        <charset val="134"/>
        <sz val="6"/>
        <color rgb="FF000000"/>
        <rFont val="微软雅黑"/>
      </rPr>
      <t>idea</t>
    </r>
  </si>
  <si>
    <t>教育×2＋敏捷×2</t>
  </si>
  <si>
    <t>教育×2＋力量×2</t>
  </si>
  <si>
    <t>教育×2＋意志×2</t>
  </si>
  <si>
    <t>不多于8个本职技能。使用自定义职业前，请先咨询你的守秘人。请在左侧的职业属性中选择你想要的本职技能点计算方式，默认为教育×4。</t>
  </si>
  <si>
    <t>首先，你需要阅读规则书和调查员手册才能了解建卡的全部流程，你可以在下面的链接中找到他们。</t>
  </si>
  <si>
    <t>在开始建卡之前，请在下边的下拉选单中选择一个时代。</t>
  </si>
  <si>
    <t>把它们抄转至人物卡的“武器”部分。</t>
  </si>
  <si>
    <t>汽车驾驶</t>
  </si>
  <si>
    <t xml:space="preserve">    消费水平：</t>
  </si>
  <si>
    <t xml:space="preserve">   现金：</t>
  </si>
  <si>
    <t>最后……</t>
  </si>
  <si>
    <t>你可以填写在“调查员同伴”中填写有关你的队友的一些信息。</t>
  </si>
  <si>
    <t>转到“人物卡”标签，做最终检查，并交由你的守秘人审核。</t>
  </si>
  <si>
    <t xml:space="preserve"> 属性调整表可以在右侧找到↘</t>
  </si>
  <si>
    <t>年龄对MOV的减值会自动计算。</t>
  </si>
  <si>
    <t>像左侧这类被标记为绿色的单元格是需要留意的部分。</t>
  </si>
  <si>
    <r>
      <t>在游戏过程中，你不会再用到“建卡”标签中的任何内容，人物卡主体部分的所有可选择部分均可</t>
    </r>
    <r>
      <rPr>
        <b/>
        <charset val="134"/>
        <sz val="10"/>
        <color rgb="FF000000"/>
        <rFont val="微软雅黑"/>
      </rPr>
      <t>无视公式自行修改</t>
    </r>
    <r>
      <rPr>
        <charset val="134"/>
        <sz val="10"/>
        <color rgb="FF000000"/>
        <rFont val="微软雅黑"/>
      </rPr>
      <t>。</t>
    </r>
  </si>
  <si>
    <r>
      <t xml:space="preserve">生命
</t>
    </r>
    <r>
      <rPr>
        <charset val="134"/>
        <sz val="8"/>
        <color rgb="FF000000"/>
        <rFont val="微软雅黑"/>
      </rPr>
      <t>Hit  Points</t>
    </r>
  </si>
  <si>
    <r>
      <t xml:space="preserve">魔法
</t>
    </r>
    <r>
      <rPr>
        <charset val="134"/>
        <sz val="8"/>
        <color rgb="FF000000"/>
        <rFont val="微软雅黑"/>
      </rPr>
      <t>Magic Points</t>
    </r>
  </si>
  <si>
    <r>
      <t xml:space="preserve">理智
</t>
    </r>
    <r>
      <rPr>
        <charset val="134"/>
        <sz val="8"/>
        <color rgb="FF000000"/>
        <rFont val="微软雅黑"/>
      </rPr>
      <t>Sanity</t>
    </r>
  </si>
  <si>
    <t>如果使用“可选规则：有故事的调查员”，请在“人物卡”主卡中填写技能奖励值，扣减相应资源，并在调查员笔记中注明。</t>
  </si>
  <si>
    <t>这些衍生属性会自动计算</t>
  </si>
  <si>
    <t>点击这里返回“建卡”标签。</t>
  </si>
  <si>
    <t>示例 - 田宫真莉[秋叶]：泷上事务所的新人律师，有点孩子气。</t>
  </si>
  <si>
    <r>
      <t>填写背景条目时，可以参考规则书 3.4的“</t>
    </r>
    <r>
      <rPr>
        <b/>
        <charset val="134"/>
        <sz val="10"/>
        <color rgb="FFC00000"/>
        <rFont val="微软雅黑"/>
      </rPr>
      <t>使用随机列表来获得灵感</t>
    </r>
    <r>
      <rPr>
        <charset val="134"/>
        <sz val="10"/>
        <color rgb="FF000000"/>
        <rFont val="微软雅黑"/>
      </rPr>
      <t>”部分。</t>
    </r>
  </si>
  <si>
    <r>
      <t>如果调查员需要携带武器， 请查看规则书或调查员手册</t>
    </r>
    <r>
      <rPr>
        <b/>
        <charset val="134"/>
        <sz val="10"/>
        <color rgb="FFC00000"/>
        <rFont val="微软雅黑"/>
      </rPr>
      <t>附录</t>
    </r>
    <r>
      <rPr>
        <charset val="134"/>
        <sz val="10"/>
        <color rgb="FF000000"/>
        <rFont val="微软雅黑"/>
      </rPr>
      <t>中的</t>
    </r>
    <r>
      <rPr>
        <b/>
        <charset val="134"/>
        <sz val="10"/>
        <color rgb="FFC00000"/>
        <rFont val="微软雅黑"/>
      </rPr>
      <t>武器表</t>
    </r>
    <r>
      <rPr>
        <charset val="134"/>
        <sz val="10"/>
        <color rgb="FF000000"/>
        <rFont val="微软雅黑"/>
      </rPr>
      <t>，确认武器的各项属性，</t>
    </r>
  </si>
  <si>
    <t>技艺（表演），乔装，格斗，历史，两项社交技能（魅惑、话术、恐吓、说服），心理学，任意一项其他个人或时代特长。</t>
  </si>
  <si>
    <t>技艺（表演），乔装，汽车驾驶，两项社交技能（魅惑、话术、恐吓、说服），心理学，任意两项其他个人或时代特长（如骑乘或格斗）。</t>
  </si>
  <si>
    <t>跳跃，聆听，博物学，心理学，科学（动物学），潜行，追踪，任意一项其他个人或时代特长。</t>
  </si>
  <si>
    <t>估价，技艺（任一），历史，图书馆，外语，一项社交技能（魅惑、话术、恐吓、说服），侦查，任意一项其他个人或时代特长。</t>
  </si>
  <si>
    <t>会计，估价，汽车驾驶，两项社交技能（魅惑、话术、恐吓、说服），历史，图书馆，导航。</t>
  </si>
  <si>
    <t>会计，技艺（技术制图），法律，母语，计算机或图书馆，说服，心理学，科学（数学）。</t>
  </si>
  <si>
    <t>技艺（任一），历史或博物学，一项社交技能（魅惑、话术、恐吓、说服），外语，心理学，侦查，任意两项其他个人或时代特长。</t>
  </si>
  <si>
    <t>闪避，格斗（斗殴），急救，两项社交技能（魅惑、话术、恐吓、说服），聆听，心理学，潜行。</t>
  </si>
  <si>
    <t>技艺（文学），历史，图书馆，博物学或神秘学，外语，母语，心理学，任意一项其他个人或时代特长。</t>
  </si>
  <si>
    <t>射击，聆听或侦查，博物学，导航，外语或生存（任一），科学（生物学或植物学），潜行，追踪。</t>
  </si>
  <si>
    <t>汽车驾驶，电子学或电气维修，格斗或射击，一项社交技能（魅惑、话术、恐吓、说服），法律，心理学，追踪，潜行。</t>
  </si>
  <si>
    <t>会计或估价，技艺（任一：如烹饪、裁缝、理发），急救，聆听，外语，心理学，侦查，任意一项其他个人或时代特长。</t>
  </si>
  <si>
    <t>计算机，电气维修，电子学、图书馆，科学（数学），侦查，任意两项其他个人或时代特长。</t>
  </si>
  <si>
    <t>计算机，电气维修，电子学，图书馆，侦查，一项社交技能（魅惑、话术、恐吓、说服），任意两项其他技能。</t>
  </si>
  <si>
    <t>闪避，格斗或射击，急救或博物学，跳跃，骑乘，生存（任一），投掷，追踪。</t>
  </si>
  <si>
    <t>会计，技艺（任二），机械维修，博物学，侦查，任意两项其他个人或时代特长。</t>
  </si>
  <si>
    <t>乔装，电气维修，格斗，射击，锁匠，机械维修，潜行，心理学。</t>
  </si>
  <si>
    <t>汽车驾驶，电气维修或机械维修，格斗，射击，恐吓，锁匠，操作重型机械，任意一项其他个人或时代特长。</t>
  </si>
  <si>
    <t>汽车驾驶，格斗，射击，两项社交技能（魅惑、话术、恐吓、说服），心理学，潜行，侦查。</t>
  </si>
  <si>
    <t>估价，攀爬，电气维修或机械维修，聆听，锁匠，妙手，潜行，侦查。</t>
  </si>
  <si>
    <t>估价，技艺（表演），法律或外语，聆听，两项社交技能（魅惑、话术、恐吓、说服），心理学，妙手。</t>
  </si>
  <si>
    <t>技艺（表演）或乔装，估价，一项社交技能（魅惑、话术、恐吓、说服），格斗或射击，锁匠或机械维修，潜行，心理学，侦查。</t>
  </si>
  <si>
    <t>技艺（任意），两项社交技能（魅惑、话术、恐吓、说服），格斗（斗殴）或射击（手枪），汽车驾驶，聆听，潜行，任意一项其他个人或时代特长。</t>
  </si>
  <si>
    <t>会计，估价，技艺（伪造），历史，一项社交技能（魅惑、话术、恐吓、说服），图书馆，侦查，任意一项其他技能。</t>
  </si>
  <si>
    <t>会计，估价，技艺（伪造），历史，图书馆，侦查，妙手，任意一项其他个人或时代特长（如计算机）。</t>
  </si>
  <si>
    <t>攀爬，一项社交技能（魅惑、话术、恐吓、说服），格斗，射击，跳跃，妙手，潜行，投掷。</t>
  </si>
  <si>
    <t>会计，技艺（摄影），技艺（任一），计算机或图书馆，机械维修，心理学，侦查，任意一项其他个人特长。</t>
  </si>
  <si>
    <t>技艺（任一），射击，外语，骑乘，一项社交技能（魅惑、话术、恐吓、说服），任意三项其他个人或时代特长。</t>
  </si>
  <si>
    <t>急救、医学、外语（拉丁文）、心理学、科学（生物学，制药），任两种其他学术或个人特长。</t>
  </si>
  <si>
    <t>汽车驾驶，两项社交技能（魅惑、话术、恐吓、说服），聆听，机械维修，导航，侦查，任意一项其他个人或时代特长。</t>
  </si>
  <si>
    <t>会计，汽车驾驶，电气维修，话术，机械维修，导航，侦查，任意一项其他个人或时代特长。</t>
  </si>
  <si>
    <t>魅惑，历史，恐吓，话术，聆听，母语，说服，心理学。</t>
  </si>
  <si>
    <t>技艺（技术制图），电气维修，图书馆，机械维修，操作重型机械，科学（工程学，物理），任意一项其他个人或时代特长。</t>
  </si>
  <si>
    <t>技艺（表演类，如表演、演唱、喜剧等），乔装，两项社交技能（魅惑、话术、恐吓、说服），聆听，心理学，任意两项其他个人或时代特长。</t>
  </si>
  <si>
    <t>攀爬或游泳，射击，历史，跳跃，博物学，导航，外语，生存。</t>
  </si>
  <si>
    <t>技艺（耕作），汽车驾驶（或运货马车），一项社交技能（魅惑、话术、恐吓、说服），机械维修，博物学，操作重型机械，追踪，任意一项其他个人或时代特长</t>
  </si>
  <si>
    <t>外语（拉丁文），图书馆，医学，说服，科学（生物学，鉴证，制药），侦查。</t>
  </si>
  <si>
    <t>会计，技艺（表演），两项社交技能（魅惑、话术、恐吓、说服），聆听，心理学，妙手，侦查。</t>
  </si>
  <si>
    <t>格斗，射击，法律，聆听，两项社交技能（魅惑、话术、恐吓、说服），心理学，侦查。</t>
  </si>
  <si>
    <t>技艺（任一），两项社交技能（魅惑、话术、恐吓、说服），射击（步枪/霰弹枪），历史，外语（任一），导航，骑乘。</t>
  </si>
  <si>
    <t>技艺（任一），攀爬，跳跃，聆听，锁匠或妙手，导航，潜行，任意一项其他个人或时代特长。</t>
  </si>
  <si>
    <t>电气维修，一项社交技能（魅惑、话术、恐吓、说服），格斗（斗殴），急救，聆听，机械维修，心理学，潜行。</t>
  </si>
  <si>
    <t>技艺（表演），历史，聆听，母语，一项社交技能（魅惑、话术、恐吓、说服），心理学，潜行，侦查。</t>
  </si>
  <si>
    <t>计算机或图书馆，电气维修，外语，科学（化学和任意两项），侦查，任意一项其他个人特长。</t>
  </si>
  <si>
    <t>工人-非熟练工人</t>
  </si>
  <si>
    <t>汽车驾驶，电气维修，格斗，急救，机械维修，操作重型机械，投掷，任意一项其他个人或时代特长。</t>
  </si>
  <si>
    <t>攀爬，闪避，格斗（链锯），急救，跳跃，机械维修，博物学或科学（生物学或植物学），投掷。</t>
  </si>
  <si>
    <t>攀爬，科学（地质），跳跃，机械维修，操作重型机械，潜行，侦查，任意一项其他个人或时代特长。</t>
  </si>
  <si>
    <t>会计，图书馆，外语，母语，任意四项其他个人特长或专业书籍主题。</t>
  </si>
  <si>
    <t>技艺（木工、焊接、管道工等），攀爬，汽车驾驶，电气维修，机械维修，操作重型机械，任意两项其他个人或时代或技术特长。</t>
  </si>
  <si>
    <t>会计，射击，导航，急救，两项社交技能（魅惑、话术、恐吓、说服），心理学，任意一项其他个人或时代特长。</t>
  </si>
  <si>
    <t>技艺（任一），急救，机械维修，医学，博物学，一项社交技能（魅惑、话术、恐吓、说服），任意两项其他个人或时代特长。</t>
  </si>
  <si>
    <t>攀爬，急救，跳跃，聆听，导航，外语，生存（阿尔卑斯或类似），追踪。</t>
  </si>
  <si>
    <t>技艺（乐器），一项社交技能（魅惑、话术、恐吓、说服），聆听，心理学，四项其他技能。</t>
  </si>
  <si>
    <t>射击，急救，聆听，博物学，导航，侦查，生存（任一），追踪。</t>
  </si>
  <si>
    <t>人类学，技艺（摄影），历史，图书馆，神秘学，外语，心理学，任意一项其他个人或时代特长。</t>
  </si>
  <si>
    <t>技艺（摄影），一项社交技能（魅惑、话术、恐吓、说服），心理学，科学（化学），潜行，侦查，任意两项其他个人或时代特长。</t>
  </si>
  <si>
    <t>技艺（摄影），攀爬，一项社交技能（魅惑、话术、恐吓、说服），外语，心理学，科学（化学），任意两项其他个人或时代特长。</t>
  </si>
  <si>
    <t>电气维修，机械维修，导航，操作重型机械，驾驶（飞行器），科学（天文），任意两项其他个人或时代特长。</t>
  </si>
  <si>
    <t>会计，电气维修，聆听，机械维修，导航，驾驶（飞行器），侦查，任意一项其他个人或时代特长。</t>
  </si>
  <si>
    <t>技艺（表演）或乔装，射击，法律，聆听，一项社交技能（魅惑、话术、恐吓、说服），心理学，侦查，一项其他技能。</t>
  </si>
  <si>
    <t>技艺（摄影），乔装，法律，图书馆，一项社交技能（魅惑、话术、恐吓、说服），心理学，侦查，一项其他个人或时代特长（如计算机、锁匠、格斗、射击）。</t>
  </si>
  <si>
    <t>攀爬、急救、历史、机械维修、导航、科学（地质），侦查，任意一项其他个人或时代特长。</t>
  </si>
  <si>
    <t>技艺（任一），两项社交技能（魅惑、话术、恐吓、说服），闪避，心理学，妙手，潜行，任意一项其他个人或时代特长。</t>
  </si>
  <si>
    <t>历史，图书馆，一项社交技能（魅惑、话术、恐吓、说服），外语，侦查，任意三项其他学术领域。</t>
  </si>
  <si>
    <t>急救，机械维修，博物学，导航，一项社交技能（魅惑、话术、恐吓、说服），驾驶（船），侦查，游泳。</t>
  </si>
  <si>
    <t>任意三项科学专业领域，计算机或图书馆，外语，母语，一项社交技能（魅惑、话术、恐吓、说服），侦查。</t>
  </si>
  <si>
    <t>会计，技艺（打字或速记），两项社交技能（魅惑、话术、恐吓、说服），母语，图书馆或计算机，心理学，任意一项其他个人或时代特长。</t>
  </si>
  <si>
    <t>会计，两项社交技能（魅惑、话术、恐吓、说服），电气维修，聆听，机械维修，心理学，侦查。</t>
  </si>
  <si>
    <t>技艺（表演）或乔装，射击，聆听，外语，一项社交技能（魅惑、话术、恐吓、说服），心理学，妙手，潜行。</t>
  </si>
  <si>
    <t>攀爬，闪避，电气维修或机械维修，格斗，急救，跳跃，游泳，下面任选一项：潜水、汽车驾驶、驾驶（任一），骑乘。</t>
  </si>
  <si>
    <t>攀爬，格斗或投掷，聆听，博物学，神秘学，侦查，游泳，生存（任一）。</t>
  </si>
  <si>
    <t>会计，汽车驾驶，一项社交技能（魅惑、话术、恐吓、说服），历史，神秘学，心理学，科学（生物学，化学）。</t>
  </si>
  <si>
    <t>会计，技艺（任一），闪避，聆听，两项社交技能（魅惑、话术、恐吓、说服），心理学，任意一项其他个人或时代特长。</t>
  </si>
  <si>
    <t>会计，外语，法律，两项社交技能（魅惑、话术、恐吓、说服），心理学，任意两项其他个人或时代特长。</t>
  </si>
  <si>
    <t>驯兽，会计，闪避，急救，博物学，医学，科学（制药，动物学）。</t>
  </si>
  <si>
    <t>教育×2＋力量或敏捷×2</t>
  </si>
  <si>
    <t>教育×2＋敏捷或外貌×2</t>
  </si>
  <si>
    <t>教育×2＋敏捷或意志×2</t>
  </si>
  <si>
    <t>教育×2＋外貌或意志×2</t>
  </si>
  <si>
    <t>对照“现金和资产表”来确定它们的数量</t>
  </si>
  <si>
    <r>
      <t>右击下方的“建卡”标签，选择</t>
    </r>
    <r>
      <rPr>
        <b/>
        <charset val="134"/>
        <sz val="10"/>
        <color rgb="FF000000"/>
        <rFont val="微软雅黑"/>
      </rPr>
      <t>隐藏</t>
    </r>
    <r>
      <rPr>
        <charset val="134"/>
        <sz val="10"/>
        <color rgb="FF000000"/>
        <rFont val="微软雅黑"/>
      </rPr>
      <t>即可让它消失。</t>
    </r>
  </si>
  <si>
    <r>
      <rPr>
        <b/>
        <charset val="134"/>
        <sz val="12"/>
        <color rgb="FF000000"/>
        <rFont val="微软雅黑"/>
      </rPr>
      <t>←点这个箭头</t>
    </r>
    <r>
      <rPr>
        <charset val="134"/>
        <sz val="12"/>
        <color rgb="FF000000"/>
        <rFont val="微软雅黑"/>
      </rPr>
      <t>，将滚动条拉到最底部，</t>
    </r>
    <r>
      <rPr>
        <b/>
        <charset val="134"/>
        <sz val="12"/>
        <color rgb="FFC00000"/>
        <rFont val="微软雅黑"/>
      </rPr>
      <t>去掉</t>
    </r>
    <r>
      <rPr>
        <charset val="134"/>
        <sz val="12"/>
        <color rgb="FF000000"/>
        <rFont val="微软雅黑"/>
      </rPr>
      <t>(空白)前的</t>
    </r>
    <r>
      <rPr>
        <b/>
        <charset val="134"/>
        <sz val="12"/>
        <color rgb="FFC00000"/>
        <rFont val="微软雅黑"/>
      </rPr>
      <t>复选框</t>
    </r>
    <r>
      <rPr>
        <charset val="134"/>
        <sz val="12"/>
        <color rgb="FF000000"/>
        <rFont val="微软雅黑"/>
      </rPr>
      <t>，点确定。</t>
    </r>
  </si>
  <si>
    <t>选中整个B列，复制，粘贴至txt文档中即可。</t>
  </si>
  <si>
    <t>选项：把闪避技能输出到哪里？</t>
  </si>
  <si>
    <t>输出到战斗一栏</t>
  </si>
  <si>
    <t>————————装备和道具———————</t>
  </si>
  <si>
    <t>装备和道具</t>
  </si>
  <si>
    <t>孤注一掷：使用孤注一掷来重掷上一次检定结果，需要合理地解释重掷原因，战斗和理智检定不能执行孤注一掷。</t>
  </si>
  <si>
    <t>非常规技能</t>
  </si>
  <si>
    <t>守秘人规则书下载地址</t>
  </si>
  <si>
    <t>调查员手册下载地址</t>
  </si>
  <si>
    <t>面团用人物卡下载地址</t>
  </si>
  <si>
    <t>如果需要视频建卡教程，点击这里</t>
  </si>
  <si>
    <r>
      <t>填写调查员的基本信息，并根据调查员的年龄</t>
    </r>
    <r>
      <rPr>
        <b/>
        <charset val="134"/>
        <sz val="10"/>
        <color rgb="FFC00000"/>
        <rFont val="微软雅黑"/>
      </rPr>
      <t>调整其属性</t>
    </r>
    <r>
      <rPr>
        <charset val="134"/>
        <sz val="10"/>
        <color rgb="FF000000"/>
        <rFont val="微软雅黑"/>
      </rPr>
      <t xml:space="preserve">。 </t>
    </r>
  </si>
  <si>
    <t>如果需要专业化技能(母技能)的专攻技能(子项)选项</t>
  </si>
  <si>
    <t>转到“人物卡”标签的“背景故事”部分</t>
  </si>
  <si>
    <r>
      <t>逐项填写背景条目。   如无特殊要求，“</t>
    </r>
    <r>
      <rPr>
        <b/>
        <charset val="134"/>
        <sz val="10"/>
        <color rgb="FF000000"/>
        <rFont val="微软雅黑"/>
      </rPr>
      <t>伤口和疤痕</t>
    </r>
    <r>
      <rPr>
        <charset val="134"/>
        <sz val="10"/>
        <color rgb="FF000000"/>
        <rFont val="微软雅黑"/>
      </rPr>
      <t>”、“</t>
    </r>
    <r>
      <rPr>
        <b/>
        <charset val="134"/>
        <sz val="10"/>
        <color rgb="FF000000"/>
        <rFont val="微软雅黑"/>
      </rPr>
      <t>恐惧症与狂躁症</t>
    </r>
    <r>
      <rPr>
        <charset val="134"/>
        <sz val="10"/>
        <color rgb="FF000000"/>
        <rFont val="微软雅黑"/>
      </rPr>
      <t>”</t>
    </r>
    <r>
      <rPr>
        <b/>
        <charset val="134"/>
        <sz val="10"/>
        <color rgb="FFC00000"/>
        <rFont val="微软雅黑"/>
      </rPr>
      <t>空出不填</t>
    </r>
    <r>
      <rPr>
        <charset val="134"/>
        <sz val="10"/>
        <color rgb="FF000000"/>
        <rFont val="微软雅黑"/>
      </rPr>
      <t>。</t>
    </r>
  </si>
  <si>
    <r>
      <t>调查员的现金和资产与技能“</t>
    </r>
    <r>
      <rPr>
        <b/>
        <charset val="134"/>
        <sz val="10"/>
        <color rgb="FF000000"/>
        <rFont val="微软雅黑"/>
      </rPr>
      <t>信用评级</t>
    </r>
    <r>
      <rPr>
        <charset val="134"/>
        <sz val="10"/>
        <color rgb="FF000000"/>
        <rFont val="微软雅黑"/>
      </rPr>
      <t>”的点数有关</t>
    </r>
  </si>
  <si>
    <t>转到“人物卡”标签的“资产”部分</t>
  </si>
  <si>
    <t>转到“人物卡”标签的“装备和道具”部分</t>
  </si>
  <si>
    <r>
      <t>如需价格参考，可以在</t>
    </r>
    <r>
      <rPr>
        <b/>
        <charset val="134"/>
        <sz val="10"/>
        <color rgb="FF000000"/>
        <rFont val="微软雅黑"/>
      </rPr>
      <t>规则书</t>
    </r>
    <r>
      <rPr>
        <charset val="134"/>
        <sz val="10"/>
        <color rgb="FF000000"/>
        <rFont val="微软雅黑"/>
      </rPr>
      <t>或</t>
    </r>
    <r>
      <rPr>
        <b/>
        <charset val="134"/>
        <sz val="10"/>
        <color rgb="FF000000"/>
        <rFont val="微软雅黑"/>
      </rPr>
      <t>调查员手册</t>
    </r>
    <r>
      <rPr>
        <charset val="134"/>
        <sz val="10"/>
        <color rgb="FF000000"/>
        <rFont val="微软雅黑"/>
      </rPr>
      <t>的</t>
    </r>
    <r>
      <rPr>
        <b/>
        <charset val="134"/>
        <sz val="10"/>
        <color rgb="FFC00000"/>
        <rFont val="微软雅黑"/>
      </rPr>
      <t>附录</t>
    </r>
    <r>
      <rPr>
        <charset val="134"/>
        <sz val="10"/>
        <color rgb="FF000000"/>
        <rFont val="微软雅黑"/>
      </rPr>
      <t>中找到1920s和现代美国物价表。</t>
    </r>
  </si>
  <si>
    <t>根据Chaosium在官网发布的Call of Cthulhu Character Sheet - Modern - Full Autocalc制作，部分内容有改动。            秋叶EXODUS  2018/10/11</t>
  </si>
  <si>
    <t>克苏鲁的呼唤第七版角色扮演游戏 半自动人物卡  Version2.0.2(通用)</t>
  </si>
  <si>
    <t>现代</t>
  </si>
  <si>
    <t>教授</t>
  </si>
  <si>
    <t>男</t>
  </si>
  <si>
    <t>德国</t>
  </si>
  <si>
    <t>法国</t>
  </si>
  <si>
    <t>英国</t>
  </si>
  <si>
    <t>baka</t>
  </si>
  <si>
    <t>艾恩科里其</t>
  </si>
  <si>
    <t>格雷夫·塞得</t>
  </si>
  <si>
    <t>英语</t>
  </si>
  <si>
    <t>动物学</t>
  </si>
  <si>
    <t>动物学</t>
  </si>
  <si>
    <t>药学</t>
  </si>
  <si>
    <t>金属手杖</t>
  </si>
  <si>
    <t>猫</t>
  </si>
  <si>
    <t>金属手杖，木天蓼</t>
  </si>
  <si>
    <t>钢笔，笔记本，手机</t>
  </si>
  <si>
    <t>金属手杖</t>
  </si>
  <si>
    <t>猫，木天蓼</t>
  </si>
  <si>
    <t>白发苍苍的和蔼可亲的老教授</t>
  </si>
  <si>
    <t>科学压倒一切</t>
  </si>
  <si>
    <t>～</t>
  </si>
  <si>
    <t>生活留下的各种小小的伤口</t>
  </si>
  <si>
    <t>无</t>
  </si>
  <si>
    <t>坚韧不拔的学术精神</t>
  </si>
  <si>
    <t>钱包里的幸运币</t>
  </si>
  <si>
    <t>女儿</t>
  </si>
  <si>
    <t>大学图书馆</t>
  </si>
  <si>
    <t>格雷夫塞得是阿尔特斯大学的教授，专门研究人类记忆方面。</t>
  </si>
  <si>
    <t>格雷夫塞得是阿尔特斯大学的教授，专门研究人类记忆方面。年轻时他曾经是一个充满活力的研究者，当然，现在也一样。时间染白了他的头发，腐蚀了他的身体，但没有打败他的灵魂。行将就木之年的他，仍然在记忆的领域不断深入...</t>
  </si>
  <si>
    <t>(=建卡!J17</t>
  </si>
</sst>
</file>

<file path=xl/styles.xml><?xml version="1.0" encoding="utf-8"?>
<styleSheet xmlns="http://schemas.openxmlformats.org/spreadsheetml/2006/main">
  <numFmts count="9">
    <numFmt numFmtId="0" formatCode="General"/>
    <numFmt numFmtId="1" formatCode="0"/>
    <numFmt numFmtId="49" formatCode="@"/>
    <numFmt numFmtId="164" formatCode="0_ "/>
    <numFmt numFmtId="165" formatCode="0_);[Red]\(0\)"/>
    <numFmt numFmtId="166" formatCode="\+0;\-0;\±0"/>
    <numFmt numFmtId="167" formatCode="\/0_ "/>
    <numFmt numFmtId="168" formatCode="0_ ;[Red]\-0\ "/>
    <numFmt numFmtId="169" formatCode="\$#,##0_);[Red]\(\$#,##0\)"/>
  </numFmts>
  <fonts count="26">
    <font>
      <name val="等线"/>
      <sz val="11"/>
    </font>
    <font>
      <name val="微软雅黑"/>
      <charset val="134"/>
      <sz val="10"/>
      <color rgb="FFFFFFFF"/>
    </font>
    <font>
      <name val="微软雅黑"/>
      <charset val="134"/>
      <sz val="10"/>
      <color rgb="FF000000"/>
    </font>
    <font>
      <name val="微软雅黑"/>
      <charset val="134"/>
      <sz val="20"/>
      <color rgb="FF000000"/>
    </font>
    <font>
      <name val="微软雅黑"/>
      <charset val="134"/>
      <u/>
      <sz val="10"/>
      <color rgb="FF0463C1"/>
    </font>
    <font>
      <name val="微软雅黑"/>
      <charset val="134"/>
      <sz val="9"/>
      <color rgb="FF000000"/>
    </font>
    <font>
      <name val="微软雅黑"/>
      <charset val="134"/>
      <sz val="8"/>
      <color rgb="FF000000"/>
    </font>
    <font>
      <name val="微软雅黑"/>
      <charset val="134"/>
      <sz val="10"/>
      <color rgb="FFFFF2CB"/>
    </font>
    <font>
      <name val="微软雅黑"/>
      <charset val="134"/>
      <sz val="10"/>
    </font>
    <font>
      <name val="微软雅黑"/>
      <charset val="134"/>
      <sz val="14"/>
      <color rgb="FF000000"/>
    </font>
    <font>
      <name val="微软雅黑"/>
      <charset val="134"/>
      <sz val="10"/>
      <color rgb="FFBFBFBF"/>
    </font>
    <font>
      <name val="微软雅黑"/>
      <charset val="134"/>
      <sz val="16"/>
      <color rgb="FF000000"/>
    </font>
    <font>
      <name val="微软雅黑"/>
      <charset val="134"/>
      <sz val="10"/>
      <color rgb="FF7F7F7F"/>
    </font>
    <font>
      <name val="微软雅黑"/>
      <charset val="134"/>
      <sz val="10"/>
      <color rgb="FFADAAAA"/>
    </font>
    <font>
      <name val="微软雅黑"/>
      <charset val="134"/>
      <sz val="11"/>
      <color rgb="FF000000"/>
    </font>
    <font>
      <name val="微软雅黑"/>
      <charset val="134"/>
      <sz val="11"/>
      <color rgb="FFFFFFFF"/>
    </font>
    <font>
      <name val="微软雅黑"/>
      <charset val="134"/>
      <u/>
      <sz val="11"/>
      <color rgb="FF0463C1"/>
    </font>
    <font>
      <name val="微软雅黑 Light"/>
      <charset val="134"/>
      <sz val="11"/>
      <color rgb="FF000000"/>
    </font>
    <font>
      <name val="微软雅黑 Light"/>
      <charset val="134"/>
      <sz val="11"/>
      <color rgb="FFFFFFFF"/>
    </font>
    <font>
      <name val="微软雅黑"/>
      <charset val="134"/>
      <sz val="11"/>
    </font>
    <font>
      <name val="微软雅黑 Light"/>
      <charset val="134"/>
      <sz val="12"/>
      <color rgb="FFFFFFFF"/>
    </font>
    <font>
      <name val="微软雅黑 Light"/>
      <charset val="134"/>
      <sz val="12"/>
      <color rgb="FF000000"/>
    </font>
    <font>
      <name val="微软雅黑"/>
      <charset val="134"/>
      <sz val="12"/>
      <color rgb="FF000000"/>
    </font>
    <font>
      <name val="微软雅黑"/>
      <charset val="134"/>
      <sz val="12"/>
      <color rgb="FFFFFFFF"/>
    </font>
    <font>
      <name val="微软雅黑 Light"/>
      <charset val="134"/>
      <sz val="8"/>
      <color rgb="FF000000"/>
    </font>
    <font>
      <name val="等线"/>
      <charset val="134"/>
      <u/>
      <sz val="11"/>
      <color rgb="FF0463C1"/>
    </font>
  </fonts>
  <fills count="10">
    <fill>
      <patternFill patternType="none"/>
    </fill>
    <fill>
      <patternFill patternType="gray125"/>
    </fill>
    <fill>
      <patternFill patternType="solid">
        <fgColor rgb="FFFFF2CB"/>
        <bgColor indexed="64"/>
      </patternFill>
    </fill>
    <fill>
      <patternFill patternType="solid">
        <fgColor rgb="FFDEEAF6"/>
        <bgColor indexed="64"/>
      </patternFill>
    </fill>
    <fill>
      <patternFill patternType="solid">
        <fgColor rgb="FFC5E0B3"/>
        <bgColor indexed="64"/>
      </patternFill>
    </fill>
    <fill>
      <patternFill patternType="solid">
        <fgColor rgb="FF5C9BD5"/>
        <bgColor indexed="64"/>
      </patternFill>
    </fill>
    <fill>
      <patternFill patternType="solid">
        <fgColor rgb="FFE2EFD9"/>
        <bgColor indexed="64"/>
      </patternFill>
    </fill>
    <fill>
      <patternFill patternType="solid">
        <fgColor rgb="FFBED7EE"/>
        <bgColor indexed="64"/>
      </patternFill>
    </fill>
    <fill>
      <patternFill patternType="solid">
        <fgColor rgb="FFFFFFFF"/>
        <bgColor indexed="64"/>
      </patternFill>
    </fill>
    <fill>
      <patternFill patternType="solid">
        <fgColor rgb="FF9DC3E5"/>
        <bgColor indexed="64"/>
      </patternFill>
    </fill>
  </fills>
  <borders count="6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rgb="FFBFBFBF"/>
      </right>
      <top style="medium">
        <color indexed="64"/>
      </top>
      <bottom style="thin">
        <color rgb="FFBFBFBF"/>
      </bottom>
      <diagonal/>
    </border>
    <border>
      <left style="thin">
        <color rgb="FFBFBFBF"/>
      </left>
      <right style="thin">
        <color rgb="FFBFBFBF"/>
      </right>
      <top style="medium">
        <color indexed="64"/>
      </top>
      <bottom style="thin">
        <color rgb="FFBFBFBF"/>
      </bottom>
      <diagonal/>
    </border>
    <border>
      <left style="thin">
        <color rgb="FFBFBFBF"/>
      </left>
      <right style="medium">
        <color indexed="64"/>
      </right>
      <top style="medium">
        <color indexed="64"/>
      </top>
      <bottom style="thin">
        <color rgb="FFBFBFBF"/>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thin">
        <color rgb="FFBFBFBF"/>
      </bottom>
      <diagonal/>
    </border>
    <border>
      <left/>
      <right/>
      <top style="medium">
        <color indexed="64"/>
      </top>
      <bottom style="thin">
        <color rgb="FFBFBFBF"/>
      </bottom>
      <diagonal/>
    </border>
    <border>
      <left/>
      <right style="medium">
        <color indexed="64"/>
      </right>
      <top style="medium">
        <color indexed="64"/>
      </top>
      <bottom style="thin">
        <color rgb="FFBFBFBF"/>
      </bottom>
      <diagonal/>
    </border>
    <border>
      <left style="medium">
        <color indexed="64"/>
      </left>
      <right style="thin">
        <color rgb="FFBFBFBF"/>
      </right>
      <top style="thin">
        <color rgb="FFBFBFBF"/>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style="medium">
        <color indexed="64"/>
      </right>
      <top style="thin">
        <color rgb="FFBFBFBF"/>
      </top>
      <bottom style="thin">
        <color rgb="FFBFBFBF"/>
      </bottom>
      <diagonal/>
    </border>
    <border>
      <left style="medium">
        <color indexed="64"/>
      </left>
      <right/>
      <top style="thin">
        <color rgb="FFBFBFBF"/>
      </top>
      <bottom/>
      <diagonal/>
    </border>
    <border>
      <left/>
      <right style="thin">
        <color rgb="FFBFBFBF"/>
      </right>
      <top style="thin">
        <color rgb="FFBFBFBF"/>
      </top>
      <bottom/>
      <diagonal/>
    </border>
    <border>
      <left style="thin">
        <color rgb="FFBFBFBF"/>
      </left>
      <right/>
      <top style="thin">
        <color rgb="FFBFBFBF"/>
      </top>
      <bottom/>
      <diagonal/>
    </border>
    <border>
      <left/>
      <right style="medium">
        <color indexed="64"/>
      </right>
      <top style="thin">
        <color rgb="FFBFBFBF"/>
      </top>
      <bottom/>
      <diagonal/>
    </border>
    <border>
      <left style="medium">
        <color indexed="64"/>
      </left>
      <right/>
      <top/>
      <bottom style="thin">
        <color rgb="FFBFBFBF"/>
      </bottom>
      <diagonal/>
    </border>
    <border>
      <left/>
      <right style="thin">
        <color rgb="FFBFBFBF"/>
      </right>
      <top/>
      <bottom style="thin">
        <color rgb="FFBFBFBF"/>
      </bottom>
      <diagonal/>
    </border>
    <border>
      <left style="thin">
        <color rgb="FFBFBFBF"/>
      </left>
      <right/>
      <top/>
      <bottom style="thin">
        <color rgb="FFBFBFBF"/>
      </bottom>
      <diagonal/>
    </border>
    <border>
      <left/>
      <right style="medium">
        <color indexed="64"/>
      </right>
      <top/>
      <bottom style="thin">
        <color rgb="FFBFBFBF"/>
      </bottom>
      <diagonal/>
    </border>
    <border>
      <left/>
      <right/>
      <top style="thin">
        <color rgb="FFBFBFBF"/>
      </top>
      <bottom/>
      <diagonal/>
    </border>
    <border>
      <left style="medium">
        <color indexed="64"/>
      </left>
      <right style="thin">
        <color rgb="FFBFBFBF"/>
      </right>
      <top style="thin">
        <color rgb="FFBFBFBF"/>
      </top>
      <bottom style="medium">
        <color indexed="64"/>
      </bottom>
      <diagonal/>
    </border>
    <border>
      <left style="thin">
        <color rgb="FFBFBFBF"/>
      </left>
      <right style="thin">
        <color rgb="FFBFBFBF"/>
      </right>
      <top style="thin">
        <color rgb="FFBFBFBF"/>
      </top>
      <bottom style="medium">
        <color indexed="64"/>
      </bottom>
      <diagonal/>
    </border>
    <border>
      <left style="thin">
        <color rgb="FFBFBFBF"/>
      </left>
      <right/>
      <top/>
      <bottom style="medium">
        <color indexed="64"/>
      </bottom>
      <diagonal/>
    </border>
    <border>
      <left/>
      <right style="thin">
        <color rgb="FFBFBFBF"/>
      </right>
      <top/>
      <bottom style="medium">
        <color indexed="64"/>
      </bottom>
      <diagonal/>
    </border>
    <border>
      <left style="medium">
        <color indexed="64"/>
      </left>
      <right/>
      <top style="thin">
        <color rgb="FFBFBFBF"/>
      </top>
      <bottom style="thin">
        <color rgb="FFBFBFBF"/>
      </bottom>
      <diagonal/>
    </border>
    <border>
      <left/>
      <right style="thin">
        <color rgb="FFBFBFBF"/>
      </right>
      <top style="thin">
        <color rgb="FFBFBFBF"/>
      </top>
      <bottom style="thin">
        <color rgb="FFBFBFBF"/>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style="medium">
        <color indexed="64"/>
      </right>
      <top style="thin">
        <color rgb="FFBFBFBF"/>
      </top>
      <bottom style="thin">
        <color rgb="FFBFBFBF"/>
      </bottom>
      <diagonal/>
    </border>
    <border>
      <left style="medium">
        <color indexed="64"/>
      </left>
      <right/>
      <top style="thin">
        <color rgb="FFBFBFBF"/>
      </top>
      <bottom style="medium">
        <color indexed="64"/>
      </bottom>
      <diagonal/>
    </border>
    <border>
      <left/>
      <right style="thin">
        <color rgb="FFBFBFBF"/>
      </right>
      <top style="thin">
        <color rgb="FFBFBFBF"/>
      </top>
      <bottom style="medium">
        <color indexed="64"/>
      </bottom>
      <diagonal/>
    </border>
    <border>
      <left style="thin">
        <color rgb="FFBFBFBF"/>
      </left>
      <right/>
      <top style="thin">
        <color rgb="FFBFBFBF"/>
      </top>
      <bottom style="medium">
        <color indexed="64"/>
      </bottom>
      <diagonal/>
    </border>
    <border>
      <left/>
      <right/>
      <top style="thin">
        <color rgb="FFBFBFBF"/>
      </top>
      <bottom style="medium">
        <color indexed="64"/>
      </bottom>
      <diagonal/>
    </border>
    <border>
      <left/>
      <right style="medium">
        <color indexed="64"/>
      </right>
      <top style="thin">
        <color rgb="FFBFBFBF"/>
      </top>
      <bottom style="medium">
        <color indexed="64"/>
      </bottom>
      <diagonal/>
    </border>
    <border>
      <left style="medium">
        <color indexed="64"/>
      </left>
      <right style="medium">
        <color indexed="64"/>
      </right>
      <top/>
      <bottom/>
      <diagonal/>
    </border>
    <border>
      <left style="thin">
        <color rgb="FFBFBFBF"/>
      </left>
      <right style="medium">
        <color indexed="64"/>
      </right>
      <top style="thin">
        <color rgb="FFBFBFBF"/>
      </top>
      <bottom style="medium">
        <color indexed="64"/>
      </bottom>
      <diagonal/>
    </border>
    <border>
      <left style="thin">
        <color rgb="FFBFBFBF"/>
      </left>
      <right style="double">
        <color rgb="FF7F7F7F"/>
      </right>
      <top style="thin">
        <color rgb="FFBFBFBF"/>
      </top>
      <bottom style="thin">
        <color rgb="FFBFBFBF"/>
      </bottom>
      <diagonal/>
    </border>
    <border>
      <left style="double">
        <color rgb="FF7F7F7F"/>
      </left>
      <right/>
      <top style="thin">
        <color rgb="FFBFBFBF"/>
      </top>
      <bottom style="thin">
        <color rgb="FFBFBFBF"/>
      </bottom>
      <diagonal/>
    </border>
    <border>
      <left style="thin">
        <color rgb="FFBFBFBF"/>
      </left>
      <right style="double">
        <color rgb="FF7F7F7F"/>
      </right>
      <top style="thin">
        <color rgb="FFBFBFBF"/>
      </top>
      <bottom style="medium">
        <color indexed="64"/>
      </bottom>
      <diagonal/>
    </border>
    <border>
      <left style="double">
        <color rgb="FF7F7F7F"/>
      </left>
      <right/>
      <top style="thin">
        <color rgb="FFBFBFBF"/>
      </top>
      <bottom style="medium">
        <color indexed="64"/>
      </bottom>
      <diagonal/>
    </border>
    <border>
      <left/>
      <right style="thin">
        <color rgb="FFBFBFBF"/>
      </right>
      <top style="medium">
        <color indexed="64"/>
      </top>
      <bottom/>
      <diagonal/>
    </border>
    <border>
      <left/>
      <right style="double">
        <color indexed="64"/>
      </right>
      <top style="medium">
        <color indexed="64"/>
      </top>
      <bottom/>
      <diagonal/>
    </border>
    <border>
      <left/>
      <right style="thin">
        <color rgb="FFBFBFBF"/>
      </right>
      <top/>
      <bottom/>
      <diagonal/>
    </border>
    <border>
      <left/>
      <right/>
      <top/>
      <bottom style="thin">
        <color rgb="FFBFBFBF"/>
      </bottom>
      <diagonal/>
    </border>
    <border>
      <left/>
      <right style="double">
        <color indexed="64"/>
      </right>
      <top/>
      <bottom style="thin">
        <color rgb="FFBFBFBF"/>
      </bottom>
      <diagonal/>
    </border>
    <border>
      <left/>
      <right style="double">
        <color indexed="64"/>
      </right>
      <top/>
      <bottom/>
      <diagonal/>
    </border>
    <border>
      <left/>
      <right style="double">
        <color indexed="64"/>
      </right>
      <top/>
      <bottom style="medium">
        <color indexed="64"/>
      </bottom>
      <diagonal/>
    </border>
    <border>
      <left style="thin">
        <color rgb="FFBFBFBF"/>
      </left>
      <right style="double">
        <color indexed="64"/>
      </right>
      <top style="thin">
        <color rgb="FFBFBFBF"/>
      </top>
      <bottom style="thin">
        <color rgb="FFBFBFBF"/>
      </bottom>
      <diagonal/>
    </border>
    <border>
      <left style="thin">
        <color rgb="FFBFBFBF"/>
      </left>
      <right style="double">
        <color indexed="64"/>
      </right>
      <top style="thin">
        <color rgb="FFBFBFBF"/>
      </top>
      <bottom style="medium">
        <color indexed="64"/>
      </bottom>
      <diagonal/>
    </border>
    <border>
      <left style="medium">
        <color indexed="64"/>
      </left>
      <right style="thin">
        <color rgb="FFBFBFBF"/>
      </right>
      <top style="medium">
        <color indexed="64"/>
      </top>
      <bottom style="medium">
        <color indexed="64"/>
      </bottom>
      <diagonal/>
    </border>
    <border>
      <left style="thin">
        <color rgb="FFBFBFBF"/>
      </left>
      <right style="thin">
        <color rgb="FFBFBFBF"/>
      </right>
      <top style="medium">
        <color indexed="64"/>
      </top>
      <bottom style="medium">
        <color indexed="64"/>
      </bottom>
      <diagonal/>
    </border>
    <border>
      <left style="thin">
        <color rgb="FFBFBFBF"/>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2">
    <xf numFmtId="0" fontId="0" fillId="0" borderId="0">
      <alignment vertical="center"/>
    </xf>
    <xf numFmtId="0" fontId="25" fillId="0" borderId="0">
      <alignment vertical="bottom"/>
      <protection locked="0" hidden="0"/>
    </xf>
  </cellStyleXfs>
  <cellXfs count="630">
    <xf numFmtId="0" fontId="0" fillId="0" borderId="0" xfId="0">
      <alignment vertical="center"/>
    </xf>
    <xf numFmtId="0" fontId="1" fillId="0" borderId="0" xfId="0" applyFont="1" applyFill="1" applyAlignment="1">
      <alignment horizontal="left" vertical="center"/>
      <protection locked="1" hidden="1"/>
    </xf>
    <xf numFmtId="0" fontId="2" fillId="0" borderId="0" xfId="0" applyFont="1" applyAlignment="1">
      <alignment horizontal="center" vertical="center"/>
      <protection locked="1" hidden="1"/>
    </xf>
    <xf numFmtId="0" fontId="2" fillId="0" borderId="0" xfId="0" applyFont="1" applyAlignment="1">
      <alignment horizontal="left" vertical="center"/>
      <protection locked="1" hidden="1"/>
    </xf>
    <xf numFmtId="0" fontId="1" fillId="2" borderId="0" xfId="0" applyFont="1" applyFill="1" applyAlignment="1">
      <alignment horizontal="left" vertical="center"/>
      <protection locked="1" hidden="1"/>
    </xf>
    <xf numFmtId="0" fontId="2" fillId="2" borderId="0" xfId="0" applyFont="1" applyFill="1" applyAlignment="1">
      <alignment horizontal="left" vertical="center"/>
      <protection locked="1" hidden="1"/>
    </xf>
    <xf numFmtId="0" fontId="2" fillId="2" borderId="0" xfId="0" applyFont="1" applyFill="1" applyAlignment="1">
      <alignment horizontal="left" vertical="center"/>
      <protection locked="1" hidden="1"/>
    </xf>
    <xf numFmtId="0" fontId="3" fillId="2" borderId="0" xfId="0" applyFont="1" applyFill="1" applyAlignment="1">
      <alignment horizontal="left" vertical="center"/>
      <protection locked="1" hidden="1"/>
    </xf>
    <xf numFmtId="0" fontId="2" fillId="2" borderId="0" xfId="0" applyFont="1" applyFill="1" applyAlignment="1">
      <alignment horizontal="left" vertical="center"/>
      <protection locked="1" hidden="1"/>
    </xf>
    <xf numFmtId="0" fontId="4" fillId="2" borderId="0" xfId="1" applyFont="1" applyFill="1" applyAlignment="1">
      <alignment horizontal="left" vertical="center"/>
      <protection locked="1" hidden="1"/>
    </xf>
    <xf numFmtId="0" fontId="4" fillId="2" borderId="0" xfId="1" applyFont="1" applyFill="1" applyAlignment="1">
      <alignment horizontal="left" vertical="center"/>
      <protection locked="1" hidden="1"/>
    </xf>
    <xf numFmtId="0" fontId="2" fillId="2" borderId="0" xfId="0" applyFont="1" applyFill="1">
      <alignment vertical="center"/>
      <protection locked="1" hidden="1"/>
    </xf>
    <xf numFmtId="0" fontId="4" fillId="2" borderId="0" xfId="1" applyFont="1" applyFill="1" applyAlignment="1">
      <alignment horizontal="center" vertical="center"/>
      <protection locked="1" hidden="1"/>
    </xf>
    <xf numFmtId="0" fontId="2" fillId="3" borderId="1" xfId="0" applyFont="1" applyFill="1" applyBorder="1" applyAlignment="1">
      <alignment horizontal="center" vertical="center"/>
      <protection locked="1" hidden="1"/>
    </xf>
    <xf numFmtId="0" fontId="2" fillId="3" borderId="2" xfId="0" applyFont="1" applyFill="1" applyBorder="1" applyAlignment="1">
      <alignment horizontal="center" vertical="center"/>
      <protection locked="1" hidden="1"/>
    </xf>
    <xf numFmtId="0" fontId="2" fillId="4" borderId="2" xfId="0" applyFont="1" applyFill="1" applyBorder="1" applyAlignment="1">
      <alignment horizontal="center" vertical="center"/>
      <protection locked="0" hidden="0"/>
    </xf>
    <xf numFmtId="0" fontId="2" fillId="4" borderId="3" xfId="0" applyFont="1" applyFill="1" applyBorder="1" applyAlignment="1">
      <alignment horizontal="center" vertical="center"/>
      <protection locked="0" hidden="0"/>
    </xf>
    <xf numFmtId="0" fontId="2" fillId="2" borderId="0" xfId="0" applyFont="1" applyFill="1" applyAlignment="1">
      <alignment horizontal="left" vertical="center"/>
      <protection locked="1" hidden="1"/>
    </xf>
    <xf numFmtId="0" fontId="2" fillId="3" borderId="4" xfId="0" applyFont="1" applyFill="1" applyBorder="1" applyAlignment="1">
      <alignment horizontal="center" vertical="center"/>
      <protection locked="1" hidden="1"/>
    </xf>
    <xf numFmtId="0" fontId="2" fillId="3" borderId="5" xfId="0" applyFont="1" applyFill="1" applyBorder="1" applyAlignment="1">
      <alignment horizontal="center" vertical="center"/>
      <protection locked="1" hidden="1"/>
    </xf>
    <xf numFmtId="0" fontId="2" fillId="4" borderId="5" xfId="0" applyFont="1" applyFill="1" applyBorder="1" applyAlignment="1">
      <alignment horizontal="center" vertical="center"/>
      <protection locked="0" hidden="0"/>
    </xf>
    <xf numFmtId="0" fontId="2" fillId="4" borderId="6" xfId="0" applyFont="1" applyFill="1" applyBorder="1" applyAlignment="1">
      <alignment horizontal="center" vertical="center"/>
      <protection locked="0" hidden="0"/>
    </xf>
    <xf numFmtId="0" fontId="1" fillId="0" borderId="0" xfId="0" applyFont="1" applyAlignment="1">
      <alignment horizontal="left" vertical="center"/>
      <protection locked="1" hidden="1"/>
    </xf>
    <xf numFmtId="0" fontId="2" fillId="2" borderId="0" xfId="0" applyFont="1" applyFill="1" applyAlignment="1">
      <alignment horizontal="left" vertical="top" wrapText="1"/>
      <protection locked="1" hidden="1"/>
    </xf>
    <xf numFmtId="0" fontId="2" fillId="2" borderId="0" xfId="0" applyFont="1" applyFill="1" applyBorder="1" applyAlignment="1">
      <alignment horizontal="left" vertical="center"/>
      <protection locked="1" hidden="1"/>
    </xf>
    <xf numFmtId="0" fontId="2" fillId="2" borderId="5" xfId="0" applyFont="1" applyFill="1" applyBorder="1" applyAlignment="1">
      <alignment horizontal="left" vertical="top" wrapText="1"/>
      <protection locked="1" hidden="1"/>
    </xf>
    <xf numFmtId="0" fontId="1" fillId="5" borderId="7" xfId="0" applyFont="1" applyFill="1" applyBorder="1" applyAlignment="1">
      <alignment horizontal="center" vertical="center"/>
      <protection locked="1" hidden="1"/>
    </xf>
    <xf numFmtId="0" fontId="1" fillId="5" borderId="8" xfId="0" applyFont="1" applyFill="1" applyBorder="1" applyAlignment="1">
      <alignment horizontal="center" vertical="center"/>
      <protection locked="1" hidden="1"/>
    </xf>
    <xf numFmtId="0" fontId="1" fillId="5" borderId="9" xfId="0" applyFont="1" applyFill="1" applyBorder="1" applyAlignment="1">
      <alignment horizontal="center" vertical="center"/>
      <protection locked="1" hidden="1"/>
    </xf>
    <xf numFmtId="0" fontId="2" fillId="2" borderId="10" xfId="0" applyFont="1" applyFill="1" applyBorder="1" applyAlignment="1">
      <alignment horizontal="center" vertical="center"/>
      <protection locked="1" hidden="1"/>
    </xf>
    <xf numFmtId="0" fontId="2" fillId="2" borderId="0" xfId="0" applyFont="1" applyFill="1" applyAlignment="1">
      <alignment horizontal="center" vertical="center"/>
      <protection locked="1" hidden="1"/>
    </xf>
    <xf numFmtId="0" fontId="2" fillId="2" borderId="11" xfId="0" applyFont="1" applyFill="1" applyBorder="1" applyAlignment="1">
      <alignment horizontal="center" vertical="center"/>
      <protection locked="1" hidden="1"/>
    </xf>
    <xf numFmtId="0" fontId="1" fillId="5" borderId="12" xfId="0" applyFont="1" applyFill="1" applyBorder="1" applyAlignment="1">
      <alignment horizontal="center" vertical="center"/>
      <protection locked="1" hidden="1"/>
    </xf>
    <xf numFmtId="0" fontId="1" fillId="5" borderId="13" xfId="0" applyFont="1" applyFill="1" applyBorder="1" applyAlignment="1">
      <alignment horizontal="center" vertical="center"/>
      <protection locked="1" hidden="1"/>
    </xf>
    <xf numFmtId="0" fontId="1" fillId="5" borderId="14" xfId="0" applyFont="1" applyFill="1" applyBorder="1" applyAlignment="1">
      <alignment horizontal="center" vertical="center"/>
      <protection locked="1" hidden="1"/>
    </xf>
    <xf numFmtId="0" fontId="2" fillId="2" borderId="0" xfId="0" applyFont="1" applyFill="1" applyAlignment="1">
      <alignment horizontal="center" vertical="center"/>
      <protection locked="1" hidden="1"/>
    </xf>
    <xf numFmtId="0" fontId="2" fillId="3" borderId="15" xfId="0" applyFont="1" applyFill="1" applyBorder="1" applyAlignment="1">
      <alignment horizontal="center" vertical="center" wrapText="1"/>
      <protection locked="1" hidden="1"/>
    </xf>
    <xf numFmtId="0" fontId="2" fillId="3" borderId="16" xfId="0" applyFont="1" applyFill="1" applyBorder="1" applyAlignment="1">
      <alignment horizontal="center" vertical="center" wrapText="1"/>
      <protection locked="1" hidden="1"/>
    </xf>
    <xf numFmtId="0" fontId="2" fillId="3" borderId="16" xfId="0" applyFont="1" applyFill="1" applyBorder="1" applyAlignment="1">
      <alignment horizontal="center" vertical="center"/>
      <protection locked="0" hidden="0"/>
    </xf>
    <xf numFmtId="1" fontId="2" fillId="3" borderId="16" xfId="0" applyNumberFormat="1" applyFont="1" applyFill="1" applyBorder="1" applyAlignment="1">
      <alignment horizontal="center" vertical="center"/>
      <protection locked="1" hidden="1"/>
    </xf>
    <xf numFmtId="0" fontId="2" fillId="0" borderId="16" xfId="0" applyFont="1" applyBorder="1" applyAlignment="1">
      <alignment horizontal="center" vertical="center" wrapText="1"/>
      <protection locked="1" hidden="1"/>
    </xf>
    <xf numFmtId="0" fontId="2" fillId="0" borderId="16" xfId="0" applyFont="1" applyBorder="1" applyAlignment="1">
      <alignment horizontal="center" vertical="center"/>
      <protection locked="0" hidden="0"/>
    </xf>
    <xf numFmtId="1" fontId="2" fillId="0" borderId="16" xfId="0" applyNumberFormat="1" applyFont="1" applyBorder="1" applyAlignment="1">
      <alignment horizontal="center" vertical="center"/>
      <protection locked="1" hidden="1"/>
    </xf>
    <xf numFmtId="0" fontId="5" fillId="3" borderId="16" xfId="0" applyFont="1" applyFill="1" applyBorder="1" applyAlignment="1">
      <alignment horizontal="center" vertical="center" wrapText="1"/>
      <protection locked="1" hidden="1"/>
    </xf>
    <xf numFmtId="1" fontId="2" fillId="3" borderId="17" xfId="0" applyNumberFormat="1" applyFont="1" applyFill="1" applyBorder="1" applyAlignment="1">
      <alignment horizontal="center" vertical="center"/>
      <protection locked="1" hidden="1"/>
    </xf>
    <xf numFmtId="0" fontId="2" fillId="3" borderId="18" xfId="0" applyFont="1" applyFill="1" applyBorder="1" applyAlignment="1">
      <alignment horizontal="center" vertical="center" wrapText="1"/>
      <protection locked="1" hidden="1"/>
    </xf>
    <xf numFmtId="0" fontId="2" fillId="3" borderId="19" xfId="0" applyFont="1" applyFill="1" applyBorder="1" applyAlignment="1">
      <alignment horizontal="center" vertical="center" wrapText="1"/>
      <protection locked="1" hidden="1"/>
    </xf>
    <xf numFmtId="0" fontId="2" fillId="3" borderId="20" xfId="0" applyFont="1" applyFill="1" applyBorder="1" applyAlignment="1">
      <alignment horizontal="center" vertical="center"/>
      <protection locked="1" hidden="1"/>
    </xf>
    <xf numFmtId="0" fontId="2" fillId="3" borderId="19" xfId="0" applyFont="1" applyFill="1" applyBorder="1" applyAlignment="1">
      <alignment horizontal="center" vertical="center"/>
      <protection locked="1" hidden="1"/>
    </xf>
    <xf numFmtId="0" fontId="2" fillId="0" borderId="20" xfId="0" applyFont="1" applyBorder="1" applyAlignment="1">
      <alignment horizontal="center" vertical="center" wrapText="1"/>
      <protection locked="1" hidden="1"/>
    </xf>
    <xf numFmtId="0" fontId="2" fillId="0" borderId="19" xfId="0" applyFont="1" applyBorder="1" applyAlignment="1">
      <alignment horizontal="center" vertical="center" wrapText="1"/>
      <protection locked="1" hidden="1"/>
    </xf>
    <xf numFmtId="0" fontId="2" fillId="0" borderId="20" xfId="0" applyFont="1" applyBorder="1" applyAlignment="1">
      <alignment horizontal="center" vertical="center"/>
      <protection locked="1" hidden="1"/>
    </xf>
    <xf numFmtId="0" fontId="2" fillId="0" borderId="19" xfId="0" applyFont="1" applyBorder="1" applyAlignment="1">
      <alignment horizontal="center" vertical="center"/>
      <protection locked="1" hidden="1"/>
    </xf>
    <xf numFmtId="0" fontId="2" fillId="3" borderId="21" xfId="0" applyFont="1" applyFill="1" applyBorder="1" applyAlignment="1">
      <alignment horizontal="center" vertical="center"/>
      <protection locked="1" hidden="1"/>
    </xf>
    <xf numFmtId="0" fontId="2" fillId="3" borderId="16" xfId="0" applyFont="1" applyFill="1" applyBorder="1" applyAlignment="1">
      <alignment horizontal="center" vertical="center"/>
      <protection locked="1" hidden="1"/>
    </xf>
    <xf numFmtId="0" fontId="2" fillId="3" borderId="22" xfId="0" applyFont="1" applyFill="1" applyBorder="1" applyAlignment="1">
      <alignment horizontal="center" vertical="center" wrapText="1"/>
      <protection locked="1" hidden="1"/>
    </xf>
    <xf numFmtId="0" fontId="2" fillId="3" borderId="23" xfId="0" applyFont="1" applyFill="1" applyBorder="1" applyAlignment="1">
      <alignment horizontal="center" vertical="center" wrapText="1"/>
      <protection locked="1" hidden="1"/>
    </xf>
    <xf numFmtId="0" fontId="2" fillId="3" borderId="24" xfId="0" applyFont="1" applyFill="1" applyBorder="1" applyAlignment="1">
      <alignment horizontal="center" vertical="center"/>
      <protection locked="1" hidden="1"/>
    </xf>
    <xf numFmtId="0" fontId="2" fillId="3" borderId="23" xfId="0" applyFont="1" applyFill="1" applyBorder="1" applyAlignment="1">
      <alignment horizontal="center" vertical="center"/>
      <protection locked="1" hidden="1"/>
    </xf>
    <xf numFmtId="0" fontId="2" fillId="0" borderId="24" xfId="0" applyFont="1" applyBorder="1" applyAlignment="1">
      <alignment horizontal="center" vertical="center" wrapText="1"/>
      <protection locked="1" hidden="1"/>
    </xf>
    <xf numFmtId="0" fontId="2" fillId="0" borderId="23" xfId="0" applyFont="1" applyBorder="1" applyAlignment="1">
      <alignment horizontal="center" vertical="center" wrapText="1"/>
      <protection locked="1" hidden="1"/>
    </xf>
    <xf numFmtId="0" fontId="2" fillId="0" borderId="24" xfId="0" applyFont="1" applyBorder="1" applyAlignment="1">
      <alignment horizontal="center" vertical="center"/>
      <protection locked="1" hidden="1"/>
    </xf>
    <xf numFmtId="0" fontId="2" fillId="0" borderId="23" xfId="0" applyFont="1" applyBorder="1" applyAlignment="1">
      <alignment horizontal="center" vertical="center"/>
      <protection locked="1" hidden="1"/>
    </xf>
    <xf numFmtId="0" fontId="2" fillId="3" borderId="25" xfId="0" applyFont="1" applyFill="1" applyBorder="1" applyAlignment="1">
      <alignment horizontal="center" vertical="center"/>
      <protection locked="1" hidden="1"/>
    </xf>
    <xf numFmtId="0" fontId="2" fillId="0" borderId="15" xfId="0" applyFont="1" applyBorder="1" applyAlignment="1">
      <alignment horizontal="center" vertical="center" wrapText="1"/>
      <protection locked="1" hidden="1"/>
    </xf>
    <xf numFmtId="1" fontId="2" fillId="0" borderId="17" xfId="0" applyNumberFormat="1" applyFont="1" applyBorder="1" applyAlignment="1">
      <alignment horizontal="center" vertical="center"/>
      <protection locked="1" hidden="1"/>
    </xf>
    <xf numFmtId="0" fontId="2" fillId="0" borderId="18" xfId="0" applyFont="1" applyBorder="1" applyAlignment="1">
      <alignment horizontal="center" vertical="center" wrapText="1"/>
      <protection locked="1" hidden="1"/>
    </xf>
    <xf numFmtId="0" fontId="2" fillId="3" borderId="20" xfId="0" applyFont="1" applyFill="1" applyBorder="1" applyAlignment="1">
      <alignment horizontal="center" vertical="center" wrapText="1"/>
      <protection locked="1" hidden="1"/>
    </xf>
    <xf numFmtId="0" fontId="2" fillId="0" borderId="21" xfId="0" applyFont="1" applyBorder="1" applyAlignment="1">
      <alignment horizontal="center" vertical="center"/>
      <protection locked="1" hidden="1"/>
    </xf>
    <xf numFmtId="0" fontId="2" fillId="0" borderId="16" xfId="0" applyFont="1" applyBorder="1" applyAlignment="1">
      <alignment horizontal="center" vertical="center"/>
      <protection locked="1" hidden="1"/>
    </xf>
    <xf numFmtId="0" fontId="2" fillId="0" borderId="22" xfId="0" applyFont="1" applyBorder="1" applyAlignment="1">
      <alignment horizontal="center" vertical="center" wrapText="1"/>
      <protection locked="1" hidden="1"/>
    </xf>
    <xf numFmtId="0" fontId="2" fillId="3" borderId="24" xfId="0" applyFont="1" applyFill="1" applyBorder="1" applyAlignment="1">
      <alignment horizontal="center" vertical="center" wrapText="1"/>
      <protection locked="1" hidden="1"/>
    </xf>
    <xf numFmtId="0" fontId="2" fillId="0" borderId="25" xfId="0" applyFont="1" applyBorder="1" applyAlignment="1">
      <alignment horizontal="center" vertical="center"/>
      <protection locked="1" hidden="1"/>
    </xf>
    <xf numFmtId="0" fontId="6" fillId="0" borderId="16" xfId="0" applyFont="1" applyBorder="1" applyAlignment="1">
      <alignment horizontal="center" vertical="center" wrapText="1"/>
      <protection locked="1" hidden="1"/>
    </xf>
    <xf numFmtId="0" fontId="2" fillId="3" borderId="26" xfId="0" applyFont="1" applyFill="1" applyBorder="1" applyAlignment="1">
      <alignment horizontal="center" vertical="center" wrapText="1"/>
      <protection locked="1" hidden="1"/>
    </xf>
    <xf numFmtId="0" fontId="2" fillId="3" borderId="21" xfId="0" applyFont="1" applyFill="1" applyBorder="1" applyAlignment="1">
      <alignment horizontal="center" vertical="center" wrapText="1"/>
      <protection locked="1" hidden="1"/>
    </xf>
    <xf numFmtId="0" fontId="6" fillId="0" borderId="20" xfId="0" applyFont="1" applyBorder="1" applyAlignment="1">
      <alignment horizontal="center" vertical="center" wrapText="1"/>
      <protection locked="1" hidden="1"/>
    </xf>
    <xf numFmtId="0" fontId="6" fillId="0" borderId="19" xfId="0" applyFont="1" applyBorder="1" applyAlignment="1">
      <alignment horizontal="center" vertical="center" wrapText="1"/>
      <protection locked="1" hidden="1"/>
    </xf>
    <xf numFmtId="0" fontId="2" fillId="3" borderId="27" xfId="0" applyFont="1" applyFill="1" applyBorder="1" applyAlignment="1">
      <alignment horizontal="center" vertical="center" wrapText="1"/>
      <protection locked="1" hidden="1"/>
    </xf>
    <xf numFmtId="0" fontId="2" fillId="3" borderId="28" xfId="0" applyFont="1" applyFill="1" applyBorder="1" applyAlignment="1">
      <alignment horizontal="center" vertical="center" wrapText="1"/>
      <protection locked="1" hidden="1"/>
    </xf>
    <xf numFmtId="0" fontId="2" fillId="3" borderId="28" xfId="0" applyFont="1" applyFill="1" applyBorder="1" applyAlignment="1">
      <alignment horizontal="center" vertical="center"/>
      <protection locked="0" hidden="0"/>
    </xf>
    <xf numFmtId="0" fontId="2" fillId="3" borderId="28" xfId="0" applyFont="1" applyFill="1" applyBorder="1" applyAlignment="1">
      <alignment horizontal="center" vertical="center"/>
      <protection locked="1" hidden="1"/>
    </xf>
    <xf numFmtId="0" fontId="6" fillId="0" borderId="28" xfId="0" applyFont="1" applyBorder="1" applyAlignment="1">
      <alignment horizontal="center" vertical="center" wrapText="1"/>
      <protection locked="1" hidden="1"/>
    </xf>
    <xf numFmtId="0" fontId="2" fillId="0" borderId="28" xfId="0" applyFont="1" applyBorder="1" applyAlignment="1">
      <alignment horizontal="center" vertical="center"/>
      <protection locked="0" hidden="0"/>
    </xf>
    <xf numFmtId="1" fontId="2" fillId="0" borderId="28" xfId="0" applyNumberFormat="1" applyFont="1" applyBorder="1" applyAlignment="1">
      <alignment horizontal="center" vertical="center"/>
      <protection locked="1" hidden="1"/>
    </xf>
    <xf numFmtId="0" fontId="2" fillId="3" borderId="29" xfId="0" applyFont="1" applyFill="1" applyBorder="1" applyAlignment="1">
      <alignment horizontal="center" vertical="center" wrapText="1"/>
      <protection locked="1" hidden="1"/>
    </xf>
    <xf numFmtId="0" fontId="2" fillId="3" borderId="5" xfId="0" applyFont="1" applyFill="1" applyBorder="1" applyAlignment="1">
      <alignment horizontal="center" vertical="center" wrapText="1"/>
      <protection locked="1" hidden="1"/>
    </xf>
    <xf numFmtId="0" fontId="2" fillId="3" borderId="6" xfId="0" applyFont="1" applyFill="1" applyBorder="1" applyAlignment="1">
      <alignment horizontal="center" vertical="center" wrapText="1"/>
      <protection locked="1" hidden="1"/>
    </xf>
    <xf numFmtId="0" fontId="2" fillId="3" borderId="4" xfId="0" applyFont="1" applyFill="1" applyBorder="1" applyAlignment="1">
      <alignment horizontal="center" vertical="center" wrapText="1"/>
      <protection locked="1" hidden="1"/>
    </xf>
    <xf numFmtId="0" fontId="2" fillId="3" borderId="30" xfId="0" applyFont="1" applyFill="1" applyBorder="1" applyAlignment="1">
      <alignment horizontal="center" vertical="center" wrapText="1"/>
      <protection locked="1" hidden="1"/>
    </xf>
    <xf numFmtId="0" fontId="2" fillId="3" borderId="29" xfId="0" applyFont="1" applyFill="1" applyBorder="1" applyAlignment="1">
      <alignment horizontal="center" vertical="center"/>
      <protection locked="1" hidden="1"/>
    </xf>
    <xf numFmtId="0" fontId="2" fillId="3" borderId="30" xfId="0" applyFont="1" applyFill="1" applyBorder="1" applyAlignment="1">
      <alignment horizontal="center" vertical="center"/>
      <protection locked="1" hidden="1"/>
    </xf>
    <xf numFmtId="0" fontId="6" fillId="0" borderId="29" xfId="0" applyFont="1" applyBorder="1" applyAlignment="1">
      <alignment horizontal="center" vertical="center" wrapText="1"/>
      <protection locked="1" hidden="1"/>
    </xf>
    <xf numFmtId="0" fontId="6" fillId="0" borderId="30" xfId="0" applyFont="1" applyBorder="1" applyAlignment="1">
      <alignment horizontal="center" vertical="center" wrapText="1"/>
      <protection locked="1" hidden="1"/>
    </xf>
    <xf numFmtId="0" fontId="2" fillId="0" borderId="29" xfId="0" applyFont="1" applyBorder="1" applyAlignment="1">
      <alignment horizontal="center" vertical="center"/>
      <protection locked="1" hidden="1"/>
    </xf>
    <xf numFmtId="0" fontId="2" fillId="0" borderId="30" xfId="0" applyFont="1" applyBorder="1" applyAlignment="1">
      <alignment horizontal="center" vertical="center"/>
      <protection locked="1" hidden="1"/>
    </xf>
    <xf numFmtId="0" fontId="2" fillId="0" borderId="0" xfId="0" applyFont="1" applyFill="1" applyAlignment="1">
      <alignment horizontal="center" vertical="center"/>
      <protection locked="1" hidden="1"/>
    </xf>
    <xf numFmtId="0" fontId="2" fillId="2" borderId="5" xfId="0" applyFont="1" applyFill="1" applyBorder="1" applyAlignment="1">
      <alignment horizontal="left" vertical="center"/>
      <protection locked="1" hidden="1"/>
    </xf>
    <xf numFmtId="0" fontId="2" fillId="3" borderId="1" xfId="0" applyFont="1" applyFill="1" applyBorder="1" applyAlignment="1">
      <alignment horizontal="left" vertical="center"/>
      <protection locked="1" hidden="1"/>
    </xf>
    <xf numFmtId="0" fontId="2" fillId="3" borderId="2" xfId="0" applyFont="1" applyFill="1" applyBorder="1" applyAlignment="1">
      <alignment horizontal="left" vertical="center"/>
      <protection locked="1" hidden="1"/>
    </xf>
    <xf numFmtId="0" fontId="2" fillId="3" borderId="3" xfId="0" applyFont="1" applyFill="1" applyBorder="1" applyAlignment="1">
      <alignment horizontal="left" vertical="center"/>
      <protection locked="1" hidden="1"/>
    </xf>
    <xf numFmtId="0" fontId="2" fillId="0" borderId="31" xfId="0" applyFont="1" applyBorder="1" applyAlignment="1">
      <alignment horizontal="center" vertical="center"/>
      <protection locked="1" hidden="1"/>
    </xf>
    <xf numFmtId="0" fontId="2" fillId="0" borderId="32" xfId="0" applyFont="1" applyBorder="1" applyAlignment="1">
      <alignment horizontal="center" vertical="center"/>
      <protection locked="1" hidden="1"/>
    </xf>
    <xf numFmtId="49" fontId="2" fillId="0" borderId="33" xfId="0" applyNumberFormat="1" applyFont="1" applyBorder="1" applyAlignment="1">
      <alignment horizontal="left" vertical="center" indent="1"/>
      <protection locked="0" hidden="0"/>
    </xf>
    <xf numFmtId="49" fontId="2" fillId="0" borderId="34" xfId="0" applyNumberFormat="1" applyFont="1" applyBorder="1" applyAlignment="1">
      <alignment horizontal="left" vertical="center" indent="1"/>
      <protection locked="0" hidden="0"/>
    </xf>
    <xf numFmtId="49" fontId="2" fillId="0" borderId="35" xfId="0" applyNumberFormat="1" applyFont="1" applyBorder="1" applyAlignment="1">
      <alignment horizontal="left" vertical="center" indent="1"/>
      <protection locked="0" hidden="0"/>
    </xf>
    <xf numFmtId="0" fontId="2" fillId="0" borderId="10" xfId="0" applyFont="1" applyBorder="1" applyAlignment="1">
      <alignment horizontal="left" vertical="center"/>
      <protection locked="1" hidden="1"/>
    </xf>
    <xf numFmtId="0" fontId="2" fillId="0" borderId="0" xfId="0" applyFont="1" applyBorder="1" applyAlignment="1">
      <alignment horizontal="left" vertical="center"/>
      <protection locked="1" hidden="1"/>
    </xf>
    <xf numFmtId="0" fontId="2" fillId="0" borderId="11" xfId="0" applyFont="1" applyBorder="1" applyAlignment="1">
      <alignment horizontal="left" vertical="center"/>
      <protection locked="1" hidden="1"/>
    </xf>
    <xf numFmtId="0" fontId="2" fillId="3" borderId="31" xfId="0" applyFont="1" applyFill="1" applyBorder="1" applyAlignment="1">
      <alignment horizontal="center" vertical="center"/>
      <protection locked="1" hidden="1"/>
    </xf>
    <xf numFmtId="0" fontId="2" fillId="3" borderId="32" xfId="0" applyFont="1" applyFill="1" applyBorder="1" applyAlignment="1">
      <alignment horizontal="center" vertical="center"/>
      <protection locked="1" hidden="1"/>
    </xf>
    <xf numFmtId="49" fontId="2" fillId="3" borderId="33" xfId="0" applyNumberFormat="1" applyFont="1" applyFill="1" applyBorder="1" applyAlignment="1">
      <alignment horizontal="left" vertical="center" indent="1"/>
      <protection locked="0" hidden="0"/>
    </xf>
    <xf numFmtId="49" fontId="2" fillId="3" borderId="34" xfId="0" applyNumberFormat="1" applyFont="1" applyFill="1" applyBorder="1" applyAlignment="1">
      <alignment horizontal="left" vertical="center" indent="1"/>
      <protection locked="0" hidden="0"/>
    </xf>
    <xf numFmtId="49" fontId="2" fillId="3" borderId="35" xfId="0" applyNumberFormat="1" applyFont="1" applyFill="1" applyBorder="1" applyAlignment="1">
      <alignment horizontal="left" vertical="center" indent="1"/>
      <protection locked="0" hidden="0"/>
    </xf>
    <xf numFmtId="0" fontId="2" fillId="3" borderId="10" xfId="0" applyFont="1" applyFill="1" applyBorder="1" applyAlignment="1">
      <alignment horizontal="left" vertical="center"/>
      <protection locked="1" hidden="1"/>
    </xf>
    <xf numFmtId="0" fontId="2" fillId="3" borderId="0" xfId="0" applyFont="1" applyFill="1" applyBorder="1" applyAlignment="1">
      <alignment horizontal="left" vertical="center"/>
      <protection locked="1" hidden="1"/>
    </xf>
    <xf numFmtId="0" fontId="2" fillId="3" borderId="11" xfId="0" applyFont="1" applyFill="1" applyBorder="1" applyAlignment="1">
      <alignment horizontal="left" vertical="center"/>
      <protection locked="1" hidden="1"/>
    </xf>
    <xf numFmtId="164" fontId="2" fillId="3" borderId="33" xfId="0" applyNumberFormat="1" applyFont="1" applyFill="1" applyBorder="1" applyAlignment="1">
      <alignment horizontal="left" vertical="center" indent="1"/>
      <protection locked="0" hidden="0"/>
    </xf>
    <xf numFmtId="164" fontId="2" fillId="3" borderId="34" xfId="0" applyNumberFormat="1" applyFont="1" applyFill="1" applyBorder="1" applyAlignment="1">
      <alignment horizontal="left" vertical="center" indent="1"/>
      <protection locked="0" hidden="0"/>
    </xf>
    <xf numFmtId="164" fontId="2" fillId="3" borderId="32" xfId="0" applyNumberFormat="1" applyFont="1" applyFill="1" applyBorder="1" applyAlignment="1">
      <alignment horizontal="left" vertical="center" indent="1"/>
      <protection locked="0" hidden="0"/>
    </xf>
    <xf numFmtId="0" fontId="2" fillId="3" borderId="33" xfId="0" applyFont="1" applyFill="1" applyBorder="1" applyAlignment="1">
      <alignment horizontal="center" vertical="center"/>
      <protection locked="1" hidden="1"/>
    </xf>
    <xf numFmtId="0" fontId="2" fillId="3" borderId="36" xfId="0" applyFont="1" applyFill="1" applyBorder="1" applyAlignment="1">
      <alignment horizontal="center" vertical="center"/>
      <protection locked="1" hidden="1"/>
    </xf>
    <xf numFmtId="0" fontId="2" fillId="3" borderId="37" xfId="0" applyFont="1" applyFill="1" applyBorder="1" applyAlignment="1">
      <alignment horizontal="center" vertical="center"/>
      <protection locked="1" hidden="1"/>
    </xf>
    <xf numFmtId="49" fontId="2" fillId="3" borderId="38" xfId="0" applyNumberFormat="1" applyFont="1" applyFill="1" applyBorder="1" applyAlignment="1">
      <alignment horizontal="left" vertical="center" indent="1"/>
      <protection locked="0" hidden="0"/>
    </xf>
    <xf numFmtId="49" fontId="2" fillId="3" borderId="39" xfId="0" applyNumberFormat="1" applyFont="1" applyFill="1" applyBorder="1" applyAlignment="1">
      <alignment horizontal="left" vertical="center" indent="1"/>
      <protection locked="0" hidden="0"/>
    </xf>
    <xf numFmtId="49" fontId="2" fillId="3" borderId="40" xfId="0" applyNumberFormat="1" applyFont="1" applyFill="1" applyBorder="1" applyAlignment="1">
      <alignment horizontal="left" vertical="center" indent="1"/>
      <protection locked="0" hidden="0"/>
    </xf>
    <xf numFmtId="0" fontId="2" fillId="3" borderId="4" xfId="0" applyFont="1" applyFill="1" applyBorder="1" applyAlignment="1">
      <alignment horizontal="left" vertical="center"/>
      <protection locked="1" hidden="1"/>
    </xf>
    <xf numFmtId="0" fontId="2" fillId="3" borderId="5" xfId="0" applyFont="1" applyFill="1" applyBorder="1" applyAlignment="1">
      <alignment horizontal="left" vertical="center"/>
      <protection locked="1" hidden="1"/>
    </xf>
    <xf numFmtId="0" fontId="2" fillId="3" borderId="6" xfId="0" applyFont="1" applyFill="1" applyBorder="1" applyAlignment="1">
      <alignment horizontal="left" vertical="center"/>
      <protection locked="1" hidden="1"/>
    </xf>
    <xf numFmtId="0" fontId="2" fillId="3" borderId="7" xfId="0" applyFont="1" applyFill="1" applyBorder="1" applyAlignment="1">
      <alignment horizontal="center" vertical="center" wrapText="1"/>
      <protection locked="1" hidden="1"/>
    </xf>
    <xf numFmtId="0" fontId="2" fillId="3" borderId="8" xfId="0" applyFont="1" applyFill="1" applyBorder="1" applyAlignment="1">
      <alignment horizontal="center" vertical="center" wrapText="1"/>
      <protection locked="1" hidden="1"/>
    </xf>
    <xf numFmtId="0" fontId="2" fillId="6" borderId="8" xfId="0" applyFont="1" applyFill="1" applyBorder="1" applyAlignment="1">
      <alignment horizontal="center" vertical="center"/>
      <protection locked="0" hidden="0"/>
    </xf>
    <xf numFmtId="0" fontId="2" fillId="6" borderId="9" xfId="0" applyFont="1" applyFill="1" applyBorder="1" applyAlignment="1">
      <alignment horizontal="center" vertical="center"/>
      <protection locked="0" hidden="0"/>
    </xf>
    <xf numFmtId="0" fontId="2" fillId="2" borderId="41" xfId="0" applyFont="1" applyFill="1" applyBorder="1" applyAlignment="1">
      <alignment horizontal="left" vertical="center"/>
      <protection locked="1" hidden="1"/>
    </xf>
    <xf numFmtId="0" fontId="2" fillId="3" borderId="1" xfId="0" applyFont="1" applyFill="1" applyBorder="1" applyAlignment="1">
      <alignment horizontal="center" vertical="center" wrapText="1"/>
      <protection locked="1" hidden="1"/>
    </xf>
    <xf numFmtId="0" fontId="2" fillId="3" borderId="2" xfId="0" applyFont="1" applyFill="1" applyBorder="1" applyAlignment="1">
      <alignment horizontal="center" vertical="center" wrapText="1"/>
      <protection locked="1" hidden="1"/>
    </xf>
    <xf numFmtId="0" fontId="2" fillId="3" borderId="3" xfId="0" applyFont="1" applyFill="1" applyBorder="1" applyAlignment="1">
      <alignment horizontal="center" vertical="center"/>
      <protection locked="1" hidden="1"/>
    </xf>
    <xf numFmtId="0" fontId="2" fillId="0" borderId="13" xfId="0" applyFont="1" applyBorder="1" applyAlignment="1">
      <alignment horizontal="center" vertical="center"/>
      <protection locked="1" hidden="1"/>
    </xf>
    <xf numFmtId="0" fontId="2" fillId="3" borderId="13" xfId="0" applyFont="1" applyFill="1" applyBorder="1" applyAlignment="1">
      <alignment horizontal="center" vertical="center"/>
      <protection locked="1" hidden="1"/>
    </xf>
    <xf numFmtId="0" fontId="2" fillId="3" borderId="14" xfId="0" applyFont="1" applyFill="1" applyBorder="1" applyAlignment="1">
      <alignment horizontal="center" vertical="center"/>
      <protection locked="1" hidden="1"/>
    </xf>
    <xf numFmtId="0" fontId="2" fillId="6" borderId="28" xfId="0" applyFont="1" applyFill="1" applyBorder="1" applyAlignment="1">
      <alignment horizontal="center" vertical="center"/>
      <protection locked="0" hidden="0"/>
    </xf>
    <xf numFmtId="0" fontId="2" fillId="6" borderId="42" xfId="0" applyFont="1" applyFill="1" applyBorder="1" applyAlignment="1">
      <alignment horizontal="center" vertical="center"/>
      <protection locked="0" hidden="0"/>
    </xf>
    <xf numFmtId="0" fontId="2" fillId="3" borderId="6" xfId="0" applyFont="1" applyFill="1" applyBorder="1" applyAlignment="1">
      <alignment horizontal="center" vertical="center"/>
      <protection locked="1" hidden="1"/>
    </xf>
    <xf numFmtId="0" fontId="2" fillId="0" borderId="5" xfId="0" applyFont="1" applyBorder="1" applyAlignment="1">
      <alignment horizontal="center" vertical="center"/>
      <protection locked="1" hidden="1"/>
    </xf>
    <xf numFmtId="1" fontId="2" fillId="0" borderId="5" xfId="0" applyNumberFormat="1" applyFont="1" applyBorder="1" applyAlignment="1">
      <alignment horizontal="center" vertical="center"/>
      <protection locked="1" hidden="1"/>
    </xf>
    <xf numFmtId="0" fontId="7" fillId="2" borderId="0" xfId="0" applyFont="1" applyFill="1" applyAlignment="1">
      <alignment horizontal="left" vertical="center"/>
      <protection locked="1" hidden="1"/>
    </xf>
    <xf numFmtId="0" fontId="7" fillId="2" borderId="0" xfId="0" applyFont="1" applyFill="1" applyAlignment="1">
      <alignment horizontal="left" vertical="center"/>
      <protection locked="1" hidden="1"/>
    </xf>
    <xf numFmtId="0" fontId="2" fillId="2" borderId="0" xfId="0" applyFont="1" applyFill="1">
      <alignment vertical="center"/>
      <protection locked="1" hidden="1"/>
    </xf>
    <xf numFmtId="0" fontId="2" fillId="2" borderId="10" xfId="0" applyFont="1" applyFill="1" applyBorder="1" applyAlignment="1">
      <alignment horizontal="left" vertical="center"/>
      <protection locked="1" hidden="1"/>
    </xf>
    <xf numFmtId="0" fontId="2" fillId="2" borderId="11" xfId="0" applyFont="1" applyFill="1" applyBorder="1" applyAlignment="1">
      <alignment horizontal="left" vertical="center"/>
      <protection locked="1" hidden="1"/>
    </xf>
    <xf numFmtId="0" fontId="2" fillId="2" borderId="0" xfId="0" applyFont="1" applyFill="1" applyAlignment="1">
      <alignment horizontal="left" vertical="center" wrapText="1"/>
      <protection locked="1" hidden="1"/>
    </xf>
    <xf numFmtId="0" fontId="2" fillId="7" borderId="31" xfId="0" applyFont="1" applyFill="1" applyBorder="1" applyAlignment="1">
      <alignment horizontal="center" vertical="center"/>
      <protection locked="1" hidden="1"/>
    </xf>
    <xf numFmtId="0" fontId="2" fillId="7" borderId="34" xfId="0" applyFont="1" applyFill="1" applyBorder="1" applyAlignment="1">
      <alignment horizontal="center" vertical="center"/>
      <protection locked="1" hidden="1"/>
    </xf>
    <xf numFmtId="0" fontId="2" fillId="7" borderId="32" xfId="0" applyFont="1" applyFill="1" applyBorder="1" applyAlignment="1">
      <alignment horizontal="center" vertical="center"/>
      <protection locked="1" hidden="1"/>
    </xf>
    <xf numFmtId="0" fontId="2" fillId="7" borderId="16" xfId="0" applyFont="1" applyFill="1" applyBorder="1" applyAlignment="1">
      <alignment horizontal="center" vertical="center"/>
      <protection locked="1" hidden="1"/>
    </xf>
    <xf numFmtId="0" fontId="2" fillId="7" borderId="43" xfId="0" applyFont="1" applyFill="1" applyBorder="1" applyAlignment="1">
      <alignment horizontal="center" vertical="center"/>
      <protection locked="1" hidden="1"/>
    </xf>
    <xf numFmtId="0" fontId="2" fillId="7" borderId="17" xfId="0" applyFont="1" applyFill="1" applyBorder="1" applyAlignment="1">
      <alignment horizontal="center" vertical="center"/>
      <protection locked="1" hidden="1"/>
    </xf>
    <xf numFmtId="0" fontId="2" fillId="0" borderId="15" xfId="0" applyNumberFormat="1" applyFont="1" applyBorder="1" applyAlignment="1">
      <alignment horizontal="center" vertical="center"/>
      <protection locked="1" hidden="1"/>
    </xf>
    <xf numFmtId="0" fontId="2" fillId="0" borderId="16" xfId="0" applyNumberFormat="1" applyFont="1" applyBorder="1" applyAlignment="1">
      <alignment horizontal="center" vertical="center"/>
      <protection locked="1" hidden="1"/>
    </xf>
    <xf numFmtId="165" fontId="2" fillId="0" borderId="16" xfId="0" applyNumberFormat="1" applyFont="1" applyBorder="1" applyAlignment="1">
      <alignment horizontal="center" vertical="center"/>
    </xf>
    <xf numFmtId="165" fontId="2" fillId="0" borderId="16" xfId="0" applyNumberFormat="1" applyFont="1" applyBorder="1" applyAlignment="1">
      <alignment horizontal="center" vertical="center"/>
      <protection locked="0" hidden="0"/>
    </xf>
    <xf numFmtId="165" fontId="2" fillId="0" borderId="16" xfId="0" applyNumberFormat="1" applyFont="1" applyBorder="1" applyAlignment="1">
      <alignment horizontal="center" vertical="center"/>
      <protection locked="1" hidden="1"/>
    </xf>
    <xf numFmtId="165" fontId="2" fillId="0" borderId="43" xfId="0" applyNumberFormat="1" applyFont="1" applyBorder="1" applyAlignment="1">
      <alignment horizontal="center" vertical="center"/>
      <protection locked="1" hidden="1"/>
    </xf>
    <xf numFmtId="0" fontId="2" fillId="8" borderId="16" xfId="0" applyNumberFormat="1" applyFont="1" applyFill="1" applyBorder="1" applyAlignment="1">
      <alignment horizontal="center" vertical="center"/>
      <protection locked="1" hidden="1"/>
    </xf>
    <xf numFmtId="165" fontId="2" fillId="0" borderId="17" xfId="0" applyNumberFormat="1" applyFont="1" applyBorder="1" applyAlignment="1">
      <alignment horizontal="center" vertical="center"/>
      <protection locked="1" hidden="1"/>
    </xf>
    <xf numFmtId="0" fontId="2" fillId="3" borderId="15" xfId="0" applyNumberFormat="1" applyFont="1" applyFill="1" applyBorder="1" applyAlignment="1">
      <alignment horizontal="center" vertical="center"/>
      <protection locked="1" hidden="1"/>
    </xf>
    <xf numFmtId="0" fontId="2" fillId="3" borderId="16" xfId="0" applyNumberFormat="1" applyFont="1" applyFill="1" applyBorder="1" applyAlignment="1">
      <alignment horizontal="center" vertical="center"/>
      <protection locked="1" hidden="1"/>
    </xf>
    <xf numFmtId="165" fontId="2" fillId="3" borderId="16" xfId="0" applyNumberFormat="1" applyFont="1" applyFill="1" applyBorder="1" applyAlignment="1">
      <alignment horizontal="center" vertical="center"/>
    </xf>
    <xf numFmtId="165" fontId="2" fillId="3" borderId="16" xfId="0" applyNumberFormat="1" applyFont="1" applyFill="1" applyBorder="1" applyAlignment="1">
      <alignment horizontal="center" vertical="center"/>
      <protection locked="0" hidden="0"/>
    </xf>
    <xf numFmtId="165" fontId="2" fillId="3" borderId="16" xfId="0" applyNumberFormat="1" applyFont="1" applyFill="1" applyBorder="1" applyAlignment="1">
      <alignment horizontal="center" vertical="center"/>
      <protection locked="1" hidden="1"/>
    </xf>
    <xf numFmtId="165" fontId="2" fillId="3" borderId="43" xfId="0" applyNumberFormat="1" applyFont="1" applyFill="1" applyBorder="1" applyAlignment="1">
      <alignment horizontal="center" vertical="center"/>
      <protection locked="1" hidden="1"/>
    </xf>
    <xf numFmtId="165" fontId="2" fillId="3" borderId="17" xfId="0" applyNumberFormat="1" applyFont="1" applyFill="1" applyBorder="1" applyAlignment="1">
      <alignment horizontal="center" vertical="center"/>
      <protection locked="1" hidden="1"/>
    </xf>
    <xf numFmtId="0" fontId="2" fillId="0" borderId="31" xfId="0" applyNumberFormat="1" applyFont="1" applyBorder="1" applyAlignment="1">
      <alignment horizontal="right" vertical="center" wrapText="1"/>
      <protection locked="1" hidden="1"/>
    </xf>
    <xf numFmtId="0" fontId="2" fillId="0" borderId="34" xfId="0" applyNumberFormat="1" applyFont="1" applyBorder="1" applyAlignment="1">
      <alignment horizontal="right" vertical="center" wrapText="1"/>
      <protection locked="1" hidden="1"/>
    </xf>
    <xf numFmtId="0" fontId="2" fillId="0" borderId="34" xfId="0" applyNumberFormat="1" applyFont="1" applyBorder="1" applyAlignment="1">
      <alignment horizontal="left" vertical="center"/>
      <protection locked="0" hidden="0"/>
    </xf>
    <xf numFmtId="0" fontId="2" fillId="0" borderId="32" xfId="0" applyNumberFormat="1" applyFont="1" applyBorder="1" applyAlignment="1">
      <alignment horizontal="left" vertical="center"/>
      <protection locked="0" hidden="0"/>
    </xf>
    <xf numFmtId="0" fontId="2" fillId="3" borderId="31" xfId="0" applyNumberFormat="1" applyFont="1" applyFill="1" applyBorder="1" applyAlignment="1">
      <alignment horizontal="right" vertical="center"/>
      <protection locked="1" hidden="1"/>
    </xf>
    <xf numFmtId="0" fontId="2" fillId="3" borderId="34" xfId="0" applyNumberFormat="1" applyFont="1" applyFill="1" applyBorder="1" applyAlignment="1">
      <alignment horizontal="right" vertical="center"/>
      <protection locked="1" hidden="1"/>
    </xf>
    <xf numFmtId="0" fontId="2" fillId="3" borderId="34" xfId="0" applyNumberFormat="1" applyFont="1" applyFill="1" applyBorder="1" applyAlignment="1">
      <alignment horizontal="left" vertical="center"/>
      <protection locked="0" hidden="0"/>
    </xf>
    <xf numFmtId="0" fontId="2" fillId="3" borderId="32" xfId="0" applyNumberFormat="1" applyFont="1" applyFill="1" applyBorder="1" applyAlignment="1">
      <alignment horizontal="left" vertical="center"/>
      <protection locked="0" hidden="0"/>
    </xf>
    <xf numFmtId="165" fontId="2" fillId="6" borderId="16" xfId="0" applyNumberFormat="1" applyFont="1" applyFill="1" applyBorder="1" applyAlignment="1">
      <alignment horizontal="center" vertical="center"/>
      <protection locked="0" hidden="0"/>
    </xf>
    <xf numFmtId="0" fontId="2" fillId="3" borderId="33" xfId="0" applyNumberFormat="1" applyFont="1" applyFill="1" applyBorder="1" applyAlignment="1">
      <alignment horizontal="right" vertical="center"/>
      <protection locked="1" hidden="1"/>
    </xf>
    <xf numFmtId="0" fontId="5" fillId="3" borderId="34" xfId="0" applyNumberFormat="1" applyFont="1" applyFill="1" applyBorder="1" applyAlignment="1">
      <alignment horizontal="left" vertical="center"/>
      <protection locked="0" hidden="1"/>
    </xf>
    <xf numFmtId="0" fontId="5" fillId="3" borderId="32" xfId="0" applyNumberFormat="1" applyFont="1" applyFill="1" applyBorder="1" applyAlignment="1">
      <alignment horizontal="left" vertical="center"/>
      <protection locked="0" hidden="1"/>
    </xf>
    <xf numFmtId="165" fontId="2" fillId="3" borderId="33" xfId="0" applyNumberFormat="1" applyFont="1" applyFill="1" applyBorder="1" applyAlignment="1">
      <alignment horizontal="center" vertical="center" wrapText="1"/>
      <protection locked="0" hidden="0"/>
    </xf>
    <xf numFmtId="165" fontId="2" fillId="3" borderId="32" xfId="0" applyNumberFormat="1" applyFont="1" applyFill="1" applyBorder="1" applyAlignment="1">
      <alignment horizontal="center" vertical="center" wrapText="1"/>
      <protection locked="0" hidden="0"/>
    </xf>
    <xf numFmtId="0" fontId="2" fillId="3" borderId="20" xfId="0" applyNumberFormat="1" applyFont="1" applyFill="1" applyBorder="1" applyAlignment="1">
      <alignment horizontal="right" vertical="center"/>
      <protection locked="1" hidden="1"/>
    </xf>
    <xf numFmtId="0" fontId="2" fillId="3" borderId="26" xfId="0" applyNumberFormat="1" applyFont="1" applyFill="1" applyBorder="1" applyAlignment="1">
      <alignment horizontal="right" vertical="center"/>
      <protection locked="1" hidden="1"/>
    </xf>
    <xf numFmtId="0" fontId="2" fillId="0" borderId="20" xfId="0" applyNumberFormat="1" applyFont="1" applyFill="1" applyBorder="1" applyAlignment="1">
      <alignment horizontal="right" vertical="center"/>
      <protection locked="1" hidden="1"/>
    </xf>
    <xf numFmtId="0" fontId="2" fillId="0" borderId="26" xfId="0" applyNumberFormat="1" applyFont="1" applyFill="1" applyBorder="1" applyAlignment="1">
      <alignment horizontal="right" vertical="center"/>
      <protection locked="1" hidden="1"/>
    </xf>
    <xf numFmtId="0" fontId="2" fillId="8" borderId="34" xfId="0" applyNumberFormat="1" applyFont="1" applyFill="1" applyBorder="1" applyAlignment="1">
      <alignment horizontal="left" vertical="center"/>
      <protection locked="0" hidden="0"/>
    </xf>
    <xf numFmtId="0" fontId="2" fillId="8" borderId="32" xfId="0" applyNumberFormat="1" applyFont="1" applyFill="1" applyBorder="1" applyAlignment="1">
      <alignment horizontal="left" vertical="center"/>
      <protection locked="0" hidden="0"/>
    </xf>
    <xf numFmtId="0" fontId="5" fillId="8" borderId="18" xfId="0" applyNumberFormat="1" applyFont="1" applyFill="1" applyBorder="1" applyAlignment="1">
      <alignment horizontal="right" vertical="center"/>
      <protection locked="1" hidden="1"/>
    </xf>
    <xf numFmtId="0" fontId="5" fillId="8" borderId="26" xfId="0" applyNumberFormat="1" applyFont="1" applyFill="1" applyBorder="1" applyAlignment="1">
      <alignment horizontal="right" vertical="center"/>
      <protection locked="1" hidden="1"/>
    </xf>
    <xf numFmtId="0" fontId="5" fillId="8" borderId="34" xfId="0" applyNumberFormat="1" applyFont="1" applyFill="1" applyBorder="1" applyAlignment="1">
      <alignment horizontal="left" vertical="center"/>
      <protection locked="1" hidden="1"/>
    </xf>
    <xf numFmtId="0" fontId="5" fillId="8" borderId="32" xfId="0" applyNumberFormat="1" applyFont="1" applyFill="1" applyBorder="1" applyAlignment="1">
      <alignment horizontal="left" vertical="center"/>
      <protection locked="1" hidden="1"/>
    </xf>
    <xf numFmtId="0" fontId="5" fillId="3" borderId="15" xfId="0" applyNumberFormat="1" applyFont="1" applyFill="1" applyBorder="1" applyAlignment="1">
      <alignment horizontal="right" vertical="center"/>
      <protection locked="1" hidden="1"/>
    </xf>
    <xf numFmtId="0" fontId="5" fillId="3" borderId="33" xfId="0" applyNumberFormat="1" applyFont="1" applyFill="1" applyBorder="1" applyAlignment="1">
      <alignment horizontal="right" vertical="center"/>
      <protection locked="1" hidden="1"/>
    </xf>
    <xf numFmtId="0" fontId="5" fillId="3" borderId="34" xfId="0" applyNumberFormat="1" applyFont="1" applyFill="1" applyBorder="1" applyAlignment="1">
      <alignment horizontal="left" vertical="center"/>
      <protection locked="0" hidden="0"/>
    </xf>
    <xf numFmtId="0" fontId="5" fillId="3" borderId="32" xfId="0" applyNumberFormat="1" applyFont="1" applyFill="1" applyBorder="1" applyAlignment="1">
      <alignment horizontal="left" vertical="center"/>
      <protection locked="0" hidden="0"/>
    </xf>
    <xf numFmtId="0" fontId="5" fillId="8" borderId="31" xfId="0" applyNumberFormat="1" applyFont="1" applyFill="1" applyBorder="1" applyAlignment="1">
      <alignment horizontal="right" vertical="center"/>
      <protection locked="1" hidden="1"/>
    </xf>
    <xf numFmtId="0" fontId="5" fillId="8" borderId="34" xfId="0" applyNumberFormat="1" applyFont="1" applyFill="1" applyBorder="1" applyAlignment="1">
      <alignment horizontal="right" vertical="center"/>
      <protection locked="1" hidden="1"/>
    </xf>
    <xf numFmtId="0" fontId="5" fillId="8" borderId="34" xfId="0" applyNumberFormat="1" applyFont="1" applyFill="1" applyBorder="1" applyAlignment="1">
      <alignment horizontal="left" vertical="center"/>
      <protection locked="0" hidden="0"/>
    </xf>
    <xf numFmtId="0" fontId="5" fillId="8" borderId="32" xfId="0" applyNumberFormat="1" applyFont="1" applyFill="1" applyBorder="1" applyAlignment="1">
      <alignment horizontal="left" vertical="center"/>
      <protection locked="0" hidden="0"/>
    </xf>
    <xf numFmtId="0" fontId="5" fillId="3" borderId="31" xfId="0" applyNumberFormat="1" applyFont="1" applyFill="1" applyBorder="1" applyAlignment="1">
      <alignment horizontal="right" vertical="center" wrapText="1"/>
      <protection locked="1" hidden="1"/>
    </xf>
    <xf numFmtId="0" fontId="5" fillId="3" borderId="34" xfId="0" applyNumberFormat="1" applyFont="1" applyFill="1" applyBorder="1" applyAlignment="1">
      <alignment horizontal="right" vertical="center" wrapText="1"/>
      <protection locked="1" hidden="1"/>
    </xf>
    <xf numFmtId="0" fontId="5" fillId="3" borderId="16" xfId="0" applyNumberFormat="1" applyFont="1" applyFill="1" applyBorder="1" applyAlignment="1">
      <alignment horizontal="left" vertical="center"/>
      <protection locked="0" hidden="1"/>
    </xf>
    <xf numFmtId="165" fontId="2" fillId="3" borderId="33" xfId="0" applyNumberFormat="1" applyFont="1" applyFill="1" applyBorder="1" applyAlignment="1">
      <alignment horizontal="center" vertical="center"/>
    </xf>
    <xf numFmtId="165" fontId="2" fillId="3" borderId="32" xfId="0" applyNumberFormat="1" applyFont="1" applyFill="1" applyBorder="1" applyAlignment="1">
      <alignment horizontal="center" vertical="center"/>
    </xf>
    <xf numFmtId="0" fontId="2" fillId="3" borderId="34" xfId="0" applyNumberFormat="1" applyFont="1" applyFill="1" applyBorder="1" applyAlignment="1">
      <alignment horizontal="left" vertical="center"/>
      <protection locked="0" hidden="1"/>
    </xf>
    <xf numFmtId="0" fontId="2" fillId="3" borderId="32" xfId="0" applyNumberFormat="1" applyFont="1" applyFill="1" applyBorder="1" applyAlignment="1">
      <alignment horizontal="left" vertical="center"/>
      <protection locked="0" hidden="1"/>
    </xf>
    <xf numFmtId="0" fontId="5" fillId="0" borderId="15" xfId="0" applyNumberFormat="1" applyFont="1" applyBorder="1" applyAlignment="1">
      <alignment horizontal="right" vertical="center"/>
      <protection locked="1" hidden="1"/>
    </xf>
    <xf numFmtId="0" fontId="5" fillId="0" borderId="33" xfId="0" applyNumberFormat="1" applyFont="1" applyBorder="1" applyAlignment="1">
      <alignment horizontal="right" vertical="center"/>
      <protection locked="1" hidden="1"/>
    </xf>
    <xf numFmtId="0" fontId="5" fillId="8" borderId="34" xfId="0" applyNumberFormat="1" applyFont="1" applyFill="1" applyBorder="1" applyAlignment="1">
      <alignment horizontal="left" vertical="center"/>
      <protection locked="0" hidden="1"/>
    </xf>
    <xf numFmtId="0" fontId="5" fillId="8" borderId="32" xfId="0" applyNumberFormat="1" applyFont="1" applyFill="1" applyBorder="1" applyAlignment="1">
      <alignment horizontal="left" vertical="center"/>
      <protection locked="0" hidden="1"/>
    </xf>
    <xf numFmtId="165" fontId="2" fillId="0" borderId="33" xfId="0" applyNumberFormat="1" applyFont="1" applyBorder="1" applyAlignment="1">
      <alignment horizontal="center" vertical="center"/>
    </xf>
    <xf numFmtId="165" fontId="2" fillId="0" borderId="32" xfId="0" applyNumberFormat="1" applyFont="1" applyBorder="1" applyAlignment="1">
      <alignment horizontal="center" vertical="center"/>
    </xf>
    <xf numFmtId="0" fontId="2" fillId="3" borderId="44" xfId="0" applyNumberFormat="1" applyFont="1" applyFill="1" applyBorder="1" applyAlignment="1">
      <alignment horizontal="center" vertical="center"/>
      <protection locked="0" hidden="0"/>
    </xf>
    <xf numFmtId="0" fontId="2" fillId="3" borderId="34" xfId="0" applyNumberFormat="1" applyFont="1" applyFill="1" applyBorder="1" applyAlignment="1">
      <alignment horizontal="center" vertical="center"/>
      <protection locked="0" hidden="0"/>
    </xf>
    <xf numFmtId="0" fontId="2" fillId="3" borderId="32" xfId="0" applyNumberFormat="1" applyFont="1" applyFill="1" applyBorder="1" applyAlignment="1">
      <alignment horizontal="center" vertical="center"/>
      <protection locked="0" hidden="0"/>
    </xf>
    <xf numFmtId="0" fontId="2" fillId="8" borderId="33" xfId="0" applyNumberFormat="1" applyFont="1" applyFill="1" applyBorder="1" applyAlignment="1">
      <alignment horizontal="center" vertical="center"/>
      <protection locked="0" hidden="0"/>
    </xf>
    <xf numFmtId="0" fontId="2" fillId="8" borderId="34" xfId="0" applyNumberFormat="1" applyFont="1" applyFill="1" applyBorder="1" applyAlignment="1">
      <alignment horizontal="center" vertical="center"/>
      <protection locked="0" hidden="0"/>
    </xf>
    <xf numFmtId="0" fontId="2" fillId="8" borderId="32" xfId="0" applyNumberFormat="1" applyFont="1" applyFill="1" applyBorder="1" applyAlignment="1">
      <alignment horizontal="center" vertical="center"/>
      <protection locked="0" hidden="0"/>
    </xf>
    <xf numFmtId="0" fontId="2" fillId="3" borderId="16" xfId="0" applyNumberFormat="1" applyFont="1" applyFill="1" applyBorder="1" applyAlignment="1">
      <alignment horizontal="center" vertical="center"/>
      <protection locked="0" hidden="0"/>
    </xf>
    <xf numFmtId="0" fontId="2" fillId="8" borderId="18" xfId="0" applyNumberFormat="1" applyFont="1" applyFill="1" applyBorder="1" applyAlignment="1">
      <alignment horizontal="right" vertical="center" wrapText="1"/>
      <protection locked="1" hidden="1"/>
    </xf>
    <xf numFmtId="0" fontId="2" fillId="8" borderId="26" xfId="0" applyNumberFormat="1" applyFont="1" applyFill="1" applyBorder="1" applyAlignment="1">
      <alignment horizontal="right" vertical="center" wrapText="1"/>
      <protection locked="1" hidden="1"/>
    </xf>
    <xf numFmtId="0" fontId="2" fillId="8" borderId="16" xfId="0" applyNumberFormat="1" applyFont="1" applyFill="1" applyBorder="1" applyAlignment="1">
      <alignment horizontal="center" vertical="center"/>
      <protection locked="0" hidden="0"/>
    </xf>
    <xf numFmtId="0" fontId="2" fillId="3" borderId="15" xfId="0" applyNumberFormat="1" applyFont="1" applyFill="1" applyBorder="1" applyAlignment="1">
      <alignment horizontal="right" vertical="center"/>
      <protection locked="1" hidden="1"/>
    </xf>
    <xf numFmtId="0" fontId="2" fillId="3" borderId="36" xfId="0" applyNumberFormat="1" applyFont="1" applyFill="1" applyBorder="1" applyAlignment="1">
      <alignment horizontal="right" vertical="center"/>
      <protection locked="1" hidden="1"/>
    </xf>
    <xf numFmtId="0" fontId="2" fillId="3" borderId="39" xfId="0" applyNumberFormat="1" applyFont="1" applyFill="1" applyBorder="1" applyAlignment="1">
      <alignment horizontal="right" vertical="center"/>
      <protection locked="1" hidden="1"/>
    </xf>
    <xf numFmtId="0" fontId="2" fillId="4" borderId="39" xfId="0" applyNumberFormat="1" applyFont="1" applyFill="1" applyBorder="1" applyAlignment="1">
      <alignment horizontal="left" vertical="center"/>
      <protection locked="0" hidden="0"/>
    </xf>
    <xf numFmtId="0" fontId="2" fillId="4" borderId="37" xfId="0" applyNumberFormat="1" applyFont="1" applyFill="1" applyBorder="1" applyAlignment="1">
      <alignment horizontal="left" vertical="center"/>
      <protection locked="0" hidden="0"/>
    </xf>
    <xf numFmtId="165" fontId="2" fillId="3" borderId="28" xfId="0" applyNumberFormat="1" applyFont="1" applyFill="1" applyBorder="1" applyAlignment="1">
      <alignment horizontal="center" vertical="center"/>
    </xf>
    <xf numFmtId="165" fontId="2" fillId="3" borderId="28" xfId="0" applyNumberFormat="1" applyFont="1" applyFill="1" applyBorder="1" applyAlignment="1">
      <alignment horizontal="center" vertical="center"/>
      <protection locked="0" hidden="0"/>
    </xf>
    <xf numFmtId="165" fontId="2" fillId="3" borderId="28" xfId="0" applyNumberFormat="1" applyFont="1" applyFill="1" applyBorder="1" applyAlignment="1">
      <alignment horizontal="center" vertical="center"/>
      <protection locked="1" hidden="1"/>
    </xf>
    <xf numFmtId="165" fontId="2" fillId="3" borderId="45" xfId="0" applyNumberFormat="1" applyFont="1" applyFill="1" applyBorder="1" applyAlignment="1">
      <alignment horizontal="center" vertical="center"/>
      <protection locked="1" hidden="1"/>
    </xf>
    <xf numFmtId="0" fontId="2" fillId="3" borderId="46" xfId="0" applyNumberFormat="1" applyFont="1" applyFill="1" applyBorder="1" applyAlignment="1">
      <alignment horizontal="center" vertical="center"/>
      <protection locked="1" hidden="1"/>
    </xf>
    <xf numFmtId="0" fontId="2" fillId="3" borderId="39" xfId="0" applyNumberFormat="1" applyFont="1" applyFill="1" applyBorder="1" applyAlignment="1">
      <alignment horizontal="center" vertical="center"/>
      <protection locked="1" hidden="1"/>
    </xf>
    <xf numFmtId="0" fontId="2" fillId="3" borderId="40" xfId="0" applyNumberFormat="1" applyFont="1" applyFill="1" applyBorder="1" applyAlignment="1">
      <alignment horizontal="center" vertical="center"/>
      <protection locked="1" hidden="1"/>
    </xf>
    <xf numFmtId="0" fontId="2" fillId="2" borderId="2" xfId="0" applyFont="1" applyFill="1" applyBorder="1" applyAlignment="1">
      <alignment horizontal="left" vertical="center"/>
      <protection locked="1" hidden="1"/>
    </xf>
    <xf numFmtId="0" fontId="4" fillId="2" borderId="2" xfId="1" applyFont="1" applyFill="1" applyBorder="1" applyAlignment="1">
      <alignment horizontal="left" vertical="center"/>
      <protection locked="1" hidden="1"/>
    </xf>
    <xf numFmtId="0" fontId="4" fillId="2" borderId="0" xfId="1" applyFont="1" applyFill="1">
      <alignment vertical="center"/>
      <protection locked="1" hidden="1"/>
    </xf>
    <xf numFmtId="0" fontId="2" fillId="2" borderId="0" xfId="0" applyFont="1" applyFill="1" applyAlignment="1">
      <alignment horizontal="left" vertical="center"/>
      <protection locked="1" hidden="1"/>
    </xf>
    <xf numFmtId="0" fontId="8" fillId="0" borderId="0" xfId="0" applyFont="1" applyAlignment="1">
      <alignment horizontal="center" vertical="center"/>
      <protection locked="1" hidden="1"/>
    </xf>
    <xf numFmtId="164" fontId="8" fillId="0" borderId="0" xfId="0" applyNumberFormat="1" applyFont="1" applyAlignment="1">
      <alignment horizontal="center" vertical="center"/>
      <protection locked="1" hidden="1"/>
    </xf>
    <xf numFmtId="0" fontId="9" fillId="3" borderId="1" xfId="0" applyFont="1" applyFill="1" applyBorder="1" applyAlignment="1">
      <alignment horizontal="center" vertical="center" wrapText="1"/>
      <protection locked="0" hidden="1"/>
    </xf>
    <xf numFmtId="0" fontId="9" fillId="3" borderId="2" xfId="0" applyFont="1" applyFill="1" applyBorder="1" applyAlignment="1">
      <alignment horizontal="center" vertical="center"/>
      <protection locked="0" hidden="1"/>
    </xf>
    <xf numFmtId="0" fontId="9" fillId="3" borderId="3" xfId="0" applyFont="1" applyFill="1" applyBorder="1" applyAlignment="1">
      <alignment horizontal="center" vertical="center"/>
      <protection locked="0" hidden="1"/>
    </xf>
    <xf numFmtId="0" fontId="2" fillId="0" borderId="33" xfId="0" applyNumberFormat="1" applyFont="1" applyBorder="1" applyAlignment="1">
      <alignment horizontal="left" vertical="center" indent="1"/>
      <protection locked="0" hidden="0"/>
    </xf>
    <xf numFmtId="0" fontId="2" fillId="0" borderId="34" xfId="0" applyNumberFormat="1" applyFont="1" applyBorder="1" applyAlignment="1">
      <alignment horizontal="left" vertical="center" indent="1"/>
      <protection locked="0" hidden="0"/>
    </xf>
    <xf numFmtId="0" fontId="2" fillId="0" borderId="35" xfId="0" applyNumberFormat="1" applyFont="1" applyBorder="1" applyAlignment="1">
      <alignment horizontal="left" vertical="center" indent="1"/>
      <protection locked="0" hidden="0"/>
    </xf>
    <xf numFmtId="0" fontId="2" fillId="0" borderId="20" xfId="0" applyFont="1" applyBorder="1" applyAlignment="1">
      <alignment horizontal="center" vertical="center"/>
      <protection locked="0" hidden="0"/>
    </xf>
    <xf numFmtId="0" fontId="2" fillId="0" borderId="19" xfId="0" applyFont="1" applyBorder="1" applyAlignment="1">
      <alignment horizontal="center" vertical="center"/>
      <protection locked="0" hidden="0"/>
    </xf>
    <xf numFmtId="0" fontId="2" fillId="3" borderId="20" xfId="0" applyFont="1" applyFill="1" applyBorder="1" applyAlignment="1">
      <alignment horizontal="center" vertical="center"/>
      <protection locked="0" hidden="0"/>
    </xf>
    <xf numFmtId="0" fontId="2" fillId="3" borderId="19" xfId="0" applyFont="1" applyFill="1" applyBorder="1" applyAlignment="1">
      <alignment horizontal="center" vertical="center"/>
      <protection locked="0" hidden="0"/>
    </xf>
    <xf numFmtId="0" fontId="9" fillId="3" borderId="10" xfId="0" applyFont="1" applyFill="1" applyBorder="1" applyAlignment="1">
      <alignment horizontal="center" vertical="center"/>
      <protection locked="0" hidden="1"/>
    </xf>
    <xf numFmtId="0" fontId="9" fillId="3" borderId="0" xfId="0" applyFont="1" applyFill="1" applyBorder="1" applyAlignment="1">
      <alignment horizontal="center" vertical="center"/>
      <protection locked="0" hidden="1"/>
    </xf>
    <xf numFmtId="0" fontId="9" fillId="3" borderId="11" xfId="0" applyFont="1" applyFill="1" applyBorder="1" applyAlignment="1">
      <alignment horizontal="center" vertical="center"/>
      <protection locked="0" hidden="1"/>
    </xf>
    <xf numFmtId="0" fontId="2" fillId="0" borderId="24" xfId="0" applyFont="1" applyBorder="1" applyAlignment="1">
      <alignment horizontal="center" vertical="center"/>
      <protection locked="0" hidden="0"/>
    </xf>
    <xf numFmtId="0" fontId="2" fillId="0" borderId="23" xfId="0" applyFont="1" applyBorder="1" applyAlignment="1">
      <alignment horizontal="center" vertical="center"/>
      <protection locked="0" hidden="0"/>
    </xf>
    <xf numFmtId="0" fontId="2" fillId="3" borderId="24" xfId="0" applyFont="1" applyFill="1" applyBorder="1" applyAlignment="1">
      <alignment horizontal="center" vertical="center"/>
      <protection locked="0" hidden="0"/>
    </xf>
    <xf numFmtId="0" fontId="2" fillId="3" borderId="23" xfId="0" applyFont="1" applyFill="1" applyBorder="1" applyAlignment="1">
      <alignment horizontal="center" vertical="center"/>
      <protection locked="0" hidden="0"/>
    </xf>
    <xf numFmtId="0" fontId="2" fillId="3" borderId="34" xfId="0" applyFont="1" applyFill="1" applyBorder="1" applyAlignment="1">
      <alignment horizontal="left" vertical="center" indent="1"/>
      <protection locked="0" hidden="0"/>
    </xf>
    <xf numFmtId="0" fontId="2" fillId="3" borderId="35" xfId="0" applyFont="1" applyFill="1" applyBorder="1" applyAlignment="1">
      <alignment horizontal="left" vertical="center" indent="1"/>
      <protection locked="0" hidden="0"/>
    </xf>
    <xf numFmtId="0" fontId="2" fillId="0" borderId="33" xfId="0" applyFont="1" applyBorder="1" applyAlignment="1">
      <alignment horizontal="left" vertical="center" indent="1"/>
      <protection locked="0" hidden="0"/>
    </xf>
    <xf numFmtId="0" fontId="2" fillId="0" borderId="34" xfId="0" applyFont="1" applyBorder="1" applyAlignment="1">
      <alignment horizontal="left" vertical="center" indent="1"/>
      <protection locked="0" hidden="0"/>
    </xf>
    <xf numFmtId="0" fontId="2" fillId="0" borderId="35" xfId="0" applyFont="1" applyBorder="1" applyAlignment="1">
      <alignment horizontal="left" vertical="center" indent="1"/>
      <protection locked="0" hidden="0"/>
    </xf>
    <xf numFmtId="164" fontId="2" fillId="3" borderId="16" xfId="0" applyNumberFormat="1" applyFont="1" applyFill="1" applyBorder="1" applyAlignment="1">
      <alignment horizontal="center" vertical="center"/>
      <protection locked="1" hidden="1"/>
    </xf>
    <xf numFmtId="166" fontId="10" fillId="3" borderId="20" xfId="0" applyNumberFormat="1" applyFont="1" applyFill="1" applyBorder="1" applyAlignment="1">
      <alignment horizontal="center" vertical="center"/>
      <protection locked="1" hidden="1"/>
    </xf>
    <xf numFmtId="166" fontId="10" fillId="3" borderId="21" xfId="0" applyNumberFormat="1" applyFont="1" applyFill="1" applyBorder="1" applyAlignment="1">
      <alignment horizontal="center" vertical="center"/>
      <protection locked="1" hidden="1"/>
    </xf>
    <xf numFmtId="0" fontId="2" fillId="3" borderId="38" xfId="0" applyFont="1" applyFill="1" applyBorder="1" applyAlignment="1">
      <alignment horizontal="left" vertical="center" indent="1"/>
      <protection locked="0" hidden="0"/>
    </xf>
    <xf numFmtId="0" fontId="2" fillId="3" borderId="39" xfId="0" applyFont="1" applyFill="1" applyBorder="1" applyAlignment="1">
      <alignment horizontal="left" vertical="center" indent="1"/>
      <protection locked="0" hidden="0"/>
    </xf>
    <xf numFmtId="0" fontId="2" fillId="3" borderId="40" xfId="0" applyFont="1" applyFill="1" applyBorder="1" applyAlignment="1">
      <alignment horizontal="left" vertical="center" indent="1"/>
      <protection locked="0" hidden="0"/>
    </xf>
    <xf numFmtId="0" fontId="2" fillId="3" borderId="29" xfId="0" applyFont="1" applyFill="1" applyBorder="1" applyAlignment="1">
      <alignment horizontal="center" vertical="center"/>
      <protection locked="0" hidden="0"/>
    </xf>
    <xf numFmtId="0" fontId="2" fillId="3" borderId="30" xfId="0" applyFont="1" applyFill="1" applyBorder="1" applyAlignment="1">
      <alignment horizontal="center" vertical="center"/>
      <protection locked="0" hidden="0"/>
    </xf>
    <xf numFmtId="0" fontId="2" fillId="0" borderId="29" xfId="0" applyFont="1" applyBorder="1" applyAlignment="1">
      <alignment horizontal="center" vertical="center"/>
      <protection locked="0" hidden="0"/>
    </xf>
    <xf numFmtId="0" fontId="2" fillId="0" borderId="30" xfId="0" applyFont="1" applyBorder="1" applyAlignment="1">
      <alignment horizontal="center" vertical="center"/>
      <protection locked="0" hidden="0"/>
    </xf>
    <xf numFmtId="164" fontId="2" fillId="3" borderId="28" xfId="0" applyNumberFormat="1" applyFont="1" applyFill="1" applyBorder="1" applyAlignment="1">
      <alignment horizontal="center" vertical="center"/>
      <protection locked="1" hidden="1"/>
    </xf>
    <xf numFmtId="166" fontId="2" fillId="3" borderId="29" xfId="0" applyNumberFormat="1" applyFont="1" applyFill="1" applyBorder="1" applyAlignment="1">
      <alignment horizontal="center" vertical="center"/>
      <protection locked="0" hidden="1"/>
    </xf>
    <xf numFmtId="166" fontId="2" fillId="3" borderId="6" xfId="0" applyNumberFormat="1" applyFont="1" applyFill="1" applyBorder="1" applyAlignment="1">
      <alignment horizontal="center" vertical="center"/>
      <protection locked="0" hidden="1"/>
    </xf>
    <xf numFmtId="0" fontId="2" fillId="0" borderId="0" xfId="0" applyFont="1">
      <alignment vertical="center"/>
      <protection locked="1" hidden="1"/>
    </xf>
    <xf numFmtId="0" fontId="2" fillId="3" borderId="47" xfId="0" applyFont="1" applyFill="1" applyBorder="1" applyAlignment="1">
      <alignment horizontal="center" vertical="center"/>
      <protection locked="1" hidden="1"/>
    </xf>
    <xf numFmtId="0" fontId="11" fillId="3" borderId="2" xfId="0" applyFont="1" applyFill="1" applyBorder="1" applyAlignment="1">
      <alignment horizontal="right" vertical="center"/>
      <protection locked="0" hidden="0"/>
    </xf>
    <xf numFmtId="167" fontId="11" fillId="3" borderId="2" xfId="0" applyNumberFormat="1" applyFont="1" applyFill="1" applyBorder="1" applyAlignment="1">
      <alignment horizontal="left" vertical="center"/>
      <protection locked="1" hidden="1"/>
    </xf>
    <xf numFmtId="167" fontId="11" fillId="3" borderId="48" xfId="0" applyNumberFormat="1" applyFont="1" applyFill="1" applyBorder="1" applyAlignment="1">
      <alignment horizontal="left" vertical="center"/>
      <protection locked="1" hidden="1"/>
    </xf>
    <xf numFmtId="0" fontId="2" fillId="0" borderId="2" xfId="0" applyFont="1" applyBorder="1" applyAlignment="1">
      <alignment horizontal="center" vertical="center" wrapText="1"/>
      <protection locked="1" hidden="1"/>
    </xf>
    <xf numFmtId="0" fontId="2" fillId="0" borderId="2" xfId="0" applyFont="1" applyBorder="1" applyAlignment="1">
      <alignment horizontal="center" vertical="center"/>
      <protection locked="1" hidden="1"/>
    </xf>
    <xf numFmtId="0" fontId="2" fillId="0" borderId="47" xfId="0" applyFont="1" applyBorder="1" applyAlignment="1">
      <alignment horizontal="center" vertical="center"/>
      <protection locked="1" hidden="1"/>
    </xf>
    <xf numFmtId="1" fontId="11" fillId="0" borderId="2" xfId="0" applyNumberFormat="1" applyFont="1" applyBorder="1" applyAlignment="1">
      <alignment horizontal="right" vertical="center"/>
      <protection locked="0" hidden="0"/>
    </xf>
    <xf numFmtId="0" fontId="11" fillId="0" borderId="2" xfId="0" applyFont="1" applyBorder="1" applyAlignment="1">
      <alignment horizontal="right" vertical="center"/>
      <protection locked="0" hidden="0"/>
    </xf>
    <xf numFmtId="167" fontId="11" fillId="0" borderId="2" xfId="0" applyNumberFormat="1" applyFont="1" applyBorder="1" applyAlignment="1">
      <alignment horizontal="left" vertical="center"/>
      <protection locked="1" hidden="1"/>
    </xf>
    <xf numFmtId="167" fontId="11" fillId="0" borderId="48" xfId="0" applyNumberFormat="1" applyFont="1" applyBorder="1" applyAlignment="1">
      <alignment horizontal="left" vertical="center"/>
      <protection locked="1" hidden="1"/>
    </xf>
    <xf numFmtId="167" fontId="11" fillId="0" borderId="3" xfId="0" applyNumberFormat="1" applyFont="1" applyBorder="1" applyAlignment="1">
      <alignment horizontal="left" vertical="center"/>
      <protection locked="1" hidden="1"/>
    </xf>
    <xf numFmtId="0" fontId="2" fillId="3" borderId="10" xfId="0" applyFont="1" applyFill="1" applyBorder="1" applyAlignment="1">
      <alignment horizontal="center" vertical="center"/>
      <protection locked="1" hidden="1"/>
    </xf>
    <xf numFmtId="0" fontId="2" fillId="3" borderId="0" xfId="0" applyFont="1" applyFill="1" applyBorder="1" applyAlignment="1">
      <alignment horizontal="center" vertical="center"/>
      <protection locked="1" hidden="1"/>
    </xf>
    <xf numFmtId="0" fontId="2" fillId="3" borderId="49" xfId="0" applyFont="1" applyFill="1" applyBorder="1" applyAlignment="1">
      <alignment horizontal="center" vertical="center"/>
      <protection locked="1" hidden="1"/>
    </xf>
    <xf numFmtId="0" fontId="11" fillId="3" borderId="50" xfId="0" applyFont="1" applyFill="1" applyBorder="1" applyAlignment="1">
      <alignment horizontal="right" vertical="center"/>
      <protection locked="0" hidden="0"/>
    </xf>
    <xf numFmtId="167" fontId="11" fillId="3" borderId="50" xfId="0" applyNumberFormat="1" applyFont="1" applyFill="1" applyBorder="1" applyAlignment="1">
      <alignment horizontal="left" vertical="center"/>
      <protection locked="1" hidden="1"/>
    </xf>
    <xf numFmtId="167" fontId="11" fillId="3" borderId="51" xfId="0" applyNumberFormat="1" applyFont="1" applyFill="1" applyBorder="1" applyAlignment="1">
      <alignment horizontal="left" vertical="center"/>
      <protection locked="1" hidden="1"/>
    </xf>
    <xf numFmtId="0" fontId="2" fillId="0" borderId="0" xfId="0" applyFont="1" applyBorder="1" applyAlignment="1">
      <alignment horizontal="center" vertical="center"/>
      <protection locked="1" hidden="1"/>
    </xf>
    <xf numFmtId="0" fontId="2" fillId="0" borderId="49" xfId="0" applyFont="1" applyBorder="1" applyAlignment="1">
      <alignment horizontal="center" vertical="center"/>
      <protection locked="1" hidden="1"/>
    </xf>
    <xf numFmtId="0" fontId="11" fillId="0" borderId="50" xfId="0" applyFont="1" applyBorder="1" applyAlignment="1">
      <alignment horizontal="right" vertical="center"/>
      <protection locked="0" hidden="0"/>
    </xf>
    <xf numFmtId="167" fontId="11" fillId="0" borderId="50" xfId="0" applyNumberFormat="1" applyFont="1" applyBorder="1" applyAlignment="1">
      <alignment horizontal="left" vertical="center"/>
      <protection locked="1" hidden="1"/>
    </xf>
    <xf numFmtId="167" fontId="11" fillId="0" borderId="51" xfId="0" applyNumberFormat="1" applyFont="1" applyBorder="1" applyAlignment="1">
      <alignment horizontal="left" vertical="center"/>
      <protection locked="1" hidden="1"/>
    </xf>
    <xf numFmtId="0" fontId="11" fillId="3" borderId="0" xfId="0" applyFont="1" applyFill="1" applyBorder="1" applyAlignment="1">
      <alignment horizontal="right" vertical="center"/>
      <protection locked="0" hidden="0"/>
    </xf>
    <xf numFmtId="167" fontId="11" fillId="3" borderId="0" xfId="0" applyNumberFormat="1" applyFont="1" applyFill="1" applyBorder="1" applyAlignment="1">
      <alignment horizontal="left" vertical="center"/>
      <protection locked="1" hidden="1"/>
    </xf>
    <xf numFmtId="167" fontId="11" fillId="3" borderId="52" xfId="0" applyNumberFormat="1" applyFont="1" applyFill="1" applyBorder="1" applyAlignment="1">
      <alignment horizontal="left" vertical="center"/>
      <protection locked="1" hidden="1"/>
    </xf>
    <xf numFmtId="0" fontId="11" fillId="0" borderId="0" xfId="0" applyFont="1" applyBorder="1" applyAlignment="1">
      <alignment horizontal="right" vertical="center"/>
      <protection locked="0" hidden="0"/>
    </xf>
    <xf numFmtId="167" fontId="11" fillId="0" borderId="0" xfId="0" applyNumberFormat="1" applyFont="1" applyBorder="1" applyAlignment="1">
      <alignment horizontal="left" vertical="center"/>
      <protection locked="1" hidden="1"/>
    </xf>
    <xf numFmtId="167" fontId="11" fillId="0" borderId="11" xfId="0" applyNumberFormat="1" applyFont="1" applyBorder="1" applyAlignment="1">
      <alignment horizontal="left" vertical="center"/>
      <protection locked="1" hidden="1"/>
    </xf>
    <xf numFmtId="0" fontId="2" fillId="3" borderId="5" xfId="0" applyFont="1" applyFill="1" applyBorder="1" applyAlignment="1">
      <alignment horizontal="center" vertical="center"/>
      <protection locked="0" hidden="0"/>
    </xf>
    <xf numFmtId="0" fontId="2" fillId="3" borderId="53" xfId="0" applyFont="1" applyFill="1" applyBorder="1" applyAlignment="1">
      <alignment horizontal="left" vertical="center"/>
      <protection locked="1" hidden="1"/>
    </xf>
    <xf numFmtId="0" fontId="2" fillId="0" borderId="5" xfId="0" applyFont="1" applyBorder="1" applyAlignment="1">
      <alignment horizontal="center" vertical="center"/>
      <protection locked="0" hidden="0"/>
    </xf>
    <xf numFmtId="0" fontId="2" fillId="0" borderId="5" xfId="0" applyFont="1" applyBorder="1" applyAlignment="1">
      <alignment horizontal="left" vertical="center"/>
      <protection locked="1" hidden="1"/>
    </xf>
    <xf numFmtId="0" fontId="2" fillId="0" borderId="53" xfId="0" applyFont="1" applyBorder="1" applyAlignment="1">
      <alignment horizontal="left" vertical="center"/>
      <protection locked="1" hidden="1"/>
    </xf>
    <xf numFmtId="0" fontId="11" fillId="3" borderId="5" xfId="0" applyFont="1" applyFill="1" applyBorder="1" applyAlignment="1">
      <alignment horizontal="right" vertical="center"/>
      <protection locked="0" hidden="0"/>
    </xf>
    <xf numFmtId="167" fontId="11" fillId="3" borderId="5" xfId="0" applyNumberFormat="1" applyFont="1" applyFill="1" applyBorder="1" applyAlignment="1">
      <alignment horizontal="left" vertical="center"/>
      <protection locked="1" hidden="1"/>
    </xf>
    <xf numFmtId="167" fontId="11" fillId="3" borderId="53" xfId="0" applyNumberFormat="1" applyFont="1" applyFill="1" applyBorder="1" applyAlignment="1">
      <alignment horizontal="left" vertical="center"/>
      <protection locked="1" hidden="1"/>
    </xf>
    <xf numFmtId="0" fontId="11" fillId="0" borderId="5" xfId="0" applyFont="1" applyBorder="1" applyAlignment="1">
      <alignment horizontal="right" vertical="center"/>
      <protection locked="0" hidden="0"/>
    </xf>
    <xf numFmtId="167" fontId="11" fillId="0" borderId="5" xfId="0" applyNumberFormat="1" applyFont="1" applyBorder="1" applyAlignment="1">
      <alignment horizontal="left" vertical="center"/>
      <protection locked="1" hidden="1"/>
    </xf>
    <xf numFmtId="167" fontId="11" fillId="0" borderId="6" xfId="0" applyNumberFormat="1" applyFont="1" applyBorder="1" applyAlignment="1">
      <alignment horizontal="left" vertical="center"/>
      <protection locked="1" hidden="1"/>
    </xf>
    <xf numFmtId="0" fontId="9" fillId="3" borderId="4" xfId="0" applyFont="1" applyFill="1" applyBorder="1" applyAlignment="1">
      <alignment horizontal="center" vertical="center"/>
      <protection locked="0" hidden="1"/>
    </xf>
    <xf numFmtId="0" fontId="9" fillId="3" borderId="5" xfId="0" applyFont="1" applyFill="1" applyBorder="1" applyAlignment="1">
      <alignment horizontal="center" vertical="center"/>
      <protection locked="0" hidden="1"/>
    </xf>
    <xf numFmtId="0" fontId="9" fillId="3" borderId="6" xfId="0" applyFont="1" applyFill="1" applyBorder="1" applyAlignment="1">
      <alignment horizontal="center" vertical="center"/>
      <protection locked="0" hidden="1"/>
    </xf>
    <xf numFmtId="0" fontId="12" fillId="0" borderId="0" xfId="0" applyFont="1" applyBorder="1" applyAlignment="1">
      <alignment vertical="bottom"/>
      <protection locked="1" hidden="1"/>
    </xf>
    <xf numFmtId="0" fontId="12" fillId="0" borderId="0" xfId="0" applyFont="1" applyBorder="1" applyAlignment="1">
      <alignment horizontal="left" vertical="bottom"/>
      <protection locked="1" hidden="1"/>
    </xf>
    <xf numFmtId="0" fontId="12" fillId="0" borderId="0" xfId="0" applyFont="1" applyBorder="1">
      <alignment vertical="center"/>
      <protection locked="1" hidden="1"/>
    </xf>
    <xf numFmtId="0" fontId="12" fillId="0" borderId="0" xfId="0" applyFont="1" applyBorder="1" applyAlignment="1">
      <alignment vertical="center" wrapText="1"/>
      <protection locked="1" hidden="1"/>
    </xf>
    <xf numFmtId="0" fontId="1" fillId="5" borderId="7" xfId="0" applyNumberFormat="1" applyFont="1" applyFill="1" applyBorder="1" applyAlignment="1">
      <alignment horizontal="center" vertical="center"/>
      <protection locked="1" hidden="1"/>
    </xf>
    <xf numFmtId="0" fontId="1" fillId="5" borderId="8" xfId="0" applyNumberFormat="1" applyFont="1" applyFill="1" applyBorder="1" applyAlignment="1">
      <alignment horizontal="center" vertical="center"/>
      <protection locked="1" hidden="1"/>
    </xf>
    <xf numFmtId="0" fontId="1" fillId="5" borderId="9" xfId="0" applyNumberFormat="1" applyFont="1" applyFill="1" applyBorder="1" applyAlignment="1">
      <alignment horizontal="center" vertical="center"/>
      <protection locked="1" hidden="1"/>
    </xf>
    <xf numFmtId="0" fontId="2" fillId="7" borderId="15" xfId="0" applyNumberFormat="1" applyFont="1" applyFill="1" applyBorder="1" applyAlignment="1">
      <alignment horizontal="center" vertical="center"/>
      <protection locked="1" hidden="1"/>
    </xf>
    <xf numFmtId="0" fontId="2" fillId="7" borderId="16" xfId="0" applyNumberFormat="1" applyFont="1" applyFill="1" applyBorder="1" applyAlignment="1">
      <alignment horizontal="center" vertical="center"/>
      <protection locked="1" hidden="1"/>
    </xf>
    <xf numFmtId="0" fontId="2" fillId="7" borderId="54" xfId="0" applyNumberFormat="1" applyFont="1" applyFill="1" applyBorder="1" applyAlignment="1">
      <alignment horizontal="center" vertical="center"/>
      <protection locked="1" hidden="1"/>
    </xf>
    <xf numFmtId="0" fontId="2" fillId="7" borderId="32" xfId="0" applyNumberFormat="1" applyFont="1" applyFill="1" applyBorder="1" applyAlignment="1">
      <alignment horizontal="center" vertical="center"/>
      <protection locked="1" hidden="1"/>
    </xf>
    <xf numFmtId="0" fontId="2" fillId="7" borderId="17" xfId="0" applyNumberFormat="1" applyFont="1" applyFill="1" applyBorder="1" applyAlignment="1">
      <alignment horizontal="center" vertical="center"/>
      <protection locked="1" hidden="1"/>
    </xf>
    <xf numFmtId="0" fontId="2" fillId="0" borderId="15" xfId="0" applyNumberFormat="1" applyFont="1" applyBorder="1" applyAlignment="1">
      <alignment horizontal="center" vertical="center"/>
      <protection locked="0" hidden="0"/>
    </xf>
    <xf numFmtId="0" fontId="2" fillId="0" borderId="16" xfId="0" applyNumberFormat="1" applyFont="1" applyBorder="1" applyAlignment="1">
      <alignment horizontal="center" vertical="center"/>
      <protection locked="0" hidden="0"/>
    </xf>
    <xf numFmtId="164" fontId="2" fillId="0" borderId="16" xfId="0" applyNumberFormat="1" applyFont="1" applyBorder="1" applyAlignment="1">
      <alignment horizontal="center" vertical="center"/>
      <protection locked="0" hidden="0"/>
    </xf>
    <xf numFmtId="0" fontId="2" fillId="0" borderId="54" xfId="0" applyNumberFormat="1" applyFont="1" applyBorder="1" applyAlignment="1">
      <alignment horizontal="center" vertical="center"/>
      <protection locked="1" hidden="1"/>
    </xf>
    <xf numFmtId="0" fontId="2" fillId="0" borderId="32" xfId="0" applyNumberFormat="1" applyFont="1" applyBorder="1" applyAlignment="1">
      <alignment horizontal="center" vertical="center"/>
      <protection locked="0" hidden="0"/>
    </xf>
    <xf numFmtId="0" fontId="2" fillId="0" borderId="17" xfId="0" applyNumberFormat="1" applyFont="1" applyBorder="1" applyAlignment="1">
      <alignment horizontal="center" vertical="center"/>
      <protection locked="1" hidden="1"/>
    </xf>
    <xf numFmtId="0" fontId="2" fillId="3" borderId="15" xfId="0" applyNumberFormat="1" applyFont="1" applyFill="1" applyBorder="1" applyAlignment="1">
      <alignment horizontal="center" vertical="center"/>
      <protection locked="0" hidden="0"/>
    </xf>
    <xf numFmtId="164" fontId="2" fillId="3" borderId="16" xfId="0" applyNumberFormat="1" applyFont="1" applyFill="1" applyBorder="1" applyAlignment="1">
      <alignment horizontal="center" vertical="center"/>
      <protection locked="0" hidden="0"/>
    </xf>
    <xf numFmtId="0" fontId="2" fillId="3" borderId="54" xfId="0" applyNumberFormat="1" applyFont="1" applyFill="1" applyBorder="1" applyAlignment="1">
      <alignment horizontal="center" vertical="center"/>
      <protection locked="1" hidden="1"/>
    </xf>
    <xf numFmtId="0" fontId="2" fillId="3" borderId="32" xfId="0" applyNumberFormat="1" applyFont="1" applyFill="1" applyBorder="1" applyAlignment="1">
      <alignment horizontal="center" vertical="center"/>
      <protection locked="0" hidden="0"/>
    </xf>
    <xf numFmtId="0" fontId="2" fillId="3" borderId="17" xfId="0" applyNumberFormat="1" applyFont="1" applyFill="1" applyBorder="1" applyAlignment="1">
      <alignment horizontal="center" vertical="center"/>
      <protection locked="1" hidden="1"/>
    </xf>
    <xf numFmtId="0" fontId="2" fillId="0" borderId="15" xfId="0" applyNumberFormat="1" applyFont="1" applyBorder="1" applyAlignment="1">
      <alignment horizontal="center" vertical="center"/>
    </xf>
    <xf numFmtId="0" fontId="2" fillId="3" borderId="15" xfId="0" applyNumberFormat="1" applyFont="1" applyFill="1" applyBorder="1" applyAlignment="1">
      <alignment horizontal="center" vertical="center"/>
    </xf>
    <xf numFmtId="0" fontId="2" fillId="0" borderId="27" xfId="0" applyNumberFormat="1" applyFont="1" applyBorder="1" applyAlignment="1">
      <alignment horizontal="center" vertical="center"/>
      <protection locked="0" hidden="0"/>
    </xf>
    <xf numFmtId="0" fontId="2" fillId="0" borderId="28" xfId="0" applyNumberFormat="1" applyFont="1" applyBorder="1" applyAlignment="1">
      <alignment horizontal="center" vertical="center"/>
      <protection locked="0" hidden="0"/>
    </xf>
    <xf numFmtId="164" fontId="2" fillId="0" borderId="28" xfId="0" applyNumberFormat="1" applyFont="1" applyBorder="1" applyAlignment="1">
      <alignment horizontal="center" vertical="center"/>
      <protection locked="0" hidden="0"/>
    </xf>
    <xf numFmtId="0" fontId="2" fillId="0" borderId="28" xfId="0" applyNumberFormat="1" applyFont="1" applyBorder="1" applyAlignment="1">
      <alignment horizontal="center" vertical="center"/>
      <protection locked="1" hidden="1"/>
    </xf>
    <xf numFmtId="0" fontId="2" fillId="0" borderId="55" xfId="0" applyNumberFormat="1" applyFont="1" applyBorder="1" applyAlignment="1">
      <alignment horizontal="center" vertical="center"/>
      <protection locked="1" hidden="1"/>
    </xf>
    <xf numFmtId="0" fontId="2" fillId="0" borderId="37" xfId="0" applyNumberFormat="1" applyFont="1" applyBorder="1" applyAlignment="1">
      <alignment horizontal="center" vertical="center"/>
      <protection locked="0" hidden="0"/>
    </xf>
    <xf numFmtId="0" fontId="2" fillId="0" borderId="42" xfId="0" applyNumberFormat="1" applyFont="1" applyBorder="1" applyAlignment="1">
      <alignment horizontal="center" vertical="center"/>
      <protection locked="1" hidden="1"/>
    </xf>
    <xf numFmtId="0" fontId="12" fillId="0" borderId="5" xfId="0" applyFont="1" applyBorder="1" applyAlignment="1">
      <alignment vertical="top"/>
      <protection locked="1" hidden="1"/>
    </xf>
    <xf numFmtId="0" fontId="12" fillId="0" borderId="0" xfId="0" applyFont="1" applyBorder="1" applyAlignment="1">
      <alignment vertical="top"/>
      <protection locked="1" hidden="1"/>
    </xf>
    <xf numFmtId="0" fontId="13" fillId="0" borderId="0" xfId="0" applyFont="1" applyBorder="1">
      <alignment vertical="center"/>
      <protection locked="1" hidden="1"/>
    </xf>
    <xf numFmtId="0" fontId="13" fillId="0" borderId="0" xfId="0" applyFont="1" applyBorder="1" applyAlignment="1">
      <alignment horizontal="center" vertical="center"/>
      <protection locked="1" hidden="1"/>
    </xf>
    <xf numFmtId="0" fontId="2" fillId="9" borderId="31" xfId="0" applyFont="1" applyFill="1" applyBorder="1" applyAlignment="1">
      <alignment horizontal="center" vertical="center"/>
      <protection locked="1" hidden="1"/>
    </xf>
    <xf numFmtId="0" fontId="2" fillId="9" borderId="34" xfId="0" applyFont="1" applyFill="1" applyBorder="1" applyAlignment="1">
      <alignment horizontal="center" vertical="center"/>
      <protection locked="1" hidden="1"/>
    </xf>
    <xf numFmtId="0" fontId="2" fillId="9" borderId="32" xfId="0" applyFont="1" applyFill="1" applyBorder="1" applyAlignment="1">
      <alignment horizontal="center" vertical="center"/>
      <protection locked="1" hidden="1"/>
    </xf>
    <xf numFmtId="0" fontId="2" fillId="9" borderId="33" xfId="0" applyFont="1" applyFill="1" applyBorder="1" applyAlignment="1">
      <alignment horizontal="center" vertical="center"/>
      <protection locked="1" hidden="1"/>
    </xf>
    <xf numFmtId="0" fontId="2" fillId="9" borderId="33" xfId="0" applyFont="1" applyFill="1" applyBorder="1" applyAlignment="1">
      <alignment horizontal="center" vertical="center"/>
      <protection locked="1" hidden="1"/>
    </xf>
    <xf numFmtId="0" fontId="2" fillId="9" borderId="20" xfId="0" applyFont="1" applyFill="1" applyBorder="1" applyAlignment="1">
      <alignment horizontal="center" vertical="center"/>
      <protection locked="1" hidden="1"/>
    </xf>
    <xf numFmtId="0" fontId="2" fillId="9" borderId="26" xfId="0" applyFont="1" applyFill="1" applyBorder="1" applyAlignment="1">
      <alignment horizontal="center" vertical="center"/>
      <protection locked="1" hidden="1"/>
    </xf>
    <xf numFmtId="0" fontId="2" fillId="9" borderId="19" xfId="0" applyFont="1" applyFill="1" applyBorder="1" applyAlignment="1">
      <alignment horizontal="center" vertical="center"/>
      <protection locked="1" hidden="1"/>
    </xf>
    <xf numFmtId="0" fontId="2" fillId="9" borderId="35" xfId="0" applyFont="1" applyFill="1" applyBorder="1" applyAlignment="1">
      <alignment horizontal="center" vertical="center"/>
      <protection locked="1" hidden="1"/>
    </xf>
    <xf numFmtId="0" fontId="2" fillId="0" borderId="15" xfId="0" applyFont="1" applyFill="1" applyBorder="1" applyAlignment="1">
      <alignment horizontal="center" vertical="center" wrapText="1"/>
      <protection locked="1" hidden="1"/>
    </xf>
    <xf numFmtId="0" fontId="2" fillId="0" borderId="16" xfId="0" applyFont="1" applyFill="1" applyBorder="1" applyAlignment="1">
      <alignment horizontal="center" vertical="center" wrapText="1"/>
      <protection locked="1" hidden="1"/>
    </xf>
    <xf numFmtId="0" fontId="2" fillId="0" borderId="16" xfId="0" applyFont="1" applyFill="1" applyBorder="1" applyAlignment="1">
      <alignment horizontal="center" vertical="center"/>
      <protection locked="1" hidden="1"/>
    </xf>
    <xf numFmtId="0" fontId="2" fillId="0" borderId="17" xfId="0" applyFont="1" applyFill="1" applyBorder="1" applyAlignment="1">
      <alignment horizontal="center" vertical="center"/>
      <protection locked="1" hidden="1"/>
    </xf>
    <xf numFmtId="49" fontId="2" fillId="0" borderId="31" xfId="0" applyNumberFormat="1" applyFont="1" applyFill="1" applyBorder="1" applyAlignment="1">
      <alignment horizontal="center" vertical="center"/>
      <protection locked="0" hidden="0"/>
    </xf>
    <xf numFmtId="49" fontId="2" fillId="0" borderId="34" xfId="0" applyNumberFormat="1" applyFont="1" applyFill="1" applyBorder="1" applyAlignment="1">
      <alignment horizontal="center" vertical="center"/>
      <protection locked="0" hidden="0"/>
    </xf>
    <xf numFmtId="49" fontId="2" fillId="0" borderId="32" xfId="0" applyNumberFormat="1" applyFont="1" applyFill="1" applyBorder="1" applyAlignment="1">
      <alignment horizontal="center" vertical="center"/>
      <protection locked="0" hidden="0"/>
    </xf>
    <xf numFmtId="168" fontId="2" fillId="0" borderId="33" xfId="0" applyNumberFormat="1" applyFont="1" applyFill="1" applyBorder="1" applyAlignment="1">
      <alignment horizontal="center" vertical="center"/>
      <protection locked="1" hidden="1"/>
    </xf>
    <xf numFmtId="168" fontId="2" fillId="0" borderId="32" xfId="0" applyNumberFormat="1" applyFont="1" applyFill="1" applyBorder="1" applyAlignment="1">
      <alignment horizontal="center" vertical="center"/>
      <protection locked="1" hidden="1"/>
    </xf>
    <xf numFmtId="49" fontId="2" fillId="0" borderId="16" xfId="0" applyNumberFormat="1" applyFont="1" applyFill="1" applyBorder="1" applyAlignment="1">
      <alignment horizontal="center" vertical="center"/>
      <protection locked="1" hidden="1"/>
    </xf>
    <xf numFmtId="49" fontId="2" fillId="0" borderId="34" xfId="0" applyNumberFormat="1" applyFont="1" applyFill="1" applyBorder="1" applyAlignment="1">
      <alignment horizontal="center" vertical="center"/>
      <protection locked="1" hidden="1"/>
    </xf>
    <xf numFmtId="49" fontId="2" fillId="0" borderId="32" xfId="0" applyNumberFormat="1" applyFont="1" applyFill="1" applyBorder="1" applyAlignment="1">
      <alignment horizontal="center" vertical="center"/>
      <protection locked="1" hidden="1"/>
    </xf>
    <xf numFmtId="49" fontId="2" fillId="0" borderId="24" xfId="0" applyNumberFormat="1" applyFont="1" applyFill="1" applyBorder="1" applyAlignment="1">
      <alignment horizontal="center" vertical="center"/>
      <protection locked="1" hidden="1"/>
    </xf>
    <xf numFmtId="49" fontId="2" fillId="0" borderId="50" xfId="0" applyNumberFormat="1" applyFont="1" applyFill="1" applyBorder="1" applyAlignment="1">
      <alignment horizontal="center" vertical="center"/>
      <protection locked="1" hidden="1"/>
    </xf>
    <xf numFmtId="49" fontId="2" fillId="0" borderId="23" xfId="0" applyNumberFormat="1" applyFont="1" applyFill="1" applyBorder="1" applyAlignment="1">
      <alignment horizontal="center" vertical="center"/>
      <protection locked="1" hidden="1"/>
    </xf>
    <xf numFmtId="49" fontId="2" fillId="0" borderId="33" xfId="0" applyNumberFormat="1" applyFont="1" applyFill="1" applyBorder="1" applyAlignment="1">
      <alignment horizontal="center" vertical="center"/>
      <protection locked="1" hidden="1"/>
    </xf>
    <xf numFmtId="49" fontId="2" fillId="0" borderId="35" xfId="0" applyNumberFormat="1" applyFont="1" applyFill="1" applyBorder="1" applyAlignment="1">
      <alignment horizontal="center" vertical="center"/>
      <protection locked="1" hidden="1"/>
    </xf>
    <xf numFmtId="49" fontId="2" fillId="3" borderId="31" xfId="0" applyNumberFormat="1" applyFont="1" applyFill="1" applyBorder="1" applyAlignment="1">
      <alignment horizontal="center" vertical="center"/>
      <protection locked="0" hidden="0"/>
    </xf>
    <xf numFmtId="49" fontId="2" fillId="3" borderId="34" xfId="0" applyNumberFormat="1" applyFont="1" applyFill="1" applyBorder="1" applyAlignment="1">
      <alignment horizontal="center" vertical="center"/>
      <protection locked="0" hidden="0"/>
    </xf>
    <xf numFmtId="49" fontId="2" fillId="3" borderId="32" xfId="0" applyNumberFormat="1" applyFont="1" applyFill="1" applyBorder="1" applyAlignment="1">
      <alignment horizontal="center" vertical="center"/>
      <protection locked="0" hidden="0"/>
    </xf>
    <xf numFmtId="168" fontId="2" fillId="3" borderId="33" xfId="0" applyNumberFormat="1" applyFont="1" applyFill="1" applyBorder="1" applyAlignment="1">
      <alignment horizontal="center" vertical="center"/>
      <protection locked="0" hidden="0"/>
    </xf>
    <xf numFmtId="168" fontId="2" fillId="3" borderId="32" xfId="0" applyNumberFormat="1" applyFont="1" applyFill="1" applyBorder="1" applyAlignment="1">
      <alignment horizontal="center" vertical="center"/>
      <protection locked="0" hidden="0"/>
    </xf>
    <xf numFmtId="168" fontId="2" fillId="3" borderId="33" xfId="0" applyNumberFormat="1" applyFont="1" applyFill="1" applyBorder="1" applyAlignment="1">
      <alignment horizontal="center" vertical="center"/>
      <protection locked="1" hidden="1"/>
    </xf>
    <xf numFmtId="168" fontId="2" fillId="3" borderId="32" xfId="0" applyNumberFormat="1" applyFont="1" applyFill="1" applyBorder="1" applyAlignment="1">
      <alignment horizontal="center" vertical="center"/>
      <protection locked="1" hidden="1"/>
    </xf>
    <xf numFmtId="49" fontId="2" fillId="3" borderId="16" xfId="0" applyNumberFormat="1" applyFont="1" applyFill="1" applyBorder="1" applyAlignment="1">
      <alignment horizontal="center" vertical="center"/>
      <protection locked="0" hidden="0"/>
    </xf>
    <xf numFmtId="49" fontId="2" fillId="3" borderId="33" xfId="0" applyNumberFormat="1" applyFont="1" applyFill="1" applyBorder="1" applyAlignment="1">
      <alignment horizontal="center" vertical="center"/>
      <protection locked="0" hidden="0"/>
    </xf>
    <xf numFmtId="49" fontId="2" fillId="3" borderId="35" xfId="0" applyNumberFormat="1" applyFont="1" applyFill="1" applyBorder="1" applyAlignment="1">
      <alignment horizontal="center" vertical="center"/>
      <protection locked="0" hidden="0"/>
    </xf>
    <xf numFmtId="0" fontId="2" fillId="3" borderId="17" xfId="0" applyFont="1" applyFill="1" applyBorder="1" applyAlignment="1">
      <alignment horizontal="center" vertical="center"/>
      <protection locked="1" hidden="1"/>
    </xf>
    <xf numFmtId="168" fontId="2" fillId="0" borderId="33" xfId="0" applyNumberFormat="1" applyFont="1" applyFill="1" applyBorder="1" applyAlignment="1">
      <alignment horizontal="center" vertical="center"/>
      <protection locked="0" hidden="0"/>
    </xf>
    <xf numFmtId="168" fontId="2" fillId="0" borderId="32" xfId="0" applyNumberFormat="1" applyFont="1" applyFill="1" applyBorder="1" applyAlignment="1">
      <alignment horizontal="center" vertical="center"/>
      <protection locked="0" hidden="0"/>
    </xf>
    <xf numFmtId="49" fontId="2" fillId="0" borderId="16" xfId="0" applyNumberFormat="1" applyFont="1" applyFill="1" applyBorder="1" applyAlignment="1">
      <alignment horizontal="center" vertical="center"/>
      <protection locked="0" hidden="1"/>
    </xf>
    <xf numFmtId="49" fontId="2" fillId="0" borderId="24" xfId="0" applyNumberFormat="1" applyFont="1" applyFill="1" applyBorder="1" applyAlignment="1">
      <alignment horizontal="center" vertical="center"/>
      <protection locked="0" hidden="0"/>
    </xf>
    <xf numFmtId="49" fontId="2" fillId="0" borderId="50" xfId="0" applyNumberFormat="1" applyFont="1" applyFill="1" applyBorder="1" applyAlignment="1">
      <alignment horizontal="center" vertical="center"/>
      <protection locked="0" hidden="0"/>
    </xf>
    <xf numFmtId="49" fontId="2" fillId="0" borderId="23" xfId="0" applyNumberFormat="1" applyFont="1" applyFill="1" applyBorder="1" applyAlignment="1">
      <alignment horizontal="center" vertical="center"/>
      <protection locked="0" hidden="0"/>
    </xf>
    <xf numFmtId="49" fontId="2" fillId="0" borderId="33" xfId="0" applyNumberFormat="1" applyFont="1" applyFill="1" applyBorder="1" applyAlignment="1">
      <alignment horizontal="center" vertical="center"/>
      <protection locked="0" hidden="0"/>
    </xf>
    <xf numFmtId="49" fontId="2" fillId="0" borderId="35" xfId="0" applyNumberFormat="1" applyFont="1" applyFill="1" applyBorder="1" applyAlignment="1">
      <alignment horizontal="center" vertical="center"/>
      <protection locked="0" hidden="0"/>
    </xf>
    <xf numFmtId="49" fontId="2" fillId="3" borderId="16" xfId="0" applyNumberFormat="1" applyFont="1" applyFill="1" applyBorder="1" applyAlignment="1">
      <alignment horizontal="center" vertical="center"/>
      <protection locked="0" hidden="1"/>
    </xf>
    <xf numFmtId="165" fontId="2" fillId="0" borderId="16" xfId="0" applyNumberFormat="1" applyFont="1" applyFill="1" applyBorder="1" applyAlignment="1">
      <alignment horizontal="center" vertical="center"/>
      <protection locked="1" hidden="1"/>
    </xf>
    <xf numFmtId="49" fontId="2" fillId="0" borderId="36" xfId="0" applyNumberFormat="1" applyFont="1" applyFill="1" applyBorder="1" applyAlignment="1">
      <alignment horizontal="center" vertical="center"/>
      <protection locked="0" hidden="0"/>
    </xf>
    <xf numFmtId="49" fontId="2" fillId="0" borderId="39" xfId="0" applyNumberFormat="1" applyFont="1" applyFill="1" applyBorder="1" applyAlignment="1">
      <alignment horizontal="center" vertical="center"/>
      <protection locked="0" hidden="0"/>
    </xf>
    <xf numFmtId="49" fontId="2" fillId="0" borderId="37" xfId="0" applyNumberFormat="1" applyFont="1" applyFill="1" applyBorder="1" applyAlignment="1">
      <alignment horizontal="center" vertical="center"/>
      <protection locked="0" hidden="0"/>
    </xf>
    <xf numFmtId="168" fontId="2" fillId="0" borderId="38" xfId="0" applyNumberFormat="1" applyFont="1" applyFill="1" applyBorder="1" applyAlignment="1">
      <alignment horizontal="center" vertical="center"/>
      <protection locked="0" hidden="0"/>
    </xf>
    <xf numFmtId="168" fontId="2" fillId="0" borderId="37" xfId="0" applyNumberFormat="1" applyFont="1" applyFill="1" applyBorder="1" applyAlignment="1">
      <alignment horizontal="center" vertical="center"/>
      <protection locked="0" hidden="0"/>
    </xf>
    <xf numFmtId="168" fontId="2" fillId="0" borderId="38" xfId="0" applyNumberFormat="1" applyFont="1" applyFill="1" applyBorder="1" applyAlignment="1">
      <alignment horizontal="center" vertical="center"/>
      <protection locked="1" hidden="1"/>
    </xf>
    <xf numFmtId="168" fontId="2" fillId="0" borderId="37" xfId="0" applyNumberFormat="1" applyFont="1" applyFill="1" applyBorder="1" applyAlignment="1">
      <alignment horizontal="center" vertical="center"/>
      <protection locked="1" hidden="1"/>
    </xf>
    <xf numFmtId="49" fontId="2" fillId="0" borderId="28" xfId="0" applyNumberFormat="1" applyFont="1" applyFill="1" applyBorder="1" applyAlignment="1">
      <alignment horizontal="center" vertical="center"/>
      <protection locked="0" hidden="1"/>
    </xf>
    <xf numFmtId="49" fontId="2" fillId="0" borderId="29" xfId="0" applyNumberFormat="1" applyFont="1" applyFill="1" applyBorder="1" applyAlignment="1">
      <alignment horizontal="center" vertical="center"/>
      <protection locked="0" hidden="0"/>
    </xf>
    <xf numFmtId="49" fontId="2" fillId="0" borderId="5" xfId="0" applyNumberFormat="1" applyFont="1" applyFill="1" applyBorder="1" applyAlignment="1">
      <alignment horizontal="center" vertical="center"/>
      <protection locked="0" hidden="0"/>
    </xf>
    <xf numFmtId="49" fontId="2" fillId="0" borderId="30" xfId="0" applyNumberFormat="1" applyFont="1" applyFill="1" applyBorder="1" applyAlignment="1">
      <alignment horizontal="center" vertical="center"/>
      <protection locked="0" hidden="0"/>
    </xf>
    <xf numFmtId="49" fontId="2" fillId="0" borderId="38" xfId="0" applyNumberFormat="1" applyFont="1" applyFill="1" applyBorder="1" applyAlignment="1">
      <alignment horizontal="center" vertical="center"/>
      <protection locked="0" hidden="0"/>
    </xf>
    <xf numFmtId="49" fontId="2" fillId="0" borderId="40" xfId="0" applyNumberFormat="1" applyFont="1" applyFill="1" applyBorder="1" applyAlignment="1">
      <alignment horizontal="center" vertical="center"/>
      <protection locked="0" hidden="0"/>
    </xf>
    <xf numFmtId="0" fontId="2" fillId="0" borderId="27" xfId="0" applyFont="1" applyFill="1" applyBorder="1" applyAlignment="1">
      <alignment horizontal="center" vertical="center" wrapText="1"/>
      <protection locked="1" hidden="1"/>
    </xf>
    <xf numFmtId="0" fontId="2" fillId="0" borderId="28" xfId="0" applyFont="1" applyFill="1" applyBorder="1" applyAlignment="1">
      <alignment horizontal="center" vertical="center" wrapText="1"/>
      <protection locked="1" hidden="1"/>
    </xf>
    <xf numFmtId="0" fontId="2" fillId="0" borderId="28" xfId="0" applyFont="1" applyFill="1" applyBorder="1" applyAlignment="1">
      <alignment horizontal="center" vertical="center"/>
      <protection locked="1" hidden="1"/>
    </xf>
    <xf numFmtId="165" fontId="2" fillId="0" borderId="28" xfId="0" applyNumberFormat="1" applyFont="1" applyFill="1" applyBorder="1" applyAlignment="1">
      <alignment horizontal="center" vertical="center"/>
      <protection locked="1" hidden="1"/>
    </xf>
    <xf numFmtId="0" fontId="2" fillId="0" borderId="42" xfId="0" applyFont="1" applyFill="1" applyBorder="1" applyAlignment="1">
      <alignment horizontal="center" vertical="center"/>
      <protection locked="1" hidden="1"/>
    </xf>
    <xf numFmtId="0" fontId="1" fillId="0" borderId="0" xfId="0" applyFont="1" applyBorder="1">
      <alignment vertical="center"/>
      <protection locked="1" hidden="1"/>
    </xf>
    <xf numFmtId="0" fontId="2" fillId="8" borderId="31" xfId="0" applyFont="1" applyFill="1" applyBorder="1" applyAlignment="1">
      <alignment horizontal="left" vertical="center"/>
      <protection locked="1" hidden="1"/>
    </xf>
    <xf numFmtId="0" fontId="2" fillId="8" borderId="34" xfId="0" applyFont="1" applyFill="1" applyBorder="1" applyAlignment="1">
      <alignment horizontal="left" vertical="center"/>
      <protection locked="1" hidden="1"/>
    </xf>
    <xf numFmtId="0" fontId="2" fillId="8" borderId="32" xfId="0" applyFont="1" applyFill="1" applyBorder="1" applyAlignment="1">
      <alignment horizontal="left" vertical="center"/>
      <protection locked="1" hidden="1"/>
    </xf>
    <xf numFmtId="0" fontId="2" fillId="8" borderId="35" xfId="0" applyFont="1" applyFill="1" applyBorder="1" applyAlignment="1">
      <alignment horizontal="left" vertical="center"/>
      <protection locked="1" hidden="1"/>
    </xf>
    <xf numFmtId="0" fontId="2" fillId="0" borderId="15" xfId="0" applyFont="1" applyBorder="1" applyAlignment="1">
      <alignment horizontal="center" vertical="center"/>
      <protection locked="1" hidden="1"/>
    </xf>
    <xf numFmtId="0" fontId="2" fillId="0" borderId="20" xfId="0" applyFont="1" applyBorder="1" applyAlignment="1">
      <alignment horizontal="left" vertical="top" wrapText="1"/>
      <protection locked="0" hidden="0"/>
    </xf>
    <xf numFmtId="0" fontId="2" fillId="0" borderId="26" xfId="0" applyFont="1" applyBorder="1" applyAlignment="1">
      <alignment horizontal="left" vertical="top" wrapText="1"/>
      <protection locked="0" hidden="0"/>
    </xf>
    <xf numFmtId="0" fontId="2" fillId="0" borderId="21" xfId="0" applyFont="1" applyBorder="1" applyAlignment="1">
      <alignment horizontal="left" vertical="top" wrapText="1"/>
      <protection locked="0" hidden="0"/>
    </xf>
    <xf numFmtId="0" fontId="2" fillId="3" borderId="15" xfId="0" applyFont="1" applyFill="1" applyBorder="1" applyAlignment="1">
      <alignment horizontal="left" vertical="center"/>
      <protection locked="1" hidden="1"/>
    </xf>
    <xf numFmtId="0" fontId="2" fillId="3" borderId="33" xfId="0" applyFont="1" applyFill="1" applyBorder="1" applyAlignment="1">
      <alignment horizontal="left" vertical="center"/>
      <protection locked="1" hidden="1"/>
    </xf>
    <xf numFmtId="169" fontId="2" fillId="3" borderId="34" xfId="0" applyNumberFormat="1" applyFont="1" applyFill="1" applyBorder="1" applyAlignment="1">
      <alignment horizontal="left" vertical="center"/>
      <protection locked="0" hidden="0"/>
    </xf>
    <xf numFmtId="0" fontId="2" fillId="3" borderId="34" xfId="0" applyFont="1" applyFill="1" applyBorder="1" applyAlignment="1">
      <alignment horizontal="left" vertical="center"/>
      <protection locked="0" hidden="0"/>
    </xf>
    <xf numFmtId="0" fontId="2" fillId="3" borderId="32" xfId="0" applyFont="1" applyFill="1" applyBorder="1" applyAlignment="1">
      <alignment horizontal="left" vertical="center"/>
      <protection locked="0" hidden="0"/>
    </xf>
    <xf numFmtId="0" fontId="2" fillId="3" borderId="34" xfId="0" applyFont="1" applyFill="1" applyBorder="1" applyAlignment="1">
      <alignment horizontal="left" vertical="center"/>
      <protection locked="1" hidden="1"/>
    </xf>
    <xf numFmtId="0" fontId="2" fillId="3" borderId="35" xfId="0" applyFont="1" applyFill="1" applyBorder="1" applyAlignment="1">
      <alignment horizontal="left" vertical="center"/>
      <protection locked="0" hidden="0"/>
    </xf>
    <xf numFmtId="0" fontId="2" fillId="0" borderId="24" xfId="0" applyFont="1" applyBorder="1" applyAlignment="1">
      <alignment horizontal="left" vertical="top" wrapText="1"/>
      <protection locked="0" hidden="0"/>
    </xf>
    <xf numFmtId="0" fontId="2" fillId="0" borderId="50" xfId="0" applyFont="1" applyBorder="1" applyAlignment="1">
      <alignment horizontal="left" vertical="top" wrapText="1"/>
      <protection locked="0" hidden="0"/>
    </xf>
    <xf numFmtId="0" fontId="2" fillId="0" borderId="25" xfId="0" applyFont="1" applyBorder="1" applyAlignment="1">
      <alignment horizontal="left" vertical="top" wrapText="1"/>
      <protection locked="0" hidden="0"/>
    </xf>
    <xf numFmtId="0" fontId="2" fillId="8" borderId="18" xfId="0" applyFont="1" applyFill="1" applyBorder="1" applyAlignment="1">
      <alignment horizontal="left" vertical="top"/>
      <protection locked="0" hidden="0"/>
    </xf>
    <xf numFmtId="0" fontId="2" fillId="8" borderId="26" xfId="0" applyFont="1" applyFill="1" applyBorder="1" applyAlignment="1">
      <alignment horizontal="left" vertical="top"/>
      <protection locked="0" hidden="0"/>
    </xf>
    <xf numFmtId="0" fontId="2" fillId="8" borderId="21" xfId="0" applyFont="1" applyFill="1" applyBorder="1" applyAlignment="1">
      <alignment horizontal="left" vertical="top"/>
      <protection locked="0" hidden="0"/>
    </xf>
    <xf numFmtId="0" fontId="2" fillId="3" borderId="15" xfId="0" applyFont="1" applyFill="1" applyBorder="1" applyAlignment="1">
      <alignment horizontal="center" vertical="center"/>
      <protection locked="1" hidden="1"/>
    </xf>
    <xf numFmtId="0" fontId="2" fillId="3" borderId="20" xfId="0" applyFont="1" applyFill="1" applyBorder="1" applyAlignment="1">
      <alignment horizontal="left" vertical="top" wrapText="1"/>
      <protection locked="0" hidden="0"/>
    </xf>
    <xf numFmtId="0" fontId="2" fillId="3" borderId="26" xfId="0" applyFont="1" applyFill="1" applyBorder="1" applyAlignment="1">
      <alignment horizontal="left" vertical="top" wrapText="1"/>
      <protection locked="0" hidden="0"/>
    </xf>
    <xf numFmtId="0" fontId="2" fillId="3" borderId="21" xfId="0" applyFont="1" applyFill="1" applyBorder="1" applyAlignment="1">
      <alignment horizontal="left" vertical="top" wrapText="1"/>
      <protection locked="0" hidden="0"/>
    </xf>
    <xf numFmtId="0" fontId="2" fillId="8" borderId="10" xfId="0" applyFont="1" applyFill="1" applyBorder="1" applyAlignment="1">
      <alignment horizontal="left" vertical="top"/>
      <protection locked="0" hidden="0"/>
    </xf>
    <xf numFmtId="0" fontId="2" fillId="8" borderId="0" xfId="0" applyFont="1" applyFill="1" applyBorder="1" applyAlignment="1">
      <alignment horizontal="left" vertical="top"/>
      <protection locked="0" hidden="0"/>
    </xf>
    <xf numFmtId="0" fontId="2" fillId="8" borderId="11" xfId="0" applyFont="1" applyFill="1" applyBorder="1" applyAlignment="1">
      <alignment horizontal="left" vertical="top"/>
      <protection locked="0" hidden="0"/>
    </xf>
    <xf numFmtId="0" fontId="2" fillId="3" borderId="24" xfId="0" applyFont="1" applyFill="1" applyBorder="1" applyAlignment="1">
      <alignment horizontal="left" vertical="top" wrapText="1"/>
      <protection locked="0" hidden="0"/>
    </xf>
    <xf numFmtId="0" fontId="2" fillId="3" borderId="50" xfId="0" applyFont="1" applyFill="1" applyBorder="1" applyAlignment="1">
      <alignment horizontal="left" vertical="top" wrapText="1"/>
      <protection locked="0" hidden="0"/>
    </xf>
    <xf numFmtId="0" fontId="2" fillId="3" borderId="25" xfId="0" applyFont="1" applyFill="1" applyBorder="1" applyAlignment="1">
      <alignment horizontal="left" vertical="top" wrapText="1"/>
      <protection locked="0" hidden="0"/>
    </xf>
    <xf numFmtId="0" fontId="2" fillId="8" borderId="4" xfId="0" applyFont="1" applyFill="1" applyBorder="1" applyAlignment="1">
      <alignment horizontal="left" vertical="top"/>
      <protection locked="0" hidden="0"/>
    </xf>
    <xf numFmtId="0" fontId="2" fillId="8" borderId="5" xfId="0" applyFont="1" applyFill="1" applyBorder="1" applyAlignment="1">
      <alignment horizontal="left" vertical="top"/>
      <protection locked="0" hidden="0"/>
    </xf>
    <xf numFmtId="0" fontId="2" fillId="8" borderId="6" xfId="0" applyFont="1" applyFill="1" applyBorder="1" applyAlignment="1">
      <alignment horizontal="left" vertical="top"/>
      <protection locked="0" hidden="0"/>
    </xf>
    <xf numFmtId="0" fontId="1" fillId="5" borderId="1" xfId="0" applyFont="1" applyFill="1" applyBorder="1" applyAlignment="1">
      <alignment horizontal="center" vertical="center"/>
      <protection locked="1" hidden="1"/>
    </xf>
    <xf numFmtId="0" fontId="1" fillId="5" borderId="2" xfId="0" applyFont="1" applyFill="1" applyBorder="1" applyAlignment="1">
      <alignment horizontal="center" vertical="center"/>
      <protection locked="1" hidden="1"/>
    </xf>
    <xf numFmtId="0" fontId="1" fillId="5" borderId="3" xfId="0" applyFont="1" applyFill="1" applyBorder="1" applyAlignment="1">
      <alignment horizontal="center" vertical="center"/>
      <protection locked="1" hidden="1"/>
    </xf>
    <xf numFmtId="0" fontId="2" fillId="3" borderId="10" xfId="0" applyNumberFormat="1" applyFont="1" applyFill="1" applyBorder="1" applyAlignment="1">
      <alignment horizontal="left" vertical="top" wrapText="1"/>
      <protection locked="0" hidden="0"/>
    </xf>
    <xf numFmtId="0" fontId="2" fillId="3" borderId="0" xfId="0" applyNumberFormat="1" applyFont="1" applyFill="1" applyBorder="1" applyAlignment="1">
      <alignment horizontal="left" vertical="top" wrapText="1"/>
      <protection locked="0" hidden="0"/>
    </xf>
    <xf numFmtId="0" fontId="2" fillId="3" borderId="11" xfId="0" applyNumberFormat="1" applyFont="1" applyFill="1" applyBorder="1" applyAlignment="1">
      <alignment horizontal="left" vertical="top" wrapText="1"/>
      <protection locked="0" hidden="0"/>
    </xf>
    <xf numFmtId="0" fontId="2" fillId="8" borderId="10" xfId="0" applyNumberFormat="1" applyFont="1" applyFill="1" applyBorder="1" applyAlignment="1">
      <alignment horizontal="left" vertical="top" wrapText="1"/>
      <protection locked="0" hidden="0"/>
    </xf>
    <xf numFmtId="0" fontId="2" fillId="8" borderId="0" xfId="0" applyNumberFormat="1" applyFont="1" applyFill="1" applyBorder="1" applyAlignment="1">
      <alignment horizontal="left" vertical="top" wrapText="1"/>
      <protection locked="0" hidden="0"/>
    </xf>
    <xf numFmtId="0" fontId="2" fillId="8" borderId="11" xfId="0" applyNumberFormat="1" applyFont="1" applyFill="1" applyBorder="1" applyAlignment="1">
      <alignment horizontal="left" vertical="top" wrapText="1"/>
      <protection locked="0" hidden="0"/>
    </xf>
    <xf numFmtId="0" fontId="2" fillId="3" borderId="4" xfId="0" applyNumberFormat="1" applyFont="1" applyFill="1" applyBorder="1" applyAlignment="1">
      <alignment horizontal="left" vertical="top" wrapText="1"/>
      <protection locked="0" hidden="0"/>
    </xf>
    <xf numFmtId="0" fontId="2" fillId="3" borderId="5" xfId="0" applyNumberFormat="1" applyFont="1" applyFill="1" applyBorder="1" applyAlignment="1">
      <alignment horizontal="left" vertical="top" wrapText="1"/>
      <protection locked="0" hidden="0"/>
    </xf>
    <xf numFmtId="0" fontId="2" fillId="3" borderId="6" xfId="0" applyNumberFormat="1" applyFont="1" applyFill="1" applyBorder="1" applyAlignment="1">
      <alignment horizontal="left" vertical="top" wrapText="1"/>
      <protection locked="0" hidden="0"/>
    </xf>
    <xf numFmtId="0" fontId="2" fillId="0" borderId="18" xfId="0" applyFont="1" applyBorder="1" applyAlignment="1">
      <alignment horizontal="left" vertical="top" wrapText="1"/>
      <protection locked="0" hidden="0"/>
    </xf>
    <xf numFmtId="0" fontId="2" fillId="0" borderId="10" xfId="0" applyFont="1" applyBorder="1" applyAlignment="1">
      <alignment horizontal="left" vertical="top" wrapText="1"/>
      <protection locked="0" hidden="0"/>
    </xf>
    <xf numFmtId="0" fontId="2" fillId="0" borderId="0" xfId="0" applyFont="1" applyBorder="1" applyAlignment="1">
      <alignment horizontal="left" vertical="top" wrapText="1"/>
      <protection locked="0" hidden="0"/>
    </xf>
    <xf numFmtId="0" fontId="2" fillId="0" borderId="11" xfId="0" applyFont="1" applyBorder="1" applyAlignment="1">
      <alignment horizontal="left" vertical="top" wrapText="1"/>
      <protection locked="0" hidden="0"/>
    </xf>
    <xf numFmtId="49" fontId="2" fillId="3" borderId="10" xfId="0" applyNumberFormat="1" applyFont="1" applyFill="1" applyBorder="1" applyAlignment="1">
      <alignment horizontal="left" vertical="top" wrapText="1"/>
      <protection locked="0" hidden="0"/>
    </xf>
    <xf numFmtId="49" fontId="2" fillId="3" borderId="0" xfId="0" applyNumberFormat="1" applyFont="1" applyFill="1" applyBorder="1" applyAlignment="1">
      <alignment horizontal="left" vertical="top" wrapText="1"/>
      <protection locked="0" hidden="0"/>
    </xf>
    <xf numFmtId="49" fontId="2" fillId="3" borderId="11" xfId="0" applyNumberFormat="1" applyFont="1" applyFill="1" applyBorder="1" applyAlignment="1">
      <alignment horizontal="left" vertical="top" wrapText="1"/>
      <protection locked="0" hidden="0"/>
    </xf>
    <xf numFmtId="0" fontId="2" fillId="0" borderId="4" xfId="0" applyFont="1" applyBorder="1" applyAlignment="1">
      <alignment horizontal="left" vertical="top" wrapText="1"/>
      <protection locked="0" hidden="0"/>
    </xf>
    <xf numFmtId="0" fontId="2" fillId="0" borderId="5" xfId="0" applyFont="1" applyBorder="1" applyAlignment="1">
      <alignment horizontal="left" vertical="top" wrapText="1"/>
      <protection locked="0" hidden="0"/>
    </xf>
    <xf numFmtId="0" fontId="2" fillId="0" borderId="6" xfId="0" applyFont="1" applyBorder="1" applyAlignment="1">
      <alignment horizontal="left" vertical="top" wrapText="1"/>
      <protection locked="0" hidden="0"/>
    </xf>
    <xf numFmtId="49" fontId="2" fillId="3" borderId="18" xfId="0" applyNumberFormat="1" applyFont="1" applyFill="1" applyBorder="1" applyAlignment="1">
      <alignment horizontal="left" vertical="top" wrapText="1"/>
      <protection locked="0" hidden="0"/>
    </xf>
    <xf numFmtId="49" fontId="2" fillId="3" borderId="26" xfId="0" applyNumberFormat="1" applyFont="1" applyFill="1" applyBorder="1" applyAlignment="1">
      <alignment horizontal="left" vertical="top" wrapText="1"/>
      <protection locked="0" hidden="0"/>
    </xf>
    <xf numFmtId="49" fontId="2" fillId="3" borderId="21" xfId="0" applyNumberFormat="1" applyFont="1" applyFill="1" applyBorder="1" applyAlignment="1">
      <alignment horizontal="left" vertical="top" wrapText="1"/>
      <protection locked="0" hidden="0"/>
    </xf>
    <xf numFmtId="49" fontId="2" fillId="3" borderId="4" xfId="0" applyNumberFormat="1" applyFont="1" applyFill="1" applyBorder="1" applyAlignment="1">
      <alignment horizontal="left" vertical="top" wrapText="1"/>
      <protection locked="0" hidden="0"/>
    </xf>
    <xf numFmtId="49" fontId="2" fillId="3" borderId="5" xfId="0" applyNumberFormat="1" applyFont="1" applyFill="1" applyBorder="1" applyAlignment="1">
      <alignment horizontal="left" vertical="top" wrapText="1"/>
      <protection locked="0" hidden="0"/>
    </xf>
    <xf numFmtId="49" fontId="2" fillId="3" borderId="6" xfId="0" applyNumberFormat="1" applyFont="1" applyFill="1" applyBorder="1" applyAlignment="1">
      <alignment horizontal="left" vertical="top" wrapText="1"/>
      <protection locked="0" hidden="0"/>
    </xf>
    <xf numFmtId="49" fontId="2" fillId="3" borderId="22" xfId="0" applyNumberFormat="1" applyFont="1" applyFill="1" applyBorder="1" applyAlignment="1">
      <alignment horizontal="left" vertical="top" wrapText="1"/>
      <protection locked="0" hidden="0"/>
    </xf>
    <xf numFmtId="49" fontId="2" fillId="3" borderId="50" xfId="0" applyNumberFormat="1" applyFont="1" applyFill="1" applyBorder="1" applyAlignment="1">
      <alignment horizontal="left" vertical="top" wrapText="1"/>
      <protection locked="0" hidden="0"/>
    </xf>
    <xf numFmtId="49" fontId="2" fillId="3" borderId="25" xfId="0" applyNumberFormat="1" applyFont="1" applyFill="1" applyBorder="1" applyAlignment="1">
      <alignment horizontal="left" vertical="top" wrapText="1"/>
      <protection locked="0" hidden="0"/>
    </xf>
    <xf numFmtId="49" fontId="2" fillId="0" borderId="31" xfId="0" applyNumberFormat="1" applyFont="1" applyBorder="1" applyAlignment="1">
      <alignment horizontal="center" vertical="center"/>
      <protection locked="0" hidden="0"/>
    </xf>
    <xf numFmtId="49" fontId="2" fillId="0" borderId="34" xfId="0" applyNumberFormat="1" applyFont="1" applyBorder="1" applyAlignment="1">
      <alignment horizontal="center" vertical="center"/>
      <protection locked="0" hidden="0"/>
    </xf>
    <xf numFmtId="49" fontId="2" fillId="0" borderId="32" xfId="0" applyNumberFormat="1" applyFont="1" applyBorder="1" applyAlignment="1">
      <alignment horizontal="center" vertical="center"/>
      <protection locked="0" hidden="0"/>
    </xf>
    <xf numFmtId="49" fontId="2" fillId="0" borderId="33" xfId="0" applyNumberFormat="1" applyFont="1" applyBorder="1" applyAlignment="1">
      <alignment horizontal="center" vertical="center"/>
      <protection locked="0" hidden="0"/>
    </xf>
    <xf numFmtId="49" fontId="2" fillId="0" borderId="35" xfId="0" applyNumberFormat="1" applyFont="1" applyBorder="1" applyAlignment="1">
      <alignment horizontal="center" vertical="center"/>
      <protection locked="0" hidden="0"/>
    </xf>
    <xf numFmtId="49" fontId="2" fillId="0" borderId="18" xfId="0" applyNumberFormat="1" applyFont="1" applyFill="1" applyBorder="1" applyAlignment="1">
      <alignment horizontal="left" vertical="top" wrapText="1"/>
      <protection locked="0" hidden="0"/>
    </xf>
    <xf numFmtId="49" fontId="2" fillId="0" borderId="26" xfId="0" applyNumberFormat="1" applyFont="1" applyFill="1" applyBorder="1" applyAlignment="1">
      <alignment horizontal="left" vertical="top" wrapText="1"/>
      <protection locked="0" hidden="0"/>
    </xf>
    <xf numFmtId="49" fontId="2" fillId="0" borderId="21" xfId="0" applyNumberFormat="1" applyFont="1" applyFill="1" applyBorder="1" applyAlignment="1">
      <alignment horizontal="left" vertical="top" wrapText="1"/>
      <protection locked="0" hidden="0"/>
    </xf>
    <xf numFmtId="49" fontId="2" fillId="3" borderId="31" xfId="0" applyNumberFormat="1" applyFont="1" applyFill="1" applyBorder="1" applyAlignment="1">
      <alignment horizontal="center" vertical="top"/>
      <protection locked="0" hidden="0"/>
    </xf>
    <xf numFmtId="49" fontId="2" fillId="3" borderId="34" xfId="0" applyNumberFormat="1" applyFont="1" applyFill="1" applyBorder="1" applyAlignment="1">
      <alignment horizontal="center" vertical="top"/>
      <protection locked="0" hidden="0"/>
    </xf>
    <xf numFmtId="49" fontId="2" fillId="3" borderId="32" xfId="0" applyNumberFormat="1" applyFont="1" applyFill="1" applyBorder="1" applyAlignment="1">
      <alignment horizontal="center" vertical="top"/>
      <protection locked="0" hidden="0"/>
    </xf>
    <xf numFmtId="49" fontId="2" fillId="3" borderId="35" xfId="0" applyNumberFormat="1" applyFont="1" applyFill="1" applyBorder="1" applyAlignment="1">
      <alignment horizontal="center" vertical="top"/>
      <protection locked="0" hidden="0"/>
    </xf>
    <xf numFmtId="49" fontId="2" fillId="0" borderId="22" xfId="0" applyNumberFormat="1" applyFont="1" applyFill="1" applyBorder="1" applyAlignment="1">
      <alignment horizontal="left" vertical="top" wrapText="1"/>
      <protection locked="0" hidden="0"/>
    </xf>
    <xf numFmtId="49" fontId="2" fillId="0" borderId="50" xfId="0" applyNumberFormat="1" applyFont="1" applyFill="1" applyBorder="1" applyAlignment="1">
      <alignment horizontal="left" vertical="top" wrapText="1"/>
      <protection locked="0" hidden="0"/>
    </xf>
    <xf numFmtId="49" fontId="2" fillId="0" borderId="25" xfId="0" applyNumberFormat="1" applyFont="1" applyFill="1" applyBorder="1" applyAlignment="1">
      <alignment horizontal="left" vertical="top" wrapText="1"/>
      <protection locked="0" hidden="0"/>
    </xf>
    <xf numFmtId="0" fontId="2" fillId="0" borderId="17" xfId="0" applyFont="1" applyBorder="1" applyAlignment="1">
      <alignment horizontal="center" vertical="center"/>
      <protection locked="1" hidden="1"/>
    </xf>
    <xf numFmtId="0" fontId="2" fillId="0" borderId="16" xfId="0" applyFont="1" applyBorder="1" applyAlignment="1" quotePrefix="1">
      <alignment horizontal="center" vertical="center"/>
      <protection locked="1" hidden="1"/>
    </xf>
    <xf numFmtId="0" fontId="2" fillId="0" borderId="17" xfId="0" applyFont="1" applyBorder="1" applyAlignment="1">
      <alignment horizontal="center" vertical="center" wrapText="1"/>
      <protection locked="1" hidden="1"/>
    </xf>
    <xf numFmtId="0" fontId="2" fillId="0" borderId="27" xfId="0" applyFont="1" applyBorder="1" applyAlignment="1">
      <alignment horizontal="center" vertical="center"/>
      <protection locked="1" hidden="1"/>
    </xf>
    <xf numFmtId="0" fontId="2" fillId="0" borderId="28" xfId="0" applyFont="1" applyBorder="1" applyAlignment="1">
      <alignment horizontal="center" vertical="center"/>
      <protection locked="1" hidden="1"/>
    </xf>
    <xf numFmtId="0" fontId="2" fillId="0" borderId="42" xfId="0" applyFont="1" applyBorder="1" applyAlignment="1">
      <alignment horizontal="center" vertical="center"/>
      <protection locked="1" hidden="1"/>
    </xf>
    <xf numFmtId="49" fontId="2" fillId="0" borderId="36" xfId="0" applyNumberFormat="1" applyFont="1" applyBorder="1" applyAlignment="1">
      <alignment horizontal="center" vertical="center"/>
      <protection locked="0" hidden="0"/>
    </xf>
    <xf numFmtId="49" fontId="2" fillId="0" borderId="39" xfId="0" applyNumberFormat="1" applyFont="1" applyBorder="1" applyAlignment="1">
      <alignment horizontal="center" vertical="center"/>
      <protection locked="0" hidden="0"/>
    </xf>
    <xf numFmtId="49" fontId="2" fillId="0" borderId="37" xfId="0" applyNumberFormat="1" applyFont="1" applyBorder="1" applyAlignment="1">
      <alignment horizontal="center" vertical="center"/>
      <protection locked="0" hidden="0"/>
    </xf>
    <xf numFmtId="49" fontId="2" fillId="0" borderId="38" xfId="0" applyNumberFormat="1" applyFont="1" applyBorder="1" applyAlignment="1">
      <alignment horizontal="center" vertical="center"/>
      <protection locked="0" hidden="0"/>
    </xf>
    <xf numFmtId="49" fontId="2" fillId="0" borderId="40" xfId="0" applyNumberFormat="1" applyFont="1" applyBorder="1" applyAlignment="1">
      <alignment horizontal="center" vertical="center"/>
      <protection locked="0" hidden="0"/>
    </xf>
    <xf numFmtId="0" fontId="14" fillId="0" borderId="0" xfId="0" applyFont="1" applyAlignment="1">
      <alignment horizontal="center" vertical="center"/>
    </xf>
    <xf numFmtId="0" fontId="14" fillId="0" borderId="0" xfId="0" applyFont="1" applyAlignment="1">
      <alignment horizontal="center" vertical="center"/>
    </xf>
    <xf numFmtId="0" fontId="15" fillId="0" borderId="0" xfId="0" applyFont="1" applyAlignment="1">
      <alignment horizontal="center" vertical="center"/>
    </xf>
    <xf numFmtId="0" fontId="15" fillId="5" borderId="1" xfId="0" applyFont="1" applyFill="1" applyBorder="1" applyAlignment="1">
      <alignment horizontal="center" vertical="center"/>
    </xf>
    <xf numFmtId="0" fontId="15" fillId="5" borderId="3" xfId="0" applyFont="1" applyFill="1" applyBorder="1" applyAlignment="1">
      <alignment horizontal="center" vertical="center"/>
    </xf>
    <xf numFmtId="0" fontId="14" fillId="9" borderId="10" xfId="0" applyFont="1" applyFill="1" applyBorder="1" applyAlignment="1">
      <alignment horizontal="center" vertical="center"/>
    </xf>
    <xf numFmtId="0" fontId="14" fillId="9" borderId="11" xfId="0" applyFont="1" applyFill="1" applyBorder="1" applyAlignment="1">
      <alignment horizontal="center" vertical="center"/>
    </xf>
    <xf numFmtId="0" fontId="14" fillId="0" borderId="10" xfId="0" applyFont="1" applyBorder="1" applyAlignment="1">
      <alignment horizontal="center" vertical="center"/>
      <protection locked="0" hidden="0"/>
    </xf>
    <xf numFmtId="0" fontId="14" fillId="0" borderId="11" xfId="0" applyFont="1" applyBorder="1" applyAlignment="1">
      <alignment horizontal="center" vertical="center"/>
      <protection locked="0" hidden="0"/>
    </xf>
    <xf numFmtId="0" fontId="14" fillId="0" borderId="10" xfId="0" applyFont="1" applyBorder="1" applyAlignment="1">
      <alignment horizontal="center" vertical="center"/>
    </xf>
    <xf numFmtId="0" fontId="14" fillId="0" borderId="11" xfId="0" applyFont="1" applyBorder="1" applyAlignment="1">
      <alignment horizontal="center" vertical="center"/>
    </xf>
    <xf numFmtId="0" fontId="14" fillId="3" borderId="10" xfId="0" applyFont="1" applyFill="1" applyBorder="1" applyAlignment="1">
      <alignment horizontal="center" vertical="center"/>
      <protection locked="0" hidden="0"/>
    </xf>
    <xf numFmtId="0" fontId="14" fillId="3" borderId="11" xfId="0" applyFont="1" applyFill="1" applyBorder="1" applyAlignment="1">
      <alignment horizontal="center" vertical="center"/>
      <protection locked="0" hidden="0"/>
    </xf>
    <xf numFmtId="0" fontId="14" fillId="3" borderId="10" xfId="0" applyFont="1" applyFill="1" applyBorder="1" applyAlignment="1">
      <alignment horizontal="center" vertical="center"/>
    </xf>
    <xf numFmtId="0" fontId="14" fillId="3" borderId="11" xfId="0" applyFont="1" applyFill="1" applyBorder="1" applyAlignment="1">
      <alignment horizontal="center" vertical="center"/>
    </xf>
    <xf numFmtId="0" fontId="14" fillId="3" borderId="4" xfId="0" applyFont="1" applyFill="1" applyBorder="1" applyAlignment="1">
      <alignment horizontal="center" vertical="center"/>
    </xf>
    <xf numFmtId="0" fontId="14" fillId="3" borderId="6" xfId="0" applyFont="1" applyFill="1" applyBorder="1" applyAlignment="1">
      <alignment horizontal="center" vertical="center"/>
    </xf>
    <xf numFmtId="0" fontId="14" fillId="0" borderId="4" xfId="0" applyFont="1" applyBorder="1" applyAlignment="1">
      <alignment horizontal="center" vertical="center"/>
      <protection locked="0" hidden="0"/>
    </xf>
    <xf numFmtId="0" fontId="14" fillId="0" borderId="6" xfId="0" applyFont="1" applyBorder="1" applyAlignment="1">
      <alignment horizontal="center" vertical="center"/>
      <protection locked="0" hidden="0"/>
    </xf>
    <xf numFmtId="0" fontId="14" fillId="3" borderId="4" xfId="0" applyFont="1" applyFill="1" applyBorder="1" applyAlignment="1">
      <alignment horizontal="center" vertical="center"/>
      <protection locked="0" hidden="0"/>
    </xf>
    <xf numFmtId="0" fontId="14" fillId="3" borderId="6" xfId="0" applyFont="1" applyFill="1" applyBorder="1" applyAlignment="1">
      <alignment horizontal="center" vertical="center"/>
      <protection locked="0" hidden="0"/>
    </xf>
    <xf numFmtId="0" fontId="16" fillId="0" borderId="0" xfId="1" applyFont="1" applyAlignment="1">
      <alignment horizontal="center" vertical="center"/>
    </xf>
    <xf numFmtId="0" fontId="17" fillId="0" borderId="0" xfId="0" applyFont="1" applyAlignment="1">
      <alignment horizontal="center" vertical="center"/>
      <protection locked="1" hidden="1"/>
    </xf>
    <xf numFmtId="0" fontId="17" fillId="0" borderId="0" xfId="0" applyFont="1" applyAlignment="1">
      <alignment horizontal="left" vertical="center"/>
      <protection locked="1" hidden="1"/>
    </xf>
    <xf numFmtId="49" fontId="17" fillId="0" borderId="0" xfId="0" applyNumberFormat="1" applyFont="1" applyAlignment="1">
      <alignment horizontal="center" vertical="center"/>
      <protection locked="1" hidden="1"/>
    </xf>
    <xf numFmtId="0" fontId="17" fillId="0" borderId="0" xfId="0" applyFont="1" applyAlignment="1">
      <alignment horizontal="center" vertical="center" wrapText="1"/>
      <protection locked="1" hidden="1"/>
    </xf>
    <xf numFmtId="0" fontId="17" fillId="0" borderId="0" xfId="0" applyFont="1" applyAlignment="1">
      <alignment horizontal="left" vertical="center" wrapText="1"/>
      <protection locked="1" hidden="1"/>
    </xf>
    <xf numFmtId="0" fontId="18" fillId="5" borderId="1" xfId="0" applyFont="1" applyFill="1" applyBorder="1" applyAlignment="1">
      <alignment horizontal="center" vertical="center"/>
      <protection locked="1" hidden="1"/>
    </xf>
    <xf numFmtId="0" fontId="18" fillId="5" borderId="2" xfId="0" applyFont="1" applyFill="1" applyBorder="1" applyAlignment="1">
      <alignment horizontal="center" vertical="center"/>
      <protection locked="1" hidden="1"/>
    </xf>
    <xf numFmtId="49" fontId="18" fillId="5" borderId="2" xfId="0" applyNumberFormat="1" applyFont="1" applyFill="1" applyBorder="1" applyAlignment="1">
      <alignment horizontal="center" vertical="center"/>
      <protection locked="1" hidden="1"/>
    </xf>
    <xf numFmtId="0" fontId="18" fillId="5" borderId="2" xfId="0" applyFont="1" applyFill="1" applyBorder="1" applyAlignment="1">
      <alignment horizontal="center" vertical="center" wrapText="1"/>
      <protection locked="1" hidden="1"/>
    </xf>
    <xf numFmtId="0" fontId="18" fillId="5" borderId="3" xfId="0" applyFont="1" applyFill="1" applyBorder="1" applyAlignment="1">
      <alignment horizontal="center" vertical="center" wrapText="1"/>
      <protection locked="1" hidden="1"/>
    </xf>
    <xf numFmtId="0" fontId="17" fillId="3" borderId="10" xfId="0" applyFont="1" applyFill="1" applyBorder="1" applyAlignment="1">
      <alignment horizontal="center" vertical="center"/>
      <protection locked="1" hidden="1"/>
    </xf>
    <xf numFmtId="0" fontId="17" fillId="4" borderId="0" xfId="0" applyNumberFormat="1" applyFont="1" applyFill="1" applyBorder="1" applyAlignment="1">
      <alignment horizontal="left" vertical="center"/>
      <protection locked="0" hidden="0"/>
    </xf>
    <xf numFmtId="49" fontId="17" fillId="3" borderId="0" xfId="0" applyNumberFormat="1" applyFont="1" applyFill="1" applyBorder="1" applyAlignment="1">
      <alignment horizontal="center" vertical="center"/>
      <protection locked="1" hidden="1"/>
    </xf>
    <xf numFmtId="0" fontId="17" fillId="4" borderId="0" xfId="0" applyFont="1" applyFill="1" applyBorder="1" applyAlignment="1">
      <alignment horizontal="center" vertical="center" wrapText="1"/>
      <protection locked="0" hidden="1"/>
    </xf>
    <xf numFmtId="0" fontId="17" fillId="3" borderId="0" xfId="0" applyFont="1" applyFill="1" applyBorder="1" applyAlignment="1">
      <alignment horizontal="center" vertical="center"/>
      <protection locked="1" hidden="1"/>
    </xf>
    <xf numFmtId="0" fontId="17" fillId="3" borderId="11" xfId="0" applyFont="1" applyFill="1" applyBorder="1" applyAlignment="1">
      <alignment horizontal="left" vertical="center" wrapText="1"/>
      <protection locked="1" hidden="1"/>
    </xf>
    <xf numFmtId="0" fontId="17" fillId="0" borderId="10" xfId="0" applyFont="1" applyBorder="1" applyAlignment="1">
      <alignment horizontal="center" vertical="center"/>
      <protection locked="1" hidden="1"/>
    </xf>
    <xf numFmtId="0" fontId="17" fillId="0" borderId="0" xfId="0" applyNumberFormat="1" applyFont="1" applyBorder="1" applyAlignment="1">
      <alignment horizontal="left" vertical="center"/>
      <protection locked="0" hidden="0"/>
    </xf>
    <xf numFmtId="0" fontId="17" fillId="0" borderId="0" xfId="0" applyFont="1" applyBorder="1" applyAlignment="1">
      <alignment horizontal="center" vertical="center"/>
      <protection locked="1" hidden="1"/>
    </xf>
    <xf numFmtId="0" fontId="17" fillId="0" borderId="0" xfId="0" applyFont="1" applyBorder="1" applyAlignment="1">
      <alignment horizontal="center" vertical="center" wrapText="1"/>
      <protection locked="1" hidden="1"/>
    </xf>
    <xf numFmtId="0" fontId="17" fillId="0" borderId="11" xfId="0" applyFont="1" applyBorder="1" applyAlignment="1">
      <alignment horizontal="left" vertical="center"/>
      <protection locked="1" hidden="1"/>
    </xf>
    <xf numFmtId="0" fontId="17" fillId="3" borderId="0" xfId="0" applyNumberFormat="1" applyFont="1" applyFill="1" applyBorder="1" applyAlignment="1">
      <alignment horizontal="left" vertical="center"/>
      <protection locked="0" hidden="0"/>
    </xf>
    <xf numFmtId="0" fontId="17" fillId="3" borderId="0" xfId="0" applyFont="1" applyFill="1" applyBorder="1" applyAlignment="1">
      <alignment horizontal="center" vertical="center" wrapText="1"/>
      <protection locked="1" hidden="1"/>
    </xf>
    <xf numFmtId="0" fontId="17" fillId="3" borderId="4" xfId="0" applyFont="1" applyFill="1" applyBorder="1" applyAlignment="1">
      <alignment horizontal="center" vertical="center"/>
      <protection locked="1" hidden="1"/>
    </xf>
    <xf numFmtId="0" fontId="17" fillId="3" borderId="5" xfId="0" applyNumberFormat="1" applyFont="1" applyFill="1" applyBorder="1" applyAlignment="1">
      <alignment horizontal="left" vertical="center"/>
      <protection locked="0" hidden="0"/>
    </xf>
    <xf numFmtId="49" fontId="17" fillId="3" borderId="5" xfId="0" applyNumberFormat="1" applyFont="1" applyFill="1" applyBorder="1" applyAlignment="1">
      <alignment horizontal="center" vertical="center"/>
      <protection locked="1" hidden="1"/>
    </xf>
    <xf numFmtId="0" fontId="17" fillId="3" borderId="5" xfId="0" applyFont="1" applyFill="1" applyBorder="1" applyAlignment="1">
      <alignment horizontal="center" vertical="center" wrapText="1"/>
      <protection locked="1" hidden="1"/>
    </xf>
    <xf numFmtId="0" fontId="17" fillId="3" borderId="5" xfId="0" applyFont="1" applyFill="1" applyBorder="1" applyAlignment="1">
      <alignment horizontal="center" vertical="center"/>
      <protection locked="1" hidden="1"/>
    </xf>
    <xf numFmtId="0" fontId="17" fillId="3" borderId="6" xfId="0" applyFont="1" applyFill="1" applyBorder="1" applyAlignment="1">
      <alignment horizontal="left" vertical="center" wrapText="1"/>
      <protection locked="1" hidden="1"/>
    </xf>
    <xf numFmtId="49" fontId="14" fillId="0" borderId="0" xfId="0" applyNumberFormat="1" applyFont="1" applyAlignment="1">
      <alignment horizontal="center" vertical="center"/>
    </xf>
    <xf numFmtId="49" fontId="15" fillId="5" borderId="1" xfId="0" applyNumberFormat="1" applyFont="1" applyFill="1" applyBorder="1" applyAlignment="1">
      <alignment horizontal="left" vertical="center"/>
      <protection locked="0" hidden="0"/>
    </xf>
    <xf numFmtId="49" fontId="15" fillId="5" borderId="2" xfId="0" applyNumberFormat="1" applyFont="1" applyFill="1" applyBorder="1" applyAlignment="1">
      <alignment horizontal="left" vertical="center"/>
      <protection locked="0" hidden="0"/>
    </xf>
    <xf numFmtId="49" fontId="15" fillId="5" borderId="3" xfId="0" applyNumberFormat="1" applyFont="1" applyFill="1" applyBorder="1" applyAlignment="1">
      <alignment horizontal="left" vertical="center"/>
      <protection locked="0" hidden="0"/>
    </xf>
    <xf numFmtId="49" fontId="19" fillId="9" borderId="10" xfId="0" applyNumberFormat="1" applyFont="1" applyFill="1" applyBorder="1" applyAlignment="1">
      <alignment horizontal="center" vertical="center"/>
    </xf>
    <xf numFmtId="49" fontId="19" fillId="9" borderId="0" xfId="0" applyNumberFormat="1" applyFont="1" applyFill="1" applyBorder="1" applyAlignment="1">
      <alignment horizontal="center" vertical="center"/>
    </xf>
    <xf numFmtId="49" fontId="19" fillId="9" borderId="11" xfId="0" applyNumberFormat="1" applyFont="1" applyFill="1" applyBorder="1" applyAlignment="1">
      <alignment horizontal="center" vertical="center"/>
    </xf>
    <xf numFmtId="49" fontId="19" fillId="0" borderId="10" xfId="0" applyNumberFormat="1" applyFont="1" applyBorder="1" applyAlignment="1">
      <alignment horizontal="center" vertical="center"/>
      <protection locked="0" hidden="0"/>
    </xf>
    <xf numFmtId="49" fontId="19" fillId="0" borderId="0" xfId="0" applyNumberFormat="1" applyFont="1" applyBorder="1" applyAlignment="1">
      <alignment horizontal="center" vertical="center"/>
      <protection locked="0" hidden="0"/>
    </xf>
    <xf numFmtId="49" fontId="19" fillId="0" borderId="11" xfId="0" applyNumberFormat="1" applyFont="1" applyBorder="1" applyAlignment="1">
      <alignment horizontal="center" vertical="center"/>
      <protection locked="0" hidden="0"/>
    </xf>
    <xf numFmtId="49" fontId="19" fillId="3" borderId="10" xfId="0" applyNumberFormat="1" applyFont="1" applyFill="1" applyBorder="1" applyAlignment="1">
      <alignment horizontal="center" vertical="center"/>
      <protection locked="0" hidden="0"/>
    </xf>
    <xf numFmtId="49" fontId="19" fillId="3" borderId="0" xfId="0" applyNumberFormat="1" applyFont="1" applyFill="1" applyBorder="1" applyAlignment="1">
      <alignment horizontal="center" vertical="center"/>
      <protection locked="0" hidden="0"/>
    </xf>
    <xf numFmtId="49" fontId="19" fillId="3" borderId="0" xfId="0" applyNumberFormat="1" applyFont="1" applyFill="1" applyBorder="1" applyAlignment="1">
      <alignment horizontal="center" vertical="center" wrapText="1"/>
      <protection locked="0" hidden="0"/>
    </xf>
    <xf numFmtId="49" fontId="19" fillId="3" borderId="11" xfId="0" applyNumberFormat="1" applyFont="1" applyFill="1" applyBorder="1" applyAlignment="1">
      <alignment horizontal="center" vertical="center"/>
    </xf>
    <xf numFmtId="49" fontId="19" fillId="0" borderId="0" xfId="0" applyNumberFormat="1" applyFont="1" applyBorder="1" applyAlignment="1">
      <alignment horizontal="center" vertical="center" wrapText="1"/>
      <protection locked="0" hidden="0"/>
    </xf>
    <xf numFmtId="49" fontId="19" fillId="0" borderId="11" xfId="0" applyNumberFormat="1" applyFont="1" applyBorder="1" applyAlignment="1">
      <alignment horizontal="center" vertical="center"/>
    </xf>
    <xf numFmtId="49" fontId="19" fillId="0" borderId="4" xfId="0" applyNumberFormat="1" applyFont="1" applyBorder="1" applyAlignment="1">
      <alignment horizontal="center" vertical="center"/>
      <protection locked="0" hidden="0"/>
    </xf>
    <xf numFmtId="49" fontId="19" fillId="0" borderId="5" xfId="0" applyNumberFormat="1" applyFont="1" applyBorder="1" applyAlignment="1">
      <alignment horizontal="center" vertical="center"/>
      <protection locked="0" hidden="0"/>
    </xf>
    <xf numFmtId="49" fontId="19" fillId="0" borderId="6" xfId="0" applyNumberFormat="1" applyFont="1" applyBorder="1" applyAlignment="1">
      <alignment horizontal="center" vertical="center"/>
      <protection locked="0" hidden="0"/>
    </xf>
    <xf numFmtId="49" fontId="19" fillId="0" borderId="10" xfId="0" applyNumberFormat="1" applyFont="1" applyBorder="1" applyAlignment="1">
      <alignment horizontal="center" vertical="center" wrapText="1"/>
      <protection locked="0" hidden="0"/>
    </xf>
    <xf numFmtId="49" fontId="19" fillId="0" borderId="0" xfId="0" applyNumberFormat="1" applyFont="1" applyBorder="1" applyAlignment="1">
      <alignment horizontal="center" vertical="center" wrapText="1"/>
      <protection locked="0" hidden="0"/>
    </xf>
    <xf numFmtId="49" fontId="19" fillId="0" borderId="11" xfId="0" applyNumberFormat="1" applyFont="1" applyBorder="1" applyAlignment="1">
      <alignment horizontal="center" vertical="center" wrapText="1"/>
      <protection locked="0" hidden="0"/>
    </xf>
    <xf numFmtId="49" fontId="19" fillId="0" borderId="4" xfId="0" applyNumberFormat="1" applyFont="1" applyBorder="1" applyAlignment="1">
      <alignment horizontal="center" vertical="center" wrapText="1"/>
      <protection locked="0" hidden="0"/>
    </xf>
    <xf numFmtId="49" fontId="19" fillId="0" borderId="5" xfId="0" applyNumberFormat="1" applyFont="1" applyBorder="1" applyAlignment="1">
      <alignment horizontal="center" vertical="center" wrapText="1"/>
      <protection locked="0" hidden="0"/>
    </xf>
    <xf numFmtId="49" fontId="19" fillId="0" borderId="6" xfId="0" applyNumberFormat="1" applyFont="1" applyBorder="1" applyAlignment="1">
      <alignment horizontal="center" vertical="center" wrapText="1"/>
      <protection locked="0" hidden="0"/>
    </xf>
    <xf numFmtId="0" fontId="20" fillId="0" borderId="0" xfId="0" applyFont="1" applyAlignment="1">
      <alignment horizontal="center" vertical="center"/>
    </xf>
    <xf numFmtId="0" fontId="21" fillId="0" borderId="0" xfId="0" applyFont="1" applyAlignment="1">
      <alignment horizontal="center" vertical="center"/>
    </xf>
    <xf numFmtId="0" fontId="20" fillId="5" borderId="7" xfId="0" applyFont="1" applyFill="1" applyBorder="1" applyAlignment="1">
      <alignment horizontal="center" vertical="center"/>
    </xf>
    <xf numFmtId="0" fontId="20" fillId="5" borderId="8" xfId="0" applyFont="1" applyFill="1" applyBorder="1" applyAlignment="1">
      <alignment horizontal="center" vertical="center"/>
    </xf>
    <xf numFmtId="0" fontId="20" fillId="5" borderId="9" xfId="0" applyFont="1" applyFill="1" applyBorder="1" applyAlignment="1">
      <alignment horizontal="center" vertical="center"/>
    </xf>
    <xf numFmtId="0" fontId="2" fillId="7" borderId="15" xfId="0" applyFont="1" applyFill="1" applyBorder="1" applyAlignment="1">
      <alignment horizontal="center" vertical="center"/>
    </xf>
    <xf numFmtId="0" fontId="2" fillId="7" borderId="16" xfId="0" applyFont="1" applyFill="1" applyBorder="1" applyAlignment="1">
      <alignment horizontal="center" vertical="center"/>
    </xf>
    <xf numFmtId="0" fontId="2" fillId="7" borderId="17" xfId="0" applyFont="1" applyFill="1" applyBorder="1" applyAlignment="1">
      <alignment horizontal="center" vertical="center"/>
    </xf>
    <xf numFmtId="0" fontId="21" fillId="0" borderId="15" xfId="0" applyFont="1" applyBorder="1" applyAlignment="1">
      <alignment horizontal="center" vertical="center"/>
    </xf>
    <xf numFmtId="0" fontId="21" fillId="0" borderId="16" xfId="0" applyFont="1" applyBorder="1" applyAlignment="1">
      <alignment horizontal="center" vertical="center"/>
    </xf>
    <xf numFmtId="0" fontId="21" fillId="0" borderId="17" xfId="0" applyFont="1" applyBorder="1" applyAlignment="1">
      <alignment horizontal="center" vertical="center"/>
    </xf>
    <xf numFmtId="0" fontId="21" fillId="0" borderId="27" xfId="0" applyFont="1" applyBorder="1" applyAlignment="1">
      <alignment horizontal="center" vertical="center"/>
    </xf>
    <xf numFmtId="0" fontId="21" fillId="0" borderId="28" xfId="0" applyFont="1" applyBorder="1" applyAlignment="1">
      <alignment horizontal="center" vertical="center"/>
    </xf>
    <xf numFmtId="0" fontId="21" fillId="0" borderId="42" xfId="0" applyFont="1" applyBorder="1" applyAlignment="1">
      <alignment horizontal="center" vertical="center"/>
    </xf>
    <xf numFmtId="0" fontId="21" fillId="3" borderId="56" xfId="0" applyFont="1" applyFill="1" applyBorder="1" applyAlignment="1">
      <alignment horizontal="center" vertical="center"/>
    </xf>
    <xf numFmtId="0" fontId="21" fillId="3" borderId="57" xfId="0" applyFont="1" applyFill="1" applyBorder="1" applyAlignment="1">
      <alignment horizontal="center" vertical="center"/>
    </xf>
    <xf numFmtId="0" fontId="21" fillId="3" borderId="58" xfId="0" applyFont="1" applyFill="1" applyBorder="1" applyAlignment="1">
      <alignment horizontal="center" vertical="center"/>
    </xf>
    <xf numFmtId="0" fontId="22" fillId="0" borderId="0" xfId="0" applyFont="1">
      <alignment vertical="center"/>
    </xf>
    <xf numFmtId="0" fontId="22" fillId="0" borderId="0" xfId="0" applyNumberFormat="1" applyFont="1" applyAlignment="1">
      <alignment horizontal="left" vertical="center"/>
      <protection locked="0" hidden="0"/>
    </xf>
    <xf numFmtId="0" fontId="23" fillId="5" borderId="59" xfId="0" applyNumberFormat="1" applyFont="1" applyFill="1" applyBorder="1" applyAlignment="1">
      <alignment horizontal="left" vertical="center"/>
      <protection locked="0" hidden="0"/>
    </xf>
    <xf numFmtId="0" fontId="22" fillId="3" borderId="41" xfId="0" applyNumberFormat="1" applyFont="1" applyFill="1" applyBorder="1" applyAlignment="1">
      <alignment horizontal="left" vertical="center"/>
      <protection locked="0" hidden="0"/>
    </xf>
    <xf numFmtId="0" fontId="23" fillId="5" borderId="1" xfId="0" applyFont="1" applyFill="1" applyBorder="1" applyAlignment="1">
      <alignment horizontal="center" vertical="center"/>
    </xf>
    <xf numFmtId="0" fontId="23" fillId="5" borderId="3" xfId="0" applyFont="1" applyFill="1" applyBorder="1" applyAlignment="1">
      <alignment horizontal="center" vertical="center"/>
    </xf>
    <xf numFmtId="0" fontId="22" fillId="4" borderId="4" xfId="0" applyFont="1" applyFill="1" applyBorder="1" applyAlignment="1">
      <alignment horizontal="center" vertical="center"/>
      <protection locked="0" hidden="0"/>
    </xf>
    <xf numFmtId="0" fontId="22" fillId="4" borderId="6" xfId="0" applyFont="1" applyFill="1" applyBorder="1" applyAlignment="1">
      <alignment horizontal="center" vertical="center"/>
      <protection locked="0" hidden="0"/>
    </xf>
    <xf numFmtId="0" fontId="22" fillId="3" borderId="60" xfId="0" applyNumberFormat="1" applyFont="1" applyFill="1" applyBorder="1" applyAlignment="1">
      <alignment horizontal="left" vertical="center"/>
      <protection locked="0" hidden="0"/>
    </xf>
    <xf numFmtId="0" fontId="21" fillId="0" borderId="0" xfId="0" applyFont="1" applyAlignment="1">
      <alignment horizontal="center" vertical="center"/>
      <protection locked="1" hidden="1"/>
    </xf>
    <xf numFmtId="49" fontId="21" fillId="0" borderId="0" xfId="0" applyNumberFormat="1" applyFont="1" applyAlignment="1">
      <alignment horizontal="center" vertical="center"/>
      <protection locked="1" hidden="1"/>
    </xf>
    <xf numFmtId="0" fontId="20" fillId="5" borderId="16" xfId="0" applyFont="1" applyFill="1" applyBorder="1" applyAlignment="1">
      <alignment horizontal="center" vertical="center"/>
      <protection locked="1" hidden="1"/>
    </xf>
    <xf numFmtId="0" fontId="21" fillId="0" borderId="0" xfId="0" applyFont="1">
      <alignment vertical="center"/>
      <protection locked="1" hidden="1"/>
    </xf>
    <xf numFmtId="0" fontId="21" fillId="3" borderId="16" xfId="0" applyFont="1" applyFill="1" applyBorder="1" applyAlignment="1">
      <alignment horizontal="center" vertical="center"/>
      <protection locked="1" hidden="1"/>
    </xf>
    <xf numFmtId="49" fontId="21" fillId="3" borderId="16" xfId="0" applyNumberFormat="1" applyFont="1" applyFill="1" applyBorder="1" applyAlignment="1">
      <alignment horizontal="center" vertical="center"/>
      <protection locked="1" hidden="1"/>
    </xf>
    <xf numFmtId="0" fontId="21" fillId="0" borderId="16" xfId="0" applyFont="1" applyBorder="1" applyAlignment="1">
      <alignment horizontal="center" vertical="center"/>
      <protection locked="1" hidden="1"/>
    </xf>
    <xf numFmtId="0" fontId="20" fillId="5" borderId="33" xfId="0" applyFont="1" applyFill="1" applyBorder="1" applyAlignment="1">
      <alignment horizontal="center" vertical="center"/>
      <protection locked="1" hidden="1"/>
    </xf>
    <xf numFmtId="0" fontId="20" fillId="5" borderId="32" xfId="0" applyFont="1" applyFill="1" applyBorder="1" applyAlignment="1">
      <alignment horizontal="center" vertical="center"/>
      <protection locked="1" hidden="1"/>
    </xf>
    <xf numFmtId="0" fontId="24" fillId="0" borderId="16" xfId="0" applyFont="1" applyBorder="1" applyAlignment="1">
      <alignment horizontal="center" vertical="center"/>
      <protection locked="1" hidden="1"/>
    </xf>
    <xf numFmtId="49" fontId="24" fillId="3" borderId="16" xfId="0" applyNumberFormat="1" applyFont="1" applyFill="1" applyBorder="1" applyAlignment="1">
      <alignment horizontal="center" vertical="center"/>
      <protection locked="1" hidden="1"/>
    </xf>
  </cellXfs>
  <cellStyles count="2">
    <cellStyle name="常规" xfId="0" builtinId="0"/>
    <cellStyle name="超链接" xfId="1"/>
  </cellStyles>
  <dxfs count="4">
    <dxf>
      <font>
        <sz val="11"/>
        <color rgb="FF9C0006"/>
      </font>
      <fill>
        <patternFill>
          <bgColor rgb="FFFFC7CE"/>
        </patternFill>
      </fill>
    </dxf>
    <dxf>
      <font>
        <sz val="11"/>
        <color rgb="FFFFFFFF"/>
      </font>
    </dxf>
    <dxf>
      <font>
        <sz val="11"/>
        <color rgb="FF9C0006"/>
      </font>
      <fill>
        <patternFill>
          <bgColor rgb="FFFFC7CE"/>
        </patternFill>
      </fill>
    </dxf>
    <dxf>
      <font>
        <sz val="11"/>
        <color rgb="FF9C0006"/>
      </font>
      <fill>
        <patternFill>
          <bgColor rgb="FFFFC7CE"/>
        </patternFill>
      </fill>
    </dxf>
  </d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sharedStrings" Target="sharedStrings.xml"/><Relationship Id="rId10" Type="http://schemas.openxmlformats.org/officeDocument/2006/relationships/styles" Target="styles.xml"/><Relationship Id="rId11"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ilibili.com/video/av32536499/" TargetMode="External"/><Relationship Id="rId2" Type="http://schemas.openxmlformats.org/officeDocument/2006/relationships/hyperlink" Target="http://www.goddessfantasy.net/bbs/index.php?topic=89557.0" TargetMode="External"/><Relationship Id="rId3" Type="http://schemas.openxmlformats.org/officeDocument/2006/relationships/hyperlink" Target="http://www.goddessfantasy.net/bbs/index.php?topic=89719.0" TargetMode="External"/><Relationship Id="rId4" Type="http://schemas.openxmlformats.org/officeDocument/2006/relationships/hyperlink" Target="http://www.goddessfantasy.net/bbs/index.php?topic=88913.0" TargetMode="External"/></Relationships>
</file>

<file path=xl/worksheets/sheet1.xml><?xml version="1.0" encoding="utf-8"?>
<worksheet xmlns:r="http://schemas.openxmlformats.org/officeDocument/2006/relationships" xmlns="http://schemas.openxmlformats.org/spreadsheetml/2006/main">
  <dimension ref="A1:AP138"/>
  <sheetViews>
    <sheetView tabSelected="1" workbookViewId="0" topLeftCell="F7" showGridLines="0" showRowColHeaders="0" zoomScale="94">
      <selection activeCell="J17" sqref="J17:K18"/>
    </sheetView>
  </sheetViews>
  <sheetFormatPr defaultRowHeight="16.5" defaultColWidth="3"/>
  <cols>
    <col min="1" max="1" customWidth="1" width="3.25" style="1"/>
    <col min="2" max="2" customWidth="1" width="3.25" style="2"/>
    <col min="3" max="3" customWidth="1" width="3.25" style="2"/>
    <col min="4" max="4" customWidth="1" width="3.25" style="2"/>
    <col min="5" max="5" customWidth="1" width="3.25" style="2"/>
    <col min="6" max="6" customWidth="1" width="3.25" style="2"/>
    <col min="7" max="7" customWidth="1" width="3.25" style="2"/>
    <col min="8" max="8" customWidth="1" width="3.25" style="2"/>
    <col min="9" max="9" customWidth="1" width="3.25" style="2"/>
    <col min="10" max="10" customWidth="1" width="3.25" style="2"/>
    <col min="11" max="11" customWidth="1" width="3.25" style="2"/>
    <col min="12" max="12" customWidth="1" width="3.25" style="2"/>
    <col min="13" max="13" customWidth="1" width="3.25" style="2"/>
    <col min="14" max="14" customWidth="1" width="3.25" style="2"/>
    <col min="15" max="15" customWidth="1" width="3.25" style="2"/>
    <col min="16" max="16" customWidth="1" width="3.25" style="2"/>
    <col min="17" max="17" customWidth="1" width="3.25" style="2"/>
    <col min="18" max="18" customWidth="1" width="3.25" style="2"/>
    <col min="19" max="19" customWidth="1" width="3.25" style="2"/>
    <col min="20" max="20" customWidth="1" width="3.25" style="2"/>
    <col min="21" max="21" customWidth="1" width="3.25" style="2"/>
    <col min="22" max="22" customWidth="1" width="3.25" style="2"/>
    <col min="23" max="23" customWidth="1" width="3.25" style="2"/>
    <col min="24" max="24" customWidth="1" width="3.25" style="2"/>
    <col min="25" max="25" customWidth="1" width="3.25" style="2"/>
    <col min="26" max="26" customWidth="1" width="3.25" style="2"/>
    <col min="27" max="27" customWidth="1" width="3.25" style="2"/>
    <col min="28" max="28" customWidth="1" width="3.25" style="2"/>
    <col min="29" max="29" customWidth="1" width="3.25" style="2"/>
    <col min="30" max="30" customWidth="1" width="3.25" style="2"/>
    <col min="31" max="31" customWidth="1" width="3.25" style="2"/>
    <col min="32" max="32" customWidth="1" width="3.25" style="2"/>
    <col min="33" max="33" customWidth="1" width="3.25" style="2"/>
    <col min="34" max="34" customWidth="1" width="3.25" style="2"/>
    <col min="35" max="35" customWidth="1" width="3.25" style="2"/>
    <col min="36" max="36" customWidth="1" width="3.25" style="2"/>
    <col min="37" max="37" customWidth="1" width="3.25" style="2"/>
    <col min="38" max="38" customWidth="1" width="3.25" style="2"/>
    <col min="39" max="39" customWidth="1" width="3.25" style="2"/>
    <col min="40" max="40" customWidth="1" width="3.25" style="2"/>
    <col min="41" max="41" customWidth="1" width="3.25" style="2"/>
    <col min="42" max="42" customWidth="1" width="3.25" style="2"/>
    <col min="43" max="43" customWidth="1" width="3.25" style="2"/>
    <col min="44" max="44" customWidth="1" width="3.25" style="2"/>
    <col min="45" max="45" customWidth="1" width="3.25" style="2"/>
    <col min="46" max="46" customWidth="1" width="3.25" style="2"/>
    <col min="47" max="47" customWidth="1" width="3.25" style="2"/>
    <col min="48" max="48" customWidth="1" width="3.25" style="2"/>
    <col min="49" max="49" customWidth="1" width="3.25" style="2"/>
    <col min="50" max="50" customWidth="1" width="3.25" style="2"/>
    <col min="51" max="51" customWidth="1" width="3.25" style="2"/>
    <col min="52" max="52" customWidth="1" width="3.25" style="2"/>
    <col min="53" max="53" customWidth="1" width="3.25" style="2"/>
    <col min="54" max="54" customWidth="1" width="3.25" style="2"/>
    <col min="55" max="55" customWidth="1" width="3.25" style="2"/>
    <col min="56" max="56" customWidth="1" width="3.25" style="2"/>
    <col min="57" max="57" customWidth="1" width="3.25" style="2"/>
    <col min="58" max="58" customWidth="1" width="3.25" style="2"/>
    <col min="59" max="59" customWidth="1" width="3.25" style="2"/>
    <col min="60" max="60" customWidth="1" width="3.25" style="2"/>
    <col min="61" max="61" customWidth="1" width="3.25" style="2"/>
    <col min="62" max="62" customWidth="1" width="3.25" style="2"/>
    <col min="63" max="63" customWidth="1" width="3.25" style="2"/>
    <col min="64" max="64" customWidth="1" width="3.25" style="2"/>
    <col min="65" max="65" customWidth="1" width="3.25" style="2"/>
    <col min="66" max="66" customWidth="1" width="3.25" style="2"/>
    <col min="67" max="67" customWidth="1" width="3.25" style="2"/>
    <col min="68" max="68" customWidth="1" width="3.25" style="2"/>
    <col min="69" max="69" customWidth="1" width="3.25" style="2"/>
    <col min="70" max="70" customWidth="1" width="3.25" style="2"/>
    <col min="71" max="71" customWidth="1" width="3.25" style="2"/>
    <col min="72" max="72" customWidth="1" width="3.25" style="2"/>
    <col min="73" max="73" customWidth="1" width="3.25" style="2"/>
    <col min="74" max="74" customWidth="1" width="3.25" style="2"/>
    <col min="75" max="75" customWidth="1" width="3.25" style="2"/>
    <col min="76" max="76" customWidth="1" width="3.25" style="2"/>
    <col min="77" max="77" customWidth="1" width="3.25" style="2"/>
    <col min="78" max="78" customWidth="1" width="3.25" style="2"/>
    <col min="79" max="79" customWidth="1" width="3.25" style="2"/>
    <col min="80" max="80" customWidth="1" width="3.25" style="2"/>
    <col min="81" max="81" customWidth="1" width="3.25" style="2"/>
    <col min="82" max="82" customWidth="1" width="3.25" style="2"/>
    <col min="83" max="83" customWidth="1" width="3.25" style="2"/>
    <col min="84" max="84" customWidth="1" width="3.25" style="2"/>
    <col min="85" max="85" customWidth="1" width="3.25" style="2"/>
    <col min="86" max="86" customWidth="1" width="3.25" style="2"/>
    <col min="87" max="87" customWidth="1" width="3.25" style="2"/>
    <col min="88" max="88" customWidth="1" width="3.25" style="2"/>
    <col min="89" max="89" customWidth="1" width="3.25" style="2"/>
    <col min="90" max="90" customWidth="1" width="3.25" style="2"/>
    <col min="91" max="91" customWidth="1" width="3.25" style="2"/>
    <col min="92" max="92" customWidth="1" width="3.25" style="2"/>
    <col min="93" max="93" customWidth="1" width="3.25" style="2"/>
    <col min="94" max="94" customWidth="1" width="3.25" style="2"/>
    <col min="95" max="95" customWidth="1" width="3.25" style="2"/>
    <col min="96" max="96" customWidth="1" width="3.25" style="2"/>
    <col min="97" max="97" customWidth="1" width="3.25" style="2"/>
    <col min="98" max="98" customWidth="1" width="3.25" style="2"/>
    <col min="99" max="99" customWidth="1" width="3.25" style="2"/>
    <col min="100" max="100" customWidth="1" width="3.25" style="2"/>
    <col min="101" max="101" customWidth="1" width="3.25" style="2"/>
    <col min="102" max="102" customWidth="1" width="3.25" style="2"/>
    <col min="103" max="103" customWidth="1" width="3.25" style="2"/>
    <col min="104" max="104" customWidth="1" width="3.25" style="2"/>
    <col min="105" max="105" customWidth="1" width="3.25" style="2"/>
    <col min="106" max="106" customWidth="1" width="3.25" style="2"/>
    <col min="107" max="107" customWidth="1" width="3.25" style="2"/>
    <col min="108" max="108" customWidth="1" width="3.25" style="2"/>
    <col min="109" max="109" customWidth="1" width="3.25" style="2"/>
    <col min="110" max="110" customWidth="1" width="3.25" style="2"/>
    <col min="111" max="111" customWidth="1" width="3.25" style="2"/>
    <col min="112" max="112" customWidth="1" width="3.25" style="2"/>
    <col min="113" max="113" customWidth="1" width="3.25" style="2"/>
    <col min="114" max="114" customWidth="1" width="3.25" style="2"/>
    <col min="115" max="115" customWidth="1" width="3.25" style="2"/>
    <col min="116" max="116" customWidth="1" width="3.25" style="2"/>
    <col min="117" max="117" customWidth="1" width="3.25" style="2"/>
    <col min="118" max="118" customWidth="1" width="3.25" style="2"/>
    <col min="119" max="119" customWidth="1" width="3.25" style="2"/>
    <col min="120" max="120" customWidth="1" width="3.25" style="2"/>
    <col min="121" max="121" customWidth="1" width="3.25" style="2"/>
    <col min="122" max="122" customWidth="1" width="3.25" style="2"/>
    <col min="123" max="123" customWidth="1" width="3.25" style="2"/>
    <col min="124" max="124" customWidth="1" width="3.25" style="2"/>
    <col min="125" max="125" customWidth="1" width="3.25" style="2"/>
    <col min="126" max="126" customWidth="1" width="3.25" style="2"/>
    <col min="127" max="127" customWidth="1" width="3.25" style="2"/>
    <col min="128" max="128" customWidth="1" width="3.25" style="2"/>
    <col min="129" max="129" customWidth="1" width="3.25" style="2"/>
    <col min="130" max="130" customWidth="1" width="3.25" style="2"/>
    <col min="131" max="131" customWidth="1" width="3.25" style="2"/>
    <col min="132" max="132" customWidth="1" width="3.25" style="2"/>
    <col min="133" max="133" customWidth="1" width="3.25" style="2"/>
    <col min="134" max="134" customWidth="1" width="3.25" style="2"/>
    <col min="135" max="135" customWidth="1" width="3.25" style="2"/>
    <col min="136" max="136" customWidth="1" width="3.25" style="2"/>
    <col min="137" max="137" customWidth="1" width="3.25" style="2"/>
    <col min="138" max="138" customWidth="1" width="3.25" style="2"/>
    <col min="139" max="139" customWidth="1" width="3.25" style="2"/>
    <col min="140" max="140" customWidth="1" width="3.25" style="2"/>
    <col min="141" max="141" customWidth="1" width="3.25" style="2"/>
    <col min="142" max="142" customWidth="1" width="3.25" style="2"/>
    <col min="143" max="143" customWidth="1" width="3.25" style="2"/>
    <col min="144" max="144" customWidth="1" width="3.25" style="2"/>
    <col min="145" max="145" customWidth="1" width="3.25" style="2"/>
    <col min="146" max="146" customWidth="1" width="3.25" style="2"/>
    <col min="147" max="147" customWidth="1" width="3.25" style="2"/>
    <col min="148" max="148" customWidth="1" width="3.25" style="2"/>
    <col min="149" max="149" customWidth="1" width="3.25" style="2"/>
    <col min="150" max="150" customWidth="1" width="3.25" style="2"/>
    <col min="151" max="151" customWidth="1" width="3.25" style="2"/>
    <col min="152" max="152" customWidth="1" width="3.25" style="2"/>
    <col min="153" max="153" customWidth="1" width="3.25" style="2"/>
    <col min="154" max="154" customWidth="1" width="3.25" style="2"/>
    <col min="155" max="155" customWidth="1" width="3.25" style="2"/>
    <col min="156" max="156" customWidth="1" width="3.25" style="2"/>
    <col min="157" max="157" customWidth="1" width="3.25" style="2"/>
    <col min="158" max="158" customWidth="1" width="3.25" style="2"/>
    <col min="159" max="159" customWidth="1" width="3.25" style="2"/>
    <col min="160" max="160" customWidth="1" width="3.25" style="2"/>
    <col min="161" max="161" customWidth="1" width="3.25" style="2"/>
    <col min="162" max="162" customWidth="1" width="3.25" style="2"/>
    <col min="163" max="163" customWidth="1" width="3.25" style="2"/>
    <col min="164" max="164" customWidth="1" width="3.25" style="2"/>
    <col min="165" max="165" customWidth="1" width="3.25" style="2"/>
    <col min="166" max="166" customWidth="1" width="3.25" style="2"/>
    <col min="167" max="167" customWidth="1" width="3.25" style="2"/>
    <col min="168" max="168" customWidth="1" width="3.25" style="2"/>
    <col min="169" max="169" customWidth="1" width="3.25" style="2"/>
    <col min="170" max="170" customWidth="1" width="3.25" style="2"/>
    <col min="171" max="171" customWidth="1" width="3.25" style="2"/>
    <col min="172" max="172" customWidth="1" width="3.25" style="2"/>
    <col min="173" max="173" customWidth="1" width="3.25" style="2"/>
    <col min="174" max="174" customWidth="1" width="3.25" style="2"/>
    <col min="175" max="175" customWidth="1" width="3.25" style="2"/>
    <col min="176" max="176" customWidth="1" width="3.25" style="2"/>
    <col min="177" max="177" customWidth="1" width="3.25" style="2"/>
    <col min="178" max="178" customWidth="1" width="3.25" style="2"/>
    <col min="179" max="179" customWidth="1" width="3.25" style="2"/>
    <col min="180" max="180" customWidth="1" width="3.25" style="2"/>
    <col min="181" max="181" customWidth="1" width="3.25" style="2"/>
    <col min="182" max="182" customWidth="1" width="3.25" style="2"/>
    <col min="183" max="183" customWidth="1" width="3.25" style="2"/>
    <col min="184" max="184" customWidth="1" width="3.25" style="2"/>
    <col min="185" max="185" customWidth="1" width="3.25" style="2"/>
    <col min="186" max="186" customWidth="1" width="3.25" style="2"/>
    <col min="187" max="187" customWidth="1" width="3.25" style="2"/>
    <col min="188" max="188" customWidth="1" width="3.25" style="2"/>
    <col min="189" max="189" customWidth="1" width="3.25" style="2"/>
    <col min="190" max="190" customWidth="1" width="3.25" style="2"/>
    <col min="191" max="191" customWidth="1" width="3.25" style="2"/>
    <col min="192" max="192" customWidth="1" width="3.25" style="2"/>
    <col min="193" max="193" customWidth="1" width="3.25" style="2"/>
    <col min="194" max="194" customWidth="1" width="3.25" style="2"/>
    <col min="195" max="195" customWidth="1" width="3.25" style="2"/>
    <col min="196" max="196" customWidth="1" width="3.25" style="2"/>
    <col min="197" max="197" customWidth="1" width="3.25" style="2"/>
    <col min="198" max="198" customWidth="1" width="3.25" style="2"/>
    <col min="199" max="199" customWidth="1" width="3.25" style="2"/>
    <col min="200" max="200" customWidth="1" width="3.25" style="2"/>
    <col min="201" max="201" customWidth="1" width="3.25" style="2"/>
    <col min="202" max="202" customWidth="1" width="3.25" style="2"/>
    <col min="203" max="203" customWidth="1" width="3.25" style="2"/>
    <col min="204" max="204" customWidth="1" width="3.25" style="2"/>
    <col min="205" max="205" customWidth="1" width="3.25" style="2"/>
    <col min="206" max="206" customWidth="1" width="3.25" style="2"/>
    <col min="207" max="207" customWidth="1" width="3.25" style="2"/>
    <col min="208" max="208" customWidth="1" width="3.25" style="2"/>
    <col min="209" max="209" customWidth="1" width="3.25" style="2"/>
    <col min="210" max="210" customWidth="1" width="3.25" style="2"/>
    <col min="211" max="211" customWidth="1" width="3.25" style="2"/>
    <col min="212" max="212" customWidth="1" width="3.25" style="2"/>
    <col min="213" max="213" customWidth="1" width="3.25" style="2"/>
    <col min="214" max="214" customWidth="1" width="3.25" style="2"/>
    <col min="215" max="215" customWidth="1" width="3.25" style="2"/>
    <col min="216" max="216" customWidth="1" width="3.25" style="2"/>
    <col min="217" max="217" customWidth="1" width="3.25" style="2"/>
    <col min="218" max="218" customWidth="1" width="3.25" style="2"/>
    <col min="219" max="219" customWidth="1" width="3.25" style="2"/>
    <col min="220" max="220" customWidth="1" width="3.25" style="2"/>
    <col min="221" max="221" customWidth="1" width="3.25" style="2"/>
    <col min="222" max="222" customWidth="1" width="3.25" style="2"/>
    <col min="223" max="223" customWidth="1" width="3.25" style="2"/>
    <col min="224" max="224" customWidth="1" width="3.25" style="2"/>
    <col min="225" max="225" customWidth="1" width="3.25" style="2"/>
    <col min="226" max="226" customWidth="1" width="3.25" style="2"/>
    <col min="227" max="227" customWidth="1" width="3.25" style="2"/>
    <col min="228" max="228" customWidth="1" width="3.25" style="2"/>
    <col min="229" max="229" customWidth="1" width="3.25" style="2"/>
    <col min="230" max="230" customWidth="1" width="3.25" style="2"/>
    <col min="231" max="231" customWidth="1" width="3.25" style="2"/>
    <col min="232" max="232" customWidth="1" width="3.25" style="2"/>
    <col min="233" max="233" customWidth="1" width="3.25" style="2"/>
    <col min="234" max="234" customWidth="1" width="3.25" style="2"/>
    <col min="235" max="235" customWidth="1" width="3.25" style="2"/>
    <col min="236" max="236" customWidth="1" width="3.25" style="2"/>
    <col min="237" max="237" customWidth="1" width="3.25" style="2"/>
    <col min="238" max="238" customWidth="1" width="3.25" style="2"/>
    <col min="239" max="239" customWidth="1" width="3.25" style="2"/>
    <col min="240" max="240" customWidth="1" width="3.25" style="2"/>
    <col min="241" max="241" customWidth="1" width="3.25" style="2"/>
    <col min="242" max="242" customWidth="1" width="3.25" style="2"/>
    <col min="243" max="243" customWidth="1" width="3.25" style="2"/>
    <col min="244" max="244" customWidth="1" width="3.25" style="2"/>
    <col min="245" max="245" customWidth="1" width="3.25" style="2"/>
    <col min="246" max="246" customWidth="1" width="3.25" style="2"/>
    <col min="247" max="247" customWidth="1" width="3.25" style="2"/>
    <col min="248" max="248" customWidth="1" width="3.25" style="2"/>
    <col min="249" max="249" customWidth="1" width="3.25" style="2"/>
    <col min="250" max="250" customWidth="1" width="3.25" style="2"/>
    <col min="251" max="251" customWidth="1" width="3.25" style="2"/>
    <col min="252" max="252" customWidth="1" width="3.25" style="2"/>
    <col min="253" max="253" customWidth="1" width="3.25" style="2"/>
    <col min="254" max="254" customWidth="1" width="3.25" style="2"/>
    <col min="255" max="255" customWidth="1" width="3.25" style="2"/>
    <col min="256" max="256" customWidth="1" width="3.25" style="2"/>
    <col min="257" max="16384" width="9" style="0" hidden="0"/>
  </cols>
  <sheetData>
    <row r="1" spans="8:8" s="3" ht="16.5" customFormat="1">
      <c r="A1" s="4"/>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6"/>
    </row>
    <row r="2" spans="8:8" s="3" ht="27.75" customFormat="1">
      <c r="A2" s="4"/>
      <c r="B2" s="7" t="s">
        <v>560</v>
      </c>
      <c r="C2" s="7"/>
      <c r="D2" s="7"/>
      <c r="E2" s="7"/>
      <c r="F2" s="7"/>
      <c r="G2" s="7"/>
      <c r="H2" s="7"/>
      <c r="I2" s="7"/>
      <c r="J2" s="7"/>
      <c r="K2" s="7"/>
      <c r="L2" s="5"/>
      <c r="M2" s="5"/>
      <c r="N2" s="5"/>
      <c r="O2" s="5"/>
      <c r="P2" s="5"/>
      <c r="Q2" s="5"/>
      <c r="R2" s="5"/>
      <c r="S2" s="5"/>
      <c r="T2" s="5"/>
      <c r="U2" s="5"/>
      <c r="V2" s="5"/>
      <c r="W2" s="5"/>
      <c r="X2" s="5"/>
      <c r="Y2" s="5"/>
      <c r="Z2" s="5"/>
      <c r="AA2" s="5"/>
      <c r="AB2" s="5"/>
      <c r="AC2" s="5"/>
      <c r="AD2" s="5"/>
      <c r="AE2" s="5"/>
      <c r="AF2" s="5"/>
      <c r="AG2" s="5"/>
      <c r="AH2" s="5"/>
      <c r="AI2" s="5"/>
      <c r="AJ2" s="6"/>
    </row>
    <row r="3" spans="8:8" s="3" ht="16.5" customFormat="1">
      <c r="A3" s="4"/>
      <c r="B3" s="5" t="s">
        <v>602</v>
      </c>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8"/>
    </row>
    <row r="4" spans="8:8" s="3" ht="16.5" customFormat="1">
      <c r="A4" s="4"/>
      <c r="B4" s="9" t="s">
        <v>714</v>
      </c>
      <c r="C4" s="9"/>
      <c r="D4" s="9"/>
      <c r="E4" s="9"/>
      <c r="F4" s="9"/>
      <c r="G4" s="9"/>
      <c r="H4" s="10"/>
      <c r="I4" s="9" t="s">
        <v>715</v>
      </c>
      <c r="J4" s="9"/>
      <c r="K4" s="9"/>
      <c r="L4" s="9"/>
      <c r="M4" s="9"/>
      <c r="N4" s="9"/>
      <c r="O4" s="10"/>
      <c r="P4" s="9" t="s">
        <v>716</v>
      </c>
      <c r="Q4" s="9"/>
      <c r="R4" s="9"/>
      <c r="S4" s="9"/>
      <c r="T4" s="9"/>
      <c r="U4" s="9"/>
      <c r="V4" s="11"/>
      <c r="W4" s="11"/>
      <c r="X4" s="11"/>
      <c r="Y4" s="11"/>
      <c r="Z4" s="11"/>
      <c r="AA4" s="12" t="s">
        <v>717</v>
      </c>
      <c r="AB4" s="12"/>
      <c r="AC4" s="12"/>
      <c r="AD4" s="12"/>
      <c r="AE4" s="12"/>
      <c r="AF4" s="12"/>
      <c r="AG4" s="12"/>
      <c r="AH4" s="12"/>
      <c r="AI4" s="12"/>
      <c r="AJ4" s="8"/>
    </row>
    <row r="5" spans="8:8" s="3" ht="16.5" customFormat="1">
      <c r="A5" s="4"/>
      <c r="B5" s="5" t="s">
        <v>561</v>
      </c>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8"/>
    </row>
    <row r="6" spans="8:8" s="3" ht="16.5" customFormat="1">
      <c r="A6" s="4"/>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6"/>
    </row>
    <row r="7" spans="8:8" s="3" ht="17.25" customFormat="1">
      <c r="A7" s="4"/>
      <c r="B7" s="5" t="s">
        <v>603</v>
      </c>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6"/>
    </row>
    <row r="8" spans="8:8" s="3" ht="16.5" customFormat="1">
      <c r="A8" s="4"/>
      <c r="B8" s="13" t="s">
        <v>562</v>
      </c>
      <c r="C8" s="14"/>
      <c r="D8" s="14"/>
      <c r="E8" s="15" t="s">
        <v>728</v>
      </c>
      <c r="F8" s="15"/>
      <c r="G8" s="16"/>
      <c r="H8" s="17"/>
      <c r="I8" s="5"/>
      <c r="J8" s="5"/>
      <c r="K8" s="5"/>
      <c r="L8" s="5"/>
      <c r="M8" s="5"/>
      <c r="N8" s="5"/>
      <c r="O8" s="5"/>
      <c r="P8" s="5"/>
      <c r="Q8" s="5"/>
      <c r="R8" s="5"/>
      <c r="S8" s="5"/>
      <c r="T8" s="5"/>
      <c r="U8" s="5"/>
      <c r="V8" s="5"/>
      <c r="W8" s="5"/>
      <c r="X8" s="5"/>
      <c r="Y8" s="5"/>
      <c r="Z8" s="5"/>
      <c r="AA8" s="5"/>
      <c r="AB8" s="5"/>
      <c r="AC8" s="5"/>
      <c r="AD8" s="5"/>
      <c r="AE8" s="5"/>
      <c r="AF8" s="5"/>
      <c r="AG8" s="5"/>
      <c r="AH8" s="5"/>
      <c r="AI8" s="5"/>
      <c r="AJ8" s="6"/>
    </row>
    <row r="9" spans="8:8" s="3" ht="17.25" customFormat="1">
      <c r="A9" s="4"/>
      <c r="B9" s="18"/>
      <c r="C9" s="19"/>
      <c r="D9" s="19"/>
      <c r="E9" s="20"/>
      <c r="F9" s="20"/>
      <c r="G9" s="21"/>
      <c r="H9" s="17"/>
      <c r="I9" s="5" t="s">
        <v>613</v>
      </c>
      <c r="J9" s="5"/>
      <c r="K9" s="5"/>
      <c r="L9" s="5"/>
      <c r="M9" s="5"/>
      <c r="N9" s="5"/>
      <c r="O9" s="5"/>
      <c r="P9" s="5"/>
      <c r="Q9" s="5"/>
      <c r="R9" s="5"/>
      <c r="S9" s="5"/>
      <c r="T9" s="5"/>
      <c r="U9" s="5"/>
      <c r="V9" s="5"/>
      <c r="W9" s="5"/>
      <c r="X9" s="5"/>
      <c r="Y9" s="5"/>
      <c r="Z9" s="5"/>
      <c r="AA9" s="5"/>
      <c r="AB9" s="5"/>
      <c r="AC9" s="5"/>
      <c r="AD9" s="5"/>
      <c r="AE9" s="5"/>
      <c r="AF9" s="5"/>
      <c r="AG9" s="5"/>
      <c r="AH9" s="5"/>
      <c r="AI9" s="5"/>
      <c r="AJ9" s="6"/>
    </row>
    <row r="10" spans="8:8" s="3" ht="16.5" customFormat="1">
      <c r="A10" s="4"/>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6"/>
    </row>
    <row r="11" spans="8:8" ht="27.75">
      <c r="A11" s="4"/>
      <c r="B11" s="7" t="s">
        <v>556</v>
      </c>
      <c r="C11" s="7"/>
      <c r="D11" s="7"/>
      <c r="E11" s="7"/>
      <c r="F11" s="7"/>
      <c r="G11" s="7"/>
      <c r="H11" s="7"/>
      <c r="I11" s="7"/>
      <c r="J11" s="7"/>
      <c r="K11" s="7"/>
      <c r="L11" s="5"/>
      <c r="M11" s="5"/>
      <c r="N11" s="5"/>
      <c r="O11" s="5"/>
      <c r="P11" s="5"/>
      <c r="Q11" s="5"/>
      <c r="R11" s="5"/>
      <c r="S11" s="5"/>
      <c r="T11" s="5"/>
      <c r="U11" s="5"/>
      <c r="V11" s="5"/>
      <c r="W11" s="5"/>
      <c r="X11" s="5"/>
      <c r="Y11" s="5"/>
      <c r="Z11" s="5"/>
      <c r="AA11" s="5"/>
      <c r="AB11" s="5"/>
      <c r="AC11" s="5"/>
      <c r="AD11" s="5"/>
      <c r="AE11" s="5"/>
      <c r="AF11" s="5"/>
      <c r="AG11" s="5"/>
      <c r="AH11" s="5"/>
      <c r="AI11" s="5"/>
      <c r="AJ11" s="6"/>
      <c r="AK11" s="22"/>
    </row>
    <row r="12" spans="8:8" ht="16.5" customHeight="1">
      <c r="A12" s="4"/>
      <c r="B12" s="5" t="s">
        <v>585</v>
      </c>
      <c r="C12" s="5"/>
      <c r="D12" s="5"/>
      <c r="E12" s="5"/>
      <c r="F12" s="5"/>
      <c r="G12" s="5"/>
      <c r="H12" s="5"/>
      <c r="I12" s="5"/>
      <c r="J12" s="5"/>
      <c r="K12" s="5"/>
      <c r="L12" s="5"/>
      <c r="M12" s="5"/>
      <c r="N12" s="5"/>
      <c r="O12" s="5"/>
      <c r="P12" s="5"/>
      <c r="Q12" s="5"/>
      <c r="R12" s="5"/>
      <c r="S12" s="5"/>
      <c r="T12" s="5"/>
      <c r="U12" s="5"/>
      <c r="V12" s="5"/>
      <c r="W12" s="5"/>
      <c r="X12" s="23" t="s">
        <v>558</v>
      </c>
      <c r="Y12" s="23"/>
      <c r="Z12" s="23"/>
      <c r="AA12" s="23"/>
      <c r="AB12" s="23"/>
      <c r="AC12" s="23"/>
      <c r="AD12" s="23"/>
      <c r="AE12" s="23"/>
      <c r="AF12" s="23"/>
      <c r="AG12" s="23"/>
      <c r="AH12" s="23"/>
      <c r="AI12" s="23"/>
      <c r="AJ12" s="6"/>
      <c r="AK12" s="22">
        <f>RANDBETWEEN(1,6)</f>
        <v>4.0</v>
      </c>
    </row>
    <row r="13" spans="8:8" ht="17.25">
      <c r="A13" s="4"/>
      <c r="B13" s="24" t="s">
        <v>575</v>
      </c>
      <c r="C13" s="24"/>
      <c r="D13" s="24"/>
      <c r="E13" s="24"/>
      <c r="F13" s="24"/>
      <c r="G13" s="24"/>
      <c r="H13" s="24"/>
      <c r="I13" s="24"/>
      <c r="J13" s="24"/>
      <c r="K13" s="24"/>
      <c r="L13" s="24"/>
      <c r="M13" s="24"/>
      <c r="N13" s="24"/>
      <c r="O13" s="24"/>
      <c r="P13" s="24"/>
      <c r="Q13" s="24"/>
      <c r="R13" s="24"/>
      <c r="S13" s="24"/>
      <c r="T13" s="24"/>
      <c r="U13" s="24"/>
      <c r="V13" s="24"/>
      <c r="W13" s="24"/>
      <c r="X13" s="25"/>
      <c r="Y13" s="25"/>
      <c r="Z13" s="25"/>
      <c r="AA13" s="25"/>
      <c r="AB13" s="25"/>
      <c r="AC13" s="25"/>
      <c r="AD13" s="25"/>
      <c r="AE13" s="25"/>
      <c r="AF13" s="25"/>
      <c r="AG13" s="25"/>
      <c r="AH13" s="25"/>
      <c r="AI13" s="25"/>
      <c r="AJ13" s="6"/>
      <c r="AK13" s="22">
        <f t="shared" si="0" ref="AK13:AK32">RANDBETWEEN(1,6)</f>
        <v>4.0</v>
      </c>
    </row>
    <row r="14" spans="8:8">
      <c r="A14" s="4"/>
      <c r="B14" s="26" t="s">
        <v>287</v>
      </c>
      <c r="C14" s="27"/>
      <c r="D14" s="27"/>
      <c r="E14" s="27"/>
      <c r="F14" s="27"/>
      <c r="G14" s="27"/>
      <c r="H14" s="27"/>
      <c r="I14" s="27"/>
      <c r="J14" s="27"/>
      <c r="K14" s="27"/>
      <c r="L14" s="27"/>
      <c r="M14" s="27"/>
      <c r="N14" s="27"/>
      <c r="O14" s="27"/>
      <c r="P14" s="27"/>
      <c r="Q14" s="27"/>
      <c r="R14" s="27"/>
      <c r="S14" s="28"/>
      <c r="T14" s="29"/>
      <c r="U14" s="30"/>
      <c r="V14" s="30"/>
      <c r="W14" s="31"/>
      <c r="X14" s="32" t="s">
        <v>557</v>
      </c>
      <c r="Y14" s="33"/>
      <c r="Z14" s="33"/>
      <c r="AA14" s="33"/>
      <c r="AB14" s="33"/>
      <c r="AC14" s="33"/>
      <c r="AD14" s="33"/>
      <c r="AE14" s="33"/>
      <c r="AF14" s="33"/>
      <c r="AG14" s="33"/>
      <c r="AH14" s="33"/>
      <c r="AI14" s="34"/>
      <c r="AJ14" s="35"/>
      <c r="AK14" s="22">
        <f t="shared" si="0"/>
        <v>1.0</v>
      </c>
    </row>
    <row r="15" spans="8:8">
      <c r="A15" s="4"/>
      <c r="B15" s="36" t="s">
        <v>348</v>
      </c>
      <c r="C15" s="37"/>
      <c r="D15" s="38">
        <v>25.0</v>
      </c>
      <c r="E15" s="38"/>
      <c r="F15" s="39">
        <f>INT(D15/2)</f>
        <v>12.0</v>
      </c>
      <c r="G15" s="39"/>
      <c r="H15" s="40" t="s">
        <v>350</v>
      </c>
      <c r="I15" s="40"/>
      <c r="J15" s="41">
        <v>20.0</v>
      </c>
      <c r="K15" s="41"/>
      <c r="L15" s="42">
        <f>INT(J15/2)</f>
        <v>10.0</v>
      </c>
      <c r="M15" s="42"/>
      <c r="N15" s="43" t="s">
        <v>559</v>
      </c>
      <c r="O15" s="37"/>
      <c r="P15" s="38">
        <v>90.0</v>
      </c>
      <c r="Q15" s="38"/>
      <c r="R15" s="39">
        <f>INT(P15/2)</f>
        <v>45.0</v>
      </c>
      <c r="S15" s="44"/>
      <c r="T15" s="29"/>
      <c r="U15" s="30"/>
      <c r="V15" s="30"/>
      <c r="W15" s="31"/>
      <c r="X15" s="45" t="s">
        <v>348</v>
      </c>
      <c r="Y15" s="46"/>
      <c r="Z15" s="47">
        <f>SUM(AK12:AK14)*5</f>
        <v>45.0</v>
      </c>
      <c r="AA15" s="48"/>
      <c r="AB15" s="49" t="s">
        <v>350</v>
      </c>
      <c r="AC15" s="50"/>
      <c r="AD15" s="51">
        <f>SUM(AK18:AK20)*5</f>
        <v>30.0</v>
      </c>
      <c r="AE15" s="52"/>
      <c r="AF15" s="43" t="s">
        <v>559</v>
      </c>
      <c r="AG15" s="37"/>
      <c r="AH15" s="47">
        <f>SUM(AK31:AK32,6)*5</f>
        <v>65.0</v>
      </c>
      <c r="AI15" s="53"/>
      <c r="AJ15" s="35"/>
      <c r="AK15" s="22">
        <f t="shared" si="0"/>
        <v>5.0</v>
      </c>
    </row>
    <row r="16" spans="8:8">
      <c r="A16" s="4"/>
      <c r="B16" s="36"/>
      <c r="C16" s="37"/>
      <c r="D16" s="38"/>
      <c r="E16" s="38"/>
      <c r="F16" s="54">
        <f>INT(D15/5)</f>
        <v>5.0</v>
      </c>
      <c r="G16" s="54"/>
      <c r="H16" s="40"/>
      <c r="I16" s="40"/>
      <c r="J16" s="41"/>
      <c r="K16" s="41"/>
      <c r="L16" s="42">
        <f>INT(J15/5)</f>
        <v>4.0</v>
      </c>
      <c r="M16" s="42"/>
      <c r="N16" s="37"/>
      <c r="O16" s="37"/>
      <c r="P16" s="38"/>
      <c r="Q16" s="38"/>
      <c r="R16" s="39">
        <f>INT(P15/5)</f>
        <v>18.0</v>
      </c>
      <c r="S16" s="44"/>
      <c r="T16" s="29"/>
      <c r="U16" s="30"/>
      <c r="V16" s="30"/>
      <c r="W16" s="31"/>
      <c r="X16" s="55"/>
      <c r="Y16" s="56"/>
      <c r="Z16" s="57"/>
      <c r="AA16" s="58"/>
      <c r="AB16" s="59"/>
      <c r="AC16" s="60"/>
      <c r="AD16" s="61"/>
      <c r="AE16" s="62"/>
      <c r="AF16" s="37"/>
      <c r="AG16" s="37"/>
      <c r="AH16" s="57"/>
      <c r="AI16" s="63"/>
      <c r="AJ16" s="35"/>
      <c r="AK16" s="22">
        <f t="shared" si="0"/>
        <v>2.0</v>
      </c>
    </row>
    <row r="17" spans="8:8">
      <c r="A17" s="4"/>
      <c r="B17" s="64" t="s">
        <v>349</v>
      </c>
      <c r="C17" s="40"/>
      <c r="D17" s="41">
        <v>30.0</v>
      </c>
      <c r="E17" s="41"/>
      <c r="F17" s="42">
        <f t="shared" si="1" ref="F17">INT(D17/2)</f>
        <v>15.0</v>
      </c>
      <c r="G17" s="42"/>
      <c r="H17" s="37" t="s">
        <v>428</v>
      </c>
      <c r="I17" s="37"/>
      <c r="J17" s="38">
        <v>40.0</v>
      </c>
      <c r="K17" s="38"/>
      <c r="L17" s="39">
        <f t="shared" si="2" ref="L17">INT(J17/2)</f>
        <v>20.0</v>
      </c>
      <c r="M17" s="39"/>
      <c r="N17" s="40" t="s">
        <v>555</v>
      </c>
      <c r="O17" s="40"/>
      <c r="P17" s="41">
        <v>50.0</v>
      </c>
      <c r="Q17" s="41"/>
      <c r="R17" s="42">
        <f>INT(P17/2)</f>
        <v>25.0</v>
      </c>
      <c r="S17" s="65"/>
      <c r="T17" s="29"/>
      <c r="U17" s="30"/>
      <c r="V17" s="30"/>
      <c r="W17" s="31"/>
      <c r="X17" s="66" t="s">
        <v>349</v>
      </c>
      <c r="Y17" s="50"/>
      <c r="Z17" s="51">
        <f>SUM(AK15:AK17)*5</f>
        <v>65.0</v>
      </c>
      <c r="AA17" s="52"/>
      <c r="AB17" s="67" t="s">
        <v>428</v>
      </c>
      <c r="AC17" s="46"/>
      <c r="AD17" s="47">
        <f>SUM(AK21:AK23)*5</f>
        <v>35.0</v>
      </c>
      <c r="AE17" s="48"/>
      <c r="AF17" s="49" t="s">
        <v>555</v>
      </c>
      <c r="AG17" s="50"/>
      <c r="AH17" s="51">
        <f>SUM(AK24:AK26)*5</f>
        <v>85.0</v>
      </c>
      <c r="AI17" s="68"/>
      <c r="AJ17" s="35"/>
      <c r="AK17" s="22">
        <f t="shared" si="0"/>
        <v>6.0</v>
      </c>
    </row>
    <row r="18" spans="8:8">
      <c r="A18" s="4"/>
      <c r="B18" s="64"/>
      <c r="C18" s="40"/>
      <c r="D18" s="41"/>
      <c r="E18" s="41"/>
      <c r="F18" s="69">
        <f t="shared" si="3" ref="F18">INT(D17/5)</f>
        <v>6.0</v>
      </c>
      <c r="G18" s="69"/>
      <c r="H18" s="37"/>
      <c r="I18" s="37"/>
      <c r="J18" s="38"/>
      <c r="K18" s="38"/>
      <c r="L18" s="39">
        <f t="shared" si="4" ref="L18">INT(J17/5)</f>
        <v>8.0</v>
      </c>
      <c r="M18" s="39"/>
      <c r="N18" s="40"/>
      <c r="O18" s="40"/>
      <c r="P18" s="41"/>
      <c r="Q18" s="41"/>
      <c r="R18" s="42">
        <f>INT(P17/5)</f>
        <v>10.0</v>
      </c>
      <c r="S18" s="65"/>
      <c r="T18" s="29"/>
      <c r="U18" s="30"/>
      <c r="V18" s="30"/>
      <c r="W18" s="31"/>
      <c r="X18" s="70"/>
      <c r="Y18" s="60"/>
      <c r="Z18" s="61"/>
      <c r="AA18" s="62"/>
      <c r="AB18" s="71"/>
      <c r="AC18" s="56"/>
      <c r="AD18" s="57"/>
      <c r="AE18" s="58"/>
      <c r="AF18" s="59"/>
      <c r="AG18" s="60"/>
      <c r="AH18" s="61"/>
      <c r="AI18" s="72"/>
      <c r="AJ18" s="35"/>
      <c r="AK18" s="22">
        <f t="shared" si="0"/>
        <v>1.0</v>
      </c>
    </row>
    <row r="19" spans="8:8">
      <c r="A19" s="4"/>
      <c r="B19" s="36" t="s">
        <v>5</v>
      </c>
      <c r="C19" s="37"/>
      <c r="D19" s="38">
        <v>65.0</v>
      </c>
      <c r="E19" s="38"/>
      <c r="F19" s="39">
        <f t="shared" si="5" ref="F19">INT(D19/2)</f>
        <v>32.0</v>
      </c>
      <c r="G19" s="39"/>
      <c r="H19" s="73" t="s">
        <v>554</v>
      </c>
      <c r="I19" s="73"/>
      <c r="J19" s="41">
        <v>92.0</v>
      </c>
      <c r="K19" s="41"/>
      <c r="L19" s="42">
        <f t="shared" si="6" ref="L19">INT(J19/2)</f>
        <v>46.0</v>
      </c>
      <c r="M19" s="42"/>
      <c r="N19" s="67" t="str">
        <f>"八大属性合="&amp;SUM(D15:E20,J15:K20,P15:Q18)</f>
        <v>八大属性合=412</v>
      </c>
      <c r="O19" s="74"/>
      <c r="P19" s="74"/>
      <c r="Q19" s="74"/>
      <c r="R19" s="74"/>
      <c r="S19" s="75"/>
      <c r="T19" s="29"/>
      <c r="U19" s="30"/>
      <c r="V19" s="30"/>
      <c r="W19" s="31"/>
      <c r="X19" s="45" t="s">
        <v>5</v>
      </c>
      <c r="Y19" s="46"/>
      <c r="Z19" s="47">
        <f>SUM(AK27:AK28,6)*5</f>
        <v>70.0</v>
      </c>
      <c r="AA19" s="48"/>
      <c r="AB19" s="76" t="s">
        <v>554</v>
      </c>
      <c r="AC19" s="77"/>
      <c r="AD19" s="51">
        <f>SUM(AK29:AK30,6)*5</f>
        <v>55.0</v>
      </c>
      <c r="AE19" s="52"/>
      <c r="AF19" s="67" t="str">
        <f>"属性合="&amp;SUM(Z15:AA20,AD15:AE20,AH15:AI18)</f>
        <v>属性合=450</v>
      </c>
      <c r="AG19" s="74"/>
      <c r="AH19" s="74"/>
      <c r="AI19" s="75"/>
      <c r="AJ19" s="35"/>
      <c r="AK19" s="22">
        <f t="shared" si="0"/>
        <v>2.0</v>
      </c>
    </row>
    <row r="20" spans="8:8" ht="17.25">
      <c r="A20" s="4"/>
      <c r="B20" s="78"/>
      <c r="C20" s="79"/>
      <c r="D20" s="80"/>
      <c r="E20" s="80"/>
      <c r="F20" s="81">
        <f t="shared" si="7" ref="F20">INT(D19/5)</f>
        <v>13.0</v>
      </c>
      <c r="G20" s="81"/>
      <c r="H20" s="82"/>
      <c r="I20" s="82"/>
      <c r="J20" s="83"/>
      <c r="K20" s="83"/>
      <c r="L20" s="84">
        <f t="shared" si="8" ref="L20">INT(J19/5)</f>
        <v>18.0</v>
      </c>
      <c r="M20" s="84"/>
      <c r="N20" s="85"/>
      <c r="O20" s="86"/>
      <c r="P20" s="86"/>
      <c r="Q20" s="86"/>
      <c r="R20" s="86"/>
      <c r="S20" s="87"/>
      <c r="T20" s="29"/>
      <c r="U20" s="30"/>
      <c r="V20" s="30"/>
      <c r="W20" s="31"/>
      <c r="X20" s="88"/>
      <c r="Y20" s="89"/>
      <c r="Z20" s="90"/>
      <c r="AA20" s="91"/>
      <c r="AB20" s="92"/>
      <c r="AC20" s="93"/>
      <c r="AD20" s="94"/>
      <c r="AE20" s="95"/>
      <c r="AF20" s="85"/>
      <c r="AG20" s="86"/>
      <c r="AH20" s="86"/>
      <c r="AI20" s="87"/>
      <c r="AJ20" s="35"/>
      <c r="AK20" s="22">
        <f t="shared" si="0"/>
        <v>3.0</v>
      </c>
    </row>
    <row r="21" spans="8:8" s="96" ht="16.5" customFormat="1">
      <c r="A21" s="4"/>
      <c r="B21" s="24" t="s">
        <v>586</v>
      </c>
      <c r="C21" s="24"/>
      <c r="D21" s="24"/>
      <c r="E21" s="24"/>
      <c r="F21" s="24"/>
      <c r="G21" s="24"/>
      <c r="H21" s="24"/>
      <c r="I21" s="24"/>
      <c r="J21" s="24"/>
      <c r="K21" s="24"/>
      <c r="L21" s="24"/>
      <c r="M21" s="24"/>
      <c r="N21" s="24"/>
      <c r="O21" s="24"/>
      <c r="P21" s="24"/>
      <c r="Q21" s="24"/>
      <c r="R21" s="24"/>
      <c r="S21" s="24"/>
      <c r="T21" s="24"/>
      <c r="U21" s="24"/>
      <c r="V21" s="24"/>
      <c r="W21" s="24"/>
      <c r="X21" s="24"/>
      <c r="Y21" s="24"/>
      <c r="Z21" s="24"/>
      <c r="AA21" s="24"/>
      <c r="AB21" s="24"/>
      <c r="AC21" s="24"/>
      <c r="AD21" s="24"/>
      <c r="AE21" s="24"/>
      <c r="AF21" s="24"/>
      <c r="AG21" s="24"/>
      <c r="AH21" s="24"/>
      <c r="AI21" s="24"/>
      <c r="AJ21" s="35"/>
      <c r="AK21" s="22">
        <f t="shared" si="0"/>
        <v>3.0</v>
      </c>
    </row>
    <row r="22" spans="8:8">
      <c r="A22" s="4"/>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6"/>
      <c r="AK22" s="22">
        <f t="shared" si="0"/>
        <v>3.0</v>
      </c>
      <c r="AL22" s="3"/>
      <c r="AM22" s="3"/>
      <c r="AN22" s="3"/>
    </row>
    <row r="23" spans="8:8" ht="17.25">
      <c r="A23" s="4"/>
      <c r="B23" s="5" t="s">
        <v>718</v>
      </c>
      <c r="C23" s="5"/>
      <c r="D23" s="5"/>
      <c r="E23" s="5"/>
      <c r="F23" s="5"/>
      <c r="G23" s="5"/>
      <c r="H23" s="5"/>
      <c r="I23" s="5"/>
      <c r="J23" s="5"/>
      <c r="K23" s="5"/>
      <c r="L23" s="5"/>
      <c r="M23" s="5"/>
      <c r="N23" s="5"/>
      <c r="O23" s="5"/>
      <c r="P23" s="5"/>
      <c r="Q23" s="5"/>
      <c r="R23" s="97" t="s">
        <v>611</v>
      </c>
      <c r="S23" s="97"/>
      <c r="T23" s="97"/>
      <c r="U23" s="97"/>
      <c r="V23" s="97"/>
      <c r="W23" s="97"/>
      <c r="X23" s="97"/>
      <c r="Y23" s="97"/>
      <c r="Z23" s="97"/>
      <c r="AA23" s="97" t="s">
        <v>612</v>
      </c>
      <c r="AB23" s="97"/>
      <c r="AC23" s="97"/>
      <c r="AD23" s="97"/>
      <c r="AE23" s="97"/>
      <c r="AF23" s="97"/>
      <c r="AG23" s="97"/>
      <c r="AH23" s="97"/>
      <c r="AI23" s="97"/>
      <c r="AJ23" s="35"/>
      <c r="AK23" s="22">
        <f t="shared" si="0"/>
        <v>1.0</v>
      </c>
    </row>
    <row r="24" spans="8:8">
      <c r="A24" s="4"/>
      <c r="B24" s="32" t="s">
        <v>332</v>
      </c>
      <c r="C24" s="33"/>
      <c r="D24" s="33"/>
      <c r="E24" s="33"/>
      <c r="F24" s="33"/>
      <c r="G24" s="33"/>
      <c r="H24" s="33"/>
      <c r="I24" s="33"/>
      <c r="J24" s="33"/>
      <c r="K24" s="33"/>
      <c r="L24" s="33"/>
      <c r="M24" s="33"/>
      <c r="N24" s="34"/>
      <c r="O24" s="29"/>
      <c r="P24" s="30"/>
      <c r="Q24" s="31"/>
      <c r="R24" s="98" t="s">
        <v>569</v>
      </c>
      <c r="S24" s="99"/>
      <c r="T24" s="99"/>
      <c r="U24" s="99"/>
      <c r="V24" s="99"/>
      <c r="W24" s="99"/>
      <c r="X24" s="99"/>
      <c r="Y24" s="99"/>
      <c r="Z24" s="99"/>
      <c r="AA24" s="99"/>
      <c r="AB24" s="99"/>
      <c r="AC24" s="99"/>
      <c r="AD24" s="99"/>
      <c r="AE24" s="99"/>
      <c r="AF24" s="99"/>
      <c r="AG24" s="99"/>
      <c r="AH24" s="99"/>
      <c r="AI24" s="100"/>
      <c r="AJ24" s="6"/>
      <c r="AK24" s="22">
        <f t="shared" si="0"/>
        <v>5.0</v>
      </c>
      <c r="AL24" s="3"/>
      <c r="AM24" s="3"/>
      <c r="AN24" s="3"/>
    </row>
    <row r="25" spans="8:8">
      <c r="A25" s="4"/>
      <c r="B25" s="101" t="s">
        <v>0</v>
      </c>
      <c r="C25" s="102"/>
      <c r="D25" s="103" t="s">
        <v>736</v>
      </c>
      <c r="E25" s="104"/>
      <c r="F25" s="104"/>
      <c r="G25" s="104"/>
      <c r="H25" s="104"/>
      <c r="I25" s="104"/>
      <c r="J25" s="104"/>
      <c r="K25" s="104"/>
      <c r="L25" s="104"/>
      <c r="M25" s="104"/>
      <c r="N25" s="105"/>
      <c r="O25" s="29"/>
      <c r="P25" s="30"/>
      <c r="Q25" s="31"/>
      <c r="R25" s="106" t="s">
        <v>567</v>
      </c>
      <c r="S25" s="107"/>
      <c r="T25" s="107"/>
      <c r="U25" s="107"/>
      <c r="V25" s="107"/>
      <c r="W25" s="107"/>
      <c r="X25" s="107"/>
      <c r="Y25" s="107"/>
      <c r="Z25" s="107"/>
      <c r="AA25" s="107"/>
      <c r="AB25" s="107"/>
      <c r="AC25" s="107"/>
      <c r="AD25" s="107"/>
      <c r="AE25" s="107"/>
      <c r="AF25" s="107"/>
      <c r="AG25" s="107"/>
      <c r="AH25" s="107"/>
      <c r="AI25" s="108"/>
      <c r="AJ25" s="6"/>
      <c r="AK25" s="22">
        <f t="shared" si="0"/>
        <v>6.0</v>
      </c>
      <c r="AL25" s="3"/>
      <c r="AM25" s="3"/>
      <c r="AN25" s="3"/>
    </row>
    <row r="26" spans="8:8">
      <c r="A26" s="4"/>
      <c r="B26" s="109" t="s">
        <v>1</v>
      </c>
      <c r="C26" s="110"/>
      <c r="D26" s="111" t="s">
        <v>734</v>
      </c>
      <c r="E26" s="112"/>
      <c r="F26" s="112"/>
      <c r="G26" s="112"/>
      <c r="H26" s="112"/>
      <c r="I26" s="112"/>
      <c r="J26" s="112"/>
      <c r="K26" s="112"/>
      <c r="L26" s="112"/>
      <c r="M26" s="112"/>
      <c r="N26" s="113"/>
      <c r="O26" s="29"/>
      <c r="P26" s="30"/>
      <c r="Q26" s="31"/>
      <c r="R26" s="114" t="s">
        <v>568</v>
      </c>
      <c r="S26" s="115"/>
      <c r="T26" s="115"/>
      <c r="U26" s="115"/>
      <c r="V26" s="115"/>
      <c r="W26" s="115"/>
      <c r="X26" s="115"/>
      <c r="Y26" s="115"/>
      <c r="Z26" s="115"/>
      <c r="AA26" s="115"/>
      <c r="AB26" s="115"/>
      <c r="AC26" s="115"/>
      <c r="AD26" s="115"/>
      <c r="AE26" s="115"/>
      <c r="AF26" s="115"/>
      <c r="AG26" s="115"/>
      <c r="AH26" s="115"/>
      <c r="AI26" s="116"/>
      <c r="AJ26" s="6"/>
      <c r="AK26" s="22">
        <f t="shared" si="0"/>
        <v>6.0</v>
      </c>
      <c r="AL26" s="3"/>
      <c r="AM26" s="3"/>
      <c r="AN26" s="3"/>
    </row>
    <row r="27" spans="8:8">
      <c r="A27" s="4"/>
      <c r="B27" s="101" t="s">
        <v>2</v>
      </c>
      <c r="C27" s="102"/>
      <c r="D27" s="103" t="s">
        <v>729</v>
      </c>
      <c r="E27" s="104"/>
      <c r="F27" s="104"/>
      <c r="G27" s="104"/>
      <c r="H27" s="104"/>
      <c r="I27" s="104"/>
      <c r="J27" s="104"/>
      <c r="K27" s="104"/>
      <c r="L27" s="104"/>
      <c r="M27" s="104"/>
      <c r="N27" s="105"/>
      <c r="O27" s="29"/>
      <c r="P27" s="30"/>
      <c r="Q27" s="31"/>
      <c r="R27" s="106" t="s">
        <v>570</v>
      </c>
      <c r="S27" s="107"/>
      <c r="T27" s="107"/>
      <c r="U27" s="107"/>
      <c r="V27" s="107"/>
      <c r="W27" s="107"/>
      <c r="X27" s="107"/>
      <c r="Y27" s="107"/>
      <c r="Z27" s="107"/>
      <c r="AA27" s="107"/>
      <c r="AB27" s="107"/>
      <c r="AC27" s="107"/>
      <c r="AD27" s="107"/>
      <c r="AE27" s="107"/>
      <c r="AF27" s="107"/>
      <c r="AG27" s="107"/>
      <c r="AH27" s="107"/>
      <c r="AI27" s="108"/>
      <c r="AJ27" s="6"/>
      <c r="AK27" s="22">
        <f t="shared" si="0"/>
        <v>4.0</v>
      </c>
      <c r="AL27" s="3"/>
      <c r="AM27" s="3"/>
      <c r="AN27" s="3"/>
    </row>
    <row r="28" spans="8:8">
      <c r="A28" s="4"/>
      <c r="B28" s="109" t="s">
        <v>3</v>
      </c>
      <c r="C28" s="110"/>
      <c r="D28" s="117">
        <v>73.0</v>
      </c>
      <c r="E28" s="118"/>
      <c r="F28" s="118"/>
      <c r="G28" s="118"/>
      <c r="H28" s="119"/>
      <c r="I28" s="120" t="s">
        <v>4</v>
      </c>
      <c r="J28" s="110"/>
      <c r="K28" s="112" t="s">
        <v>730</v>
      </c>
      <c r="L28" s="112"/>
      <c r="M28" s="112"/>
      <c r="N28" s="113"/>
      <c r="O28" s="29"/>
      <c r="P28" s="30"/>
      <c r="Q28" s="31"/>
      <c r="R28" s="114" t="s">
        <v>571</v>
      </c>
      <c r="S28" s="115"/>
      <c r="T28" s="115"/>
      <c r="U28" s="115"/>
      <c r="V28" s="115"/>
      <c r="W28" s="115"/>
      <c r="X28" s="115"/>
      <c r="Y28" s="115"/>
      <c r="Z28" s="115"/>
      <c r="AA28" s="115"/>
      <c r="AB28" s="115"/>
      <c r="AC28" s="115"/>
      <c r="AD28" s="115"/>
      <c r="AE28" s="115"/>
      <c r="AF28" s="115"/>
      <c r="AG28" s="115"/>
      <c r="AH28" s="115"/>
      <c r="AI28" s="116"/>
      <c r="AJ28" s="6"/>
      <c r="AK28" s="22">
        <f t="shared" si="0"/>
        <v>4.0</v>
      </c>
      <c r="AL28" s="3"/>
      <c r="AM28" s="3"/>
      <c r="AN28" s="3"/>
    </row>
    <row r="29" spans="8:8">
      <c r="A29" s="4"/>
      <c r="B29" s="101" t="s">
        <v>288</v>
      </c>
      <c r="C29" s="102"/>
      <c r="D29" s="103" t="s">
        <v>732</v>
      </c>
      <c r="E29" s="104"/>
      <c r="F29" s="104"/>
      <c r="G29" s="104"/>
      <c r="H29" s="104"/>
      <c r="I29" s="104"/>
      <c r="J29" s="104"/>
      <c r="K29" s="104"/>
      <c r="L29" s="104"/>
      <c r="M29" s="104"/>
      <c r="N29" s="105"/>
      <c r="O29" s="29"/>
      <c r="P29" s="30"/>
      <c r="Q29" s="31"/>
      <c r="R29" s="106" t="s">
        <v>572</v>
      </c>
      <c r="S29" s="107"/>
      <c r="T29" s="107"/>
      <c r="U29" s="107"/>
      <c r="V29" s="107"/>
      <c r="W29" s="107"/>
      <c r="X29" s="107"/>
      <c r="Y29" s="107"/>
      <c r="Z29" s="107"/>
      <c r="AA29" s="107"/>
      <c r="AB29" s="107"/>
      <c r="AC29" s="107"/>
      <c r="AD29" s="107"/>
      <c r="AE29" s="107"/>
      <c r="AF29" s="107"/>
      <c r="AG29" s="107"/>
      <c r="AH29" s="107"/>
      <c r="AI29" s="108"/>
      <c r="AJ29" s="6"/>
      <c r="AK29" s="22">
        <f t="shared" si="0"/>
        <v>1.0</v>
      </c>
      <c r="AL29" s="3"/>
      <c r="AM29" s="3"/>
      <c r="AN29" s="3"/>
    </row>
    <row r="30" spans="8:8">
      <c r="A30" s="4"/>
      <c r="B30" s="121" t="s">
        <v>563</v>
      </c>
      <c r="C30" s="122"/>
      <c r="D30" s="123" t="s">
        <v>733</v>
      </c>
      <c r="E30" s="124"/>
      <c r="F30" s="124"/>
      <c r="G30" s="124"/>
      <c r="H30" s="124"/>
      <c r="I30" s="124"/>
      <c r="J30" s="124"/>
      <c r="K30" s="124"/>
      <c r="L30" s="124"/>
      <c r="M30" s="124"/>
      <c r="N30" s="125"/>
      <c r="O30" s="29"/>
      <c r="P30" s="30"/>
      <c r="Q30" s="31"/>
      <c r="R30" s="126" t="s">
        <v>573</v>
      </c>
      <c r="S30" s="127"/>
      <c r="T30" s="127"/>
      <c r="U30" s="127"/>
      <c r="V30" s="127"/>
      <c r="W30" s="127"/>
      <c r="X30" s="127"/>
      <c r="Y30" s="127"/>
      <c r="Z30" s="127"/>
      <c r="AA30" s="127"/>
      <c r="AB30" s="127"/>
      <c r="AC30" s="127"/>
      <c r="AD30" s="127"/>
      <c r="AE30" s="127"/>
      <c r="AF30" s="127"/>
      <c r="AG30" s="127"/>
      <c r="AH30" s="127"/>
      <c r="AI30" s="128"/>
      <c r="AJ30" s="6"/>
      <c r="AK30" s="22">
        <f t="shared" si="0"/>
        <v>4.0</v>
      </c>
      <c r="AL30" s="3"/>
      <c r="AM30" s="3"/>
      <c r="AN30" s="3"/>
    </row>
    <row r="31" spans="8:8">
      <c r="A31" s="4"/>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6"/>
      <c r="AK31" s="22">
        <f t="shared" si="0"/>
        <v>4.0</v>
      </c>
      <c r="AL31" s="3"/>
      <c r="AM31" s="3"/>
      <c r="AN31" s="3"/>
    </row>
    <row r="32" spans="8:8" ht="17.25">
      <c r="A32" s="4"/>
      <c r="B32" s="5" t="s">
        <v>587</v>
      </c>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6"/>
      <c r="AK32" s="22">
        <f t="shared" si="0"/>
        <v>3.0</v>
      </c>
      <c r="AL32" s="3"/>
      <c r="AM32" s="3"/>
      <c r="AN32" s="3"/>
    </row>
    <row r="33" spans="8:8">
      <c r="A33" s="4"/>
      <c r="B33" s="129" t="s">
        <v>574</v>
      </c>
      <c r="C33" s="130"/>
      <c r="D33" s="131">
        <v>50.0</v>
      </c>
      <c r="E33" s="132"/>
      <c r="F33" s="133"/>
      <c r="G33" s="134" t="s">
        <v>576</v>
      </c>
      <c r="H33" s="135"/>
      <c r="I33" s="135"/>
      <c r="J33" s="14">
        <f>SUM(G35:I35)*5</f>
        <v>40.0</v>
      </c>
      <c r="K33" s="136"/>
      <c r="L33" s="29"/>
      <c r="M33" s="31"/>
      <c r="N33" s="134" t="s">
        <v>619</v>
      </c>
      <c r="O33" s="135"/>
      <c r="P33" s="135"/>
      <c r="Q33" s="135"/>
      <c r="R33" s="137" t="s">
        <v>577</v>
      </c>
      <c r="S33" s="137"/>
      <c r="T33" s="137"/>
      <c r="U33" s="138" t="s">
        <v>578</v>
      </c>
      <c r="V33" s="138"/>
      <c r="W33" s="138"/>
      <c r="X33" s="137" t="s">
        <v>580</v>
      </c>
      <c r="Y33" s="137"/>
      <c r="Z33" s="137"/>
      <c r="AA33" s="138" t="s">
        <v>579</v>
      </c>
      <c r="AB33" s="138"/>
      <c r="AC33" s="138"/>
      <c r="AD33" s="137" t="s">
        <v>547</v>
      </c>
      <c r="AE33" s="137"/>
      <c r="AF33" s="137"/>
      <c r="AG33" s="138" t="s">
        <v>551</v>
      </c>
      <c r="AH33" s="138"/>
      <c r="AI33" s="139"/>
      <c r="AJ33" s="6"/>
      <c r="AK33" s="3"/>
    </row>
    <row r="34" spans="8:8" ht="17.25">
      <c r="A34" s="4"/>
      <c r="B34" s="78"/>
      <c r="C34" s="79"/>
      <c r="D34" s="140"/>
      <c r="E34" s="141"/>
      <c r="F34" s="133"/>
      <c r="G34" s="88"/>
      <c r="H34" s="86"/>
      <c r="I34" s="86"/>
      <c r="J34" s="19"/>
      <c r="K34" s="142"/>
      <c r="L34" s="29"/>
      <c r="M34" s="31"/>
      <c r="N34" s="88"/>
      <c r="O34" s="86"/>
      <c r="P34" s="86"/>
      <c r="Q34" s="86"/>
      <c r="R34" s="143">
        <f>LOOKUP(STR+SIZ,附表!A2:A32,附表!B2:B32)</f>
        <v>0.0</v>
      </c>
      <c r="S34" s="143"/>
      <c r="T34" s="143"/>
      <c r="U34" s="19">
        <f>LOOKUP(STR+SIZ,附表!A2:A32,附表!C2:C32)</f>
        <v>0.0</v>
      </c>
      <c r="V34" s="19"/>
      <c r="W34" s="19"/>
      <c r="X34" s="143">
        <f>IF(ISBLANK(D28),"错误",MOV_main-LOOKUP(Age,附表!E2:E7,附表!F2:F7))</f>
        <v>3.0</v>
      </c>
      <c r="Y34" s="143"/>
      <c r="Z34" s="143"/>
      <c r="AA34" s="19">
        <f>INT((CON+SIZ)/10)</f>
        <v>9.0</v>
      </c>
      <c r="AB34" s="19"/>
      <c r="AC34" s="19"/>
      <c r="AD34" s="144">
        <f>P17</f>
        <v>50.0</v>
      </c>
      <c r="AE34" s="143"/>
      <c r="AF34" s="143"/>
      <c r="AG34" s="19">
        <f>INT(POW/5)</f>
        <v>10.0</v>
      </c>
      <c r="AH34" s="19"/>
      <c r="AI34" s="142"/>
      <c r="AJ34" s="6"/>
      <c r="AK34" s="3"/>
      <c r="AL34" s="3"/>
      <c r="AM34" s="3"/>
      <c r="AN34" s="3"/>
    </row>
    <row r="35" spans="8:8">
      <c r="A35" s="4"/>
      <c r="B35" s="5"/>
      <c r="C35" s="5"/>
      <c r="D35" s="5"/>
      <c r="E35" s="5"/>
      <c r="F35" s="5"/>
      <c r="G35" s="145">
        <f>RANDBETWEEN(1,6)</f>
        <v>1.0</v>
      </c>
      <c r="H35" s="145">
        <f>RANDBETWEEN(1,6)</f>
        <v>2.0</v>
      </c>
      <c r="I35" s="145">
        <f>RANDBETWEEN(1,6)</f>
        <v>5.0</v>
      </c>
      <c r="J35" s="146"/>
      <c r="K35" s="146"/>
      <c r="L35" s="146"/>
      <c r="M35" s="146"/>
      <c r="N35" s="146"/>
      <c r="O35" s="146"/>
      <c r="P35" s="146"/>
      <c r="Q35" s="146"/>
      <c r="R35" s="146"/>
      <c r="S35" s="146"/>
      <c r="T35" s="146"/>
      <c r="U35" s="146"/>
      <c r="V35" s="146"/>
      <c r="W35" s="146"/>
      <c r="X35" s="146"/>
      <c r="Y35" s="146"/>
      <c r="Z35" s="146"/>
      <c r="AA35" s="146"/>
      <c r="AB35" s="146"/>
      <c r="AC35" s="146"/>
      <c r="AD35" s="146"/>
      <c r="AE35" s="146"/>
      <c r="AF35" s="146"/>
      <c r="AG35" s="146"/>
      <c r="AH35" s="146"/>
      <c r="AI35" s="146"/>
      <c r="AJ35" s="6"/>
      <c r="AK35" s="3"/>
      <c r="AL35" s="3"/>
      <c r="AM35" s="3"/>
      <c r="AN35" s="3"/>
    </row>
    <row r="36" spans="8:8" ht="27.75">
      <c r="A36" s="4"/>
      <c r="B36" s="7" t="s">
        <v>565</v>
      </c>
      <c r="C36" s="7"/>
      <c r="D36" s="7"/>
      <c r="E36" s="7"/>
      <c r="F36" s="7"/>
      <c r="G36" s="7"/>
      <c r="H36" s="7"/>
      <c r="I36" s="7"/>
      <c r="J36" s="7"/>
      <c r="K36" s="7"/>
      <c r="L36" s="5"/>
      <c r="M36" s="5"/>
      <c r="N36" s="5"/>
      <c r="O36" s="5"/>
      <c r="P36" s="5"/>
      <c r="Q36" s="5"/>
      <c r="R36" s="5"/>
      <c r="S36" s="5"/>
      <c r="T36" s="5"/>
      <c r="U36" s="5"/>
      <c r="V36" s="5"/>
      <c r="W36" s="5"/>
      <c r="X36" s="5"/>
      <c r="Y36" s="5"/>
      <c r="Z36" s="5"/>
      <c r="AA36" s="5"/>
      <c r="AB36" s="5"/>
      <c r="AC36" s="5"/>
      <c r="AD36" s="5"/>
      <c r="AE36" s="5"/>
      <c r="AF36" s="5"/>
      <c r="AG36" s="5"/>
      <c r="AH36" s="5"/>
      <c r="AI36" s="5"/>
      <c r="AJ36" s="6"/>
      <c r="AK36" s="3"/>
      <c r="AL36" s="3"/>
      <c r="AM36" s="3"/>
      <c r="AN36" s="3"/>
    </row>
    <row r="37" spans="8:8" ht="17.25">
      <c r="A37" s="4"/>
      <c r="B37" s="9" t="s">
        <v>593</v>
      </c>
      <c r="C37" s="9"/>
      <c r="D37" s="9"/>
      <c r="E37" s="9"/>
      <c r="F37" s="147" t="s">
        <v>584</v>
      </c>
      <c r="G37" s="147"/>
      <c r="H37" s="147"/>
      <c r="I37" s="147"/>
      <c r="J37" s="147"/>
      <c r="K37" s="147"/>
      <c r="L37" s="147"/>
      <c r="M37" s="147"/>
      <c r="N37" s="147"/>
      <c r="O37" s="147"/>
      <c r="P37" s="147"/>
      <c r="Q37" s="147"/>
      <c r="R37" s="147"/>
      <c r="S37" s="147"/>
      <c r="T37" s="147"/>
      <c r="U37" s="147"/>
      <c r="V37" s="147"/>
      <c r="W37" s="147"/>
      <c r="X37" s="147"/>
      <c r="Y37" s="147"/>
      <c r="Z37" s="147"/>
      <c r="AA37" s="147"/>
      <c r="AB37" s="147"/>
      <c r="AC37" s="147"/>
      <c r="AD37" s="147"/>
      <c r="AE37" s="147"/>
      <c r="AF37" s="147"/>
      <c r="AG37" s="147"/>
      <c r="AH37" s="147"/>
      <c r="AI37" s="147"/>
      <c r="AJ37" s="6"/>
      <c r="AK37" s="3"/>
      <c r="AL37" s="3"/>
      <c r="AM37" s="3"/>
      <c r="AN37" s="3"/>
    </row>
    <row r="38" spans="8:8">
      <c r="A38" s="4"/>
      <c r="B38" s="13" t="s">
        <v>566</v>
      </c>
      <c r="C38" s="14"/>
      <c r="D38" s="14"/>
      <c r="E38" s="15">
        <v>91.0</v>
      </c>
      <c r="F38" s="16"/>
      <c r="G38" s="148"/>
      <c r="H38" s="5"/>
      <c r="I38" s="149"/>
      <c r="J38" s="13" t="str">
        <f>"选择的职业模板："&amp;LOOKUP(OccNo,职业列表!A2:A116,职业列表!B2:B116)</f>
        <v>选择的职业模板：教授（原作向）</v>
      </c>
      <c r="K38" s="14"/>
      <c r="L38" s="14"/>
      <c r="M38" s="14"/>
      <c r="N38" s="14"/>
      <c r="O38" s="14"/>
      <c r="P38" s="14"/>
      <c r="Q38" s="14"/>
      <c r="R38" s="136"/>
      <c r="S38" s="148"/>
      <c r="T38" s="5"/>
      <c r="U38" s="5"/>
      <c r="V38" s="5"/>
      <c r="W38" s="5"/>
      <c r="X38" s="5"/>
      <c r="Y38" s="5"/>
      <c r="Z38" s="5"/>
      <c r="AA38" s="5"/>
      <c r="AB38" s="5"/>
      <c r="AC38" s="5"/>
      <c r="AD38" s="5"/>
      <c r="AE38" s="5"/>
      <c r="AF38" s="5"/>
      <c r="AG38" s="5"/>
      <c r="AH38" s="5"/>
      <c r="AI38" s="5"/>
      <c r="AJ38" s="35"/>
    </row>
    <row r="39" spans="8:8" ht="17.25">
      <c r="A39" s="4"/>
      <c r="B39" s="18"/>
      <c r="C39" s="19"/>
      <c r="D39" s="19"/>
      <c r="E39" s="20"/>
      <c r="F39" s="21"/>
      <c r="G39" s="148"/>
      <c r="H39" s="5"/>
      <c r="I39" s="149"/>
      <c r="J39" s="18"/>
      <c r="K39" s="19"/>
      <c r="L39" s="19"/>
      <c r="M39" s="19"/>
      <c r="N39" s="19"/>
      <c r="O39" s="19"/>
      <c r="P39" s="19"/>
      <c r="Q39" s="19"/>
      <c r="R39" s="142"/>
      <c r="S39" s="148"/>
      <c r="T39" s="5"/>
      <c r="U39" s="5"/>
      <c r="V39" s="5"/>
      <c r="W39" s="5"/>
      <c r="X39" s="5"/>
      <c r="Y39" s="5"/>
      <c r="Z39" s="5"/>
      <c r="AA39" s="5"/>
      <c r="AB39" s="5"/>
      <c r="AC39" s="5"/>
      <c r="AD39" s="5"/>
      <c r="AE39" s="5"/>
      <c r="AF39" s="5"/>
      <c r="AG39" s="5"/>
      <c r="AH39" s="5"/>
      <c r="AI39" s="5"/>
      <c r="AJ39" s="35"/>
    </row>
    <row r="40" spans="8:8">
      <c r="A40" s="4"/>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5"/>
    </row>
    <row r="41" spans="8:8" ht="27.75">
      <c r="A41" s="4"/>
      <c r="B41" s="7" t="s">
        <v>564</v>
      </c>
      <c r="C41" s="7"/>
      <c r="D41" s="7"/>
      <c r="E41" s="7"/>
      <c r="F41" s="7"/>
      <c r="G41" s="7"/>
      <c r="H41" s="7"/>
      <c r="I41" s="7"/>
      <c r="J41" s="7"/>
      <c r="K41" s="7"/>
      <c r="L41" s="5"/>
      <c r="M41" s="5"/>
      <c r="N41" s="5"/>
      <c r="O41" s="5"/>
      <c r="P41" s="5"/>
      <c r="Q41" s="5"/>
      <c r="R41" s="5"/>
      <c r="S41" s="5"/>
      <c r="T41" s="5"/>
      <c r="U41" s="5"/>
      <c r="V41" s="5"/>
      <c r="W41" s="5"/>
      <c r="X41" s="5"/>
      <c r="Y41" s="5"/>
      <c r="Z41" s="5"/>
      <c r="AA41" s="5"/>
      <c r="AB41" s="5"/>
      <c r="AC41" s="5"/>
      <c r="AD41" s="5"/>
      <c r="AE41" s="5"/>
      <c r="AF41" s="5"/>
      <c r="AG41" s="5"/>
      <c r="AH41" s="5"/>
      <c r="AI41" s="5"/>
      <c r="AJ41" s="6"/>
      <c r="AK41" s="3"/>
      <c r="AL41" s="3"/>
      <c r="AM41" s="3"/>
      <c r="AN41" s="3"/>
    </row>
    <row r="42" spans="8:8">
      <c r="A42" s="4"/>
      <c r="B42" s="150" t="str">
        <f>"["&amp;LOOKUP(E38,职业列表!A2:A116,职业列表!B2:B116)&amp;"]的本职技能包括："&amp;LOOKUP(E38,职业列表!A2:A116,职业列表!F2:F116)</f>
        <v>[教授（原作向）]的本职技能包括：图书馆，外语，母语，心理学，任意四项其他学术、时代或个人特长。</v>
      </c>
      <c r="C42" s="150"/>
      <c r="D42" s="150"/>
      <c r="E42" s="150"/>
      <c r="F42" s="150"/>
      <c r="G42" s="150"/>
      <c r="H42" s="150"/>
      <c r="I42" s="150"/>
      <c r="J42" s="150"/>
      <c r="K42" s="150"/>
      <c r="L42" s="150"/>
      <c r="M42" s="150"/>
      <c r="N42" s="150"/>
      <c r="O42" s="150"/>
      <c r="P42" s="150"/>
      <c r="Q42" s="150"/>
      <c r="R42" s="150"/>
      <c r="S42" s="150"/>
      <c r="T42" s="150"/>
      <c r="U42" s="150"/>
      <c r="V42" s="150"/>
      <c r="W42" s="150"/>
      <c r="X42" s="150"/>
      <c r="Y42" s="150"/>
      <c r="Z42" s="150"/>
      <c r="AA42" s="150"/>
      <c r="AB42" s="150"/>
      <c r="AC42" s="150"/>
      <c r="AD42" s="150"/>
      <c r="AE42" s="150"/>
      <c r="AF42" s="150"/>
      <c r="AG42" s="150"/>
      <c r="AH42" s="150"/>
      <c r="AI42" s="150"/>
      <c r="AJ42" s="6"/>
      <c r="AK42" s="3"/>
      <c r="AL42" s="3"/>
      <c r="AM42" s="3"/>
      <c r="AN42" s="3"/>
    </row>
    <row r="43" spans="8:8">
      <c r="A43" s="4"/>
      <c r="B43" s="150"/>
      <c r="C43" s="150"/>
      <c r="D43" s="150"/>
      <c r="E43" s="150"/>
      <c r="F43" s="150"/>
      <c r="G43" s="150"/>
      <c r="H43" s="150"/>
      <c r="I43" s="150"/>
      <c r="J43" s="150"/>
      <c r="K43" s="150"/>
      <c r="L43" s="150"/>
      <c r="M43" s="150"/>
      <c r="N43" s="150"/>
      <c r="O43" s="150"/>
      <c r="P43" s="150"/>
      <c r="Q43" s="150"/>
      <c r="R43" s="150"/>
      <c r="S43" s="150"/>
      <c r="T43" s="150"/>
      <c r="U43" s="150"/>
      <c r="V43" s="150"/>
      <c r="W43" s="150"/>
      <c r="X43" s="150"/>
      <c r="Y43" s="150"/>
      <c r="Z43" s="150"/>
      <c r="AA43" s="150"/>
      <c r="AB43" s="150"/>
      <c r="AC43" s="150"/>
      <c r="AD43" s="150"/>
      <c r="AE43" s="150"/>
      <c r="AF43" s="150"/>
      <c r="AG43" s="150"/>
      <c r="AH43" s="150"/>
      <c r="AI43" s="150"/>
      <c r="AJ43" s="6"/>
      <c r="AK43" s="3"/>
      <c r="AL43" s="3"/>
      <c r="AM43" s="3"/>
      <c r="AN43" s="3"/>
    </row>
    <row r="44" spans="8:8">
      <c r="A44" s="4"/>
      <c r="B44" s="5" t="str">
        <f>"将"&amp;LOOKUP(OccNo,职业列表!A2:A116,职业列表!E2:E116)&amp;"点本职技能点数分配给本职技能和信用评级，再将"&amp;INT*2&amp;"点兴趣技能点数分配给任意技能。点数计算器在下表的右下角。"</f>
        <v>将368点本职技能点数分配给本职技能和信用评级，再将180点兴趣技能点数分配给任意技能。点数计算器在下表的右下角。</v>
      </c>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6"/>
      <c r="AK44" s="3"/>
      <c r="AL44" s="3"/>
      <c r="AM44" s="3"/>
      <c r="AN44" s="3"/>
    </row>
    <row r="45" spans="8:8" ht="17.25">
      <c r="A45" s="4"/>
      <c r="B45" s="97" t="str">
        <f>"["&amp;LOOKUP(E38,职业列表!A2:A116,职业列表!B2:B116)&amp;"]的职业信用范围："&amp;LOOKUP(E38,职业列表!A2:A116,职业列表!C2:C116)&amp;"，请使用本职技能点将信用评级加至这个区间。"</f>
        <v>[教授（原作向）]的职业信用范围：20-70，请使用本职技能点将信用评级加至这个区间。</v>
      </c>
      <c r="C45" s="97"/>
      <c r="D45" s="97"/>
      <c r="E45" s="97"/>
      <c r="F45" s="97"/>
      <c r="G45" s="97"/>
      <c r="H45" s="97"/>
      <c r="I45" s="97"/>
      <c r="J45" s="97"/>
      <c r="K45" s="97"/>
      <c r="L45" s="97"/>
      <c r="M45" s="97"/>
      <c r="N45" s="97"/>
      <c r="O45" s="97"/>
      <c r="P45" s="97"/>
      <c r="Q45" s="97"/>
      <c r="R45" s="97"/>
      <c r="S45" s="97"/>
      <c r="T45" s="97"/>
      <c r="U45" s="97"/>
      <c r="V45" s="97"/>
      <c r="W45" s="97"/>
      <c r="X45" s="97"/>
      <c r="Y45" s="97"/>
      <c r="Z45" s="97"/>
      <c r="AA45" s="97"/>
      <c r="AB45" s="97"/>
      <c r="AC45" s="97"/>
      <c r="AD45" s="97"/>
      <c r="AE45" s="97"/>
      <c r="AF45" s="97"/>
      <c r="AG45" s="97"/>
      <c r="AH45" s="97"/>
      <c r="AI45" s="97"/>
      <c r="AJ45" s="35"/>
    </row>
    <row r="46" spans="8:8">
      <c r="A46" s="4"/>
      <c r="B46" s="26" t="s">
        <v>13</v>
      </c>
      <c r="C46" s="27"/>
      <c r="D46" s="27"/>
      <c r="E46" s="27"/>
      <c r="F46" s="27"/>
      <c r="G46" s="27"/>
      <c r="H46" s="27"/>
      <c r="I46" s="27"/>
      <c r="J46" s="27"/>
      <c r="K46" s="27"/>
      <c r="L46" s="27"/>
      <c r="M46" s="27"/>
      <c r="N46" s="27"/>
      <c r="O46" s="27"/>
      <c r="P46" s="27"/>
      <c r="Q46" s="27"/>
      <c r="R46" s="27"/>
      <c r="S46" s="27"/>
      <c r="T46" s="27"/>
      <c r="U46" s="27"/>
      <c r="V46" s="27"/>
      <c r="W46" s="27"/>
      <c r="X46" s="27"/>
      <c r="Y46" s="27"/>
      <c r="Z46" s="27"/>
      <c r="AA46" s="27"/>
      <c r="AB46" s="27"/>
      <c r="AC46" s="27"/>
      <c r="AD46" s="27"/>
      <c r="AE46" s="27"/>
      <c r="AF46" s="27"/>
      <c r="AG46" s="27"/>
      <c r="AH46" s="27"/>
      <c r="AI46" s="28"/>
      <c r="AJ46" s="35"/>
    </row>
    <row r="47" spans="8:8">
      <c r="A47" s="4"/>
      <c r="B47" s="151" t="s">
        <v>363</v>
      </c>
      <c r="C47" s="152"/>
      <c r="D47" s="152"/>
      <c r="E47" s="152"/>
      <c r="F47" s="153"/>
      <c r="G47" s="154" t="s">
        <v>7</v>
      </c>
      <c r="H47" s="154"/>
      <c r="I47" s="154" t="s">
        <v>2</v>
      </c>
      <c r="J47" s="154"/>
      <c r="K47" s="154" t="s">
        <v>8</v>
      </c>
      <c r="L47" s="154"/>
      <c r="M47" s="154" t="s">
        <v>9</v>
      </c>
      <c r="N47" s="154"/>
      <c r="O47" s="154"/>
      <c r="P47" s="154"/>
      <c r="Q47" s="154"/>
      <c r="R47" s="155"/>
      <c r="S47" s="152" t="s">
        <v>363</v>
      </c>
      <c r="T47" s="152"/>
      <c r="U47" s="152"/>
      <c r="V47" s="152"/>
      <c r="W47" s="153"/>
      <c r="X47" s="154" t="s">
        <v>7</v>
      </c>
      <c r="Y47" s="154"/>
      <c r="Z47" s="154" t="s">
        <v>2</v>
      </c>
      <c r="AA47" s="154"/>
      <c r="AB47" s="154" t="s">
        <v>8</v>
      </c>
      <c r="AC47" s="154"/>
      <c r="AD47" s="154" t="s">
        <v>9</v>
      </c>
      <c r="AE47" s="154"/>
      <c r="AF47" s="154"/>
      <c r="AG47" s="154"/>
      <c r="AH47" s="154"/>
      <c r="AI47" s="156"/>
      <c r="AJ47" s="35"/>
    </row>
    <row r="48" spans="8:8">
      <c r="A48" s="4"/>
      <c r="B48" s="157" t="s">
        <v>406</v>
      </c>
      <c r="C48" s="158"/>
      <c r="D48" s="158"/>
      <c r="E48" s="158"/>
      <c r="F48" s="158"/>
      <c r="G48" s="159">
        <v>5.0</v>
      </c>
      <c r="H48" s="159"/>
      <c r="I48" s="160"/>
      <c r="J48" s="160"/>
      <c r="K48" s="160"/>
      <c r="L48" s="160"/>
      <c r="M48" s="161">
        <f>SUM(G48:L48)</f>
        <v>5.0</v>
      </c>
      <c r="N48" s="161"/>
      <c r="O48" s="161">
        <f>INT(M48/2)</f>
        <v>2.0</v>
      </c>
      <c r="P48" s="161"/>
      <c r="Q48" s="161">
        <f>INT(M48/5)</f>
        <v>1.0</v>
      </c>
      <c r="R48" s="162"/>
      <c r="S48" s="163" t="s">
        <v>10</v>
      </c>
      <c r="T48" s="163"/>
      <c r="U48" s="163"/>
      <c r="V48" s="163"/>
      <c r="W48" s="163"/>
      <c r="X48" s="159">
        <v>5.0</v>
      </c>
      <c r="Y48" s="159"/>
      <c r="Z48" s="160"/>
      <c r="AA48" s="160"/>
      <c r="AB48" s="160"/>
      <c r="AC48" s="160"/>
      <c r="AD48" s="161">
        <f t="shared" si="9" ref="AD48:AD78">SUM(X48:AC48)</f>
        <v>5.0</v>
      </c>
      <c r="AE48" s="161"/>
      <c r="AF48" s="161">
        <f>INT(AD48/2)</f>
        <v>2.0</v>
      </c>
      <c r="AG48" s="161"/>
      <c r="AH48" s="161">
        <f>INT(AD48/5)</f>
        <v>1.0</v>
      </c>
      <c r="AI48" s="164"/>
      <c r="AJ48" s="35"/>
    </row>
    <row r="49" spans="8:8">
      <c r="A49" s="4"/>
      <c r="B49" s="165" t="s">
        <v>295</v>
      </c>
      <c r="C49" s="166"/>
      <c r="D49" s="166"/>
      <c r="E49" s="166"/>
      <c r="F49" s="166"/>
      <c r="G49" s="167">
        <v>1.0</v>
      </c>
      <c r="H49" s="167"/>
      <c r="I49" s="168">
        <v>80.0</v>
      </c>
      <c r="J49" s="168"/>
      <c r="K49" s="168"/>
      <c r="L49" s="168"/>
      <c r="M49" s="169">
        <f>SUM(G49:L49)</f>
        <v>81.0</v>
      </c>
      <c r="N49" s="169"/>
      <c r="O49" s="169">
        <f>INT(M49/2)</f>
        <v>40.0</v>
      </c>
      <c r="P49" s="169"/>
      <c r="Q49" s="169">
        <f>INT(M49/5)</f>
        <v>16.0</v>
      </c>
      <c r="R49" s="170"/>
      <c r="S49" s="166" t="s">
        <v>407</v>
      </c>
      <c r="T49" s="166"/>
      <c r="U49" s="166"/>
      <c r="V49" s="166"/>
      <c r="W49" s="166"/>
      <c r="X49" s="167">
        <v>20.0</v>
      </c>
      <c r="Y49" s="167"/>
      <c r="Z49" s="168">
        <v>60.0</v>
      </c>
      <c r="AA49" s="168"/>
      <c r="AB49" s="168"/>
      <c r="AC49" s="168"/>
      <c r="AD49" s="169">
        <f t="shared" si="9"/>
        <v>80.0</v>
      </c>
      <c r="AE49" s="169"/>
      <c r="AF49" s="169">
        <f>INT(AD49/2)</f>
        <v>40.0</v>
      </c>
      <c r="AG49" s="169"/>
      <c r="AH49" s="169">
        <f>INT(AD49/5)</f>
        <v>16.0</v>
      </c>
      <c r="AI49" s="171"/>
      <c r="AJ49" s="35"/>
    </row>
    <row r="50" spans="8:8">
      <c r="A50" s="4"/>
      <c r="B50" s="157" t="s">
        <v>296</v>
      </c>
      <c r="C50" s="158"/>
      <c r="D50" s="158"/>
      <c r="E50" s="158"/>
      <c r="F50" s="158"/>
      <c r="G50" s="159">
        <v>5.0</v>
      </c>
      <c r="H50" s="159"/>
      <c r="I50" s="160"/>
      <c r="J50" s="160"/>
      <c r="K50" s="160"/>
      <c r="L50" s="160"/>
      <c r="M50" s="161">
        <f t="shared" si="10" ref="M50:M79">SUM(G50:L50)</f>
        <v>5.0</v>
      </c>
      <c r="N50" s="161"/>
      <c r="O50" s="161">
        <f t="shared" si="11" ref="O50:O79">INT(M50/2)</f>
        <v>2.0</v>
      </c>
      <c r="P50" s="161"/>
      <c r="Q50" s="161">
        <f t="shared" si="12" ref="Q50:Q79">INT(M50/5)</f>
        <v>1.0</v>
      </c>
      <c r="R50" s="162"/>
      <c r="S50" s="163" t="s">
        <v>309</v>
      </c>
      <c r="T50" s="163"/>
      <c r="U50" s="163"/>
      <c r="V50" s="163"/>
      <c r="W50" s="163"/>
      <c r="X50" s="159">
        <v>20.0</v>
      </c>
      <c r="Y50" s="159"/>
      <c r="Z50" s="160"/>
      <c r="AA50" s="160"/>
      <c r="AB50" s="160"/>
      <c r="AC50" s="160"/>
      <c r="AD50" s="161">
        <f t="shared" si="9"/>
        <v>20.0</v>
      </c>
      <c r="AE50" s="161"/>
      <c r="AF50" s="161">
        <f t="shared" si="13" ref="AF50:AF78">INT(AD50/2)</f>
        <v>10.0</v>
      </c>
      <c r="AG50" s="161"/>
      <c r="AH50" s="161">
        <f t="shared" si="14" ref="AH50:AH78">INT(AD50/5)</f>
        <v>4.0</v>
      </c>
      <c r="AI50" s="164"/>
      <c r="AJ50" s="35"/>
    </row>
    <row r="51" spans="8:8">
      <c r="A51" s="4"/>
      <c r="B51" s="165" t="s">
        <v>297</v>
      </c>
      <c r="C51" s="166"/>
      <c r="D51" s="166"/>
      <c r="E51" s="166"/>
      <c r="F51" s="166"/>
      <c r="G51" s="167">
        <v>1.0</v>
      </c>
      <c r="H51" s="167"/>
      <c r="I51" s="168"/>
      <c r="J51" s="168"/>
      <c r="K51" s="168"/>
      <c r="L51" s="168"/>
      <c r="M51" s="169">
        <f t="shared" si="10"/>
        <v>1.0</v>
      </c>
      <c r="N51" s="169"/>
      <c r="O51" s="169">
        <f t="shared" si="11"/>
        <v>0.0</v>
      </c>
      <c r="P51" s="169"/>
      <c r="Q51" s="169">
        <f t="shared" si="12"/>
        <v>0.0</v>
      </c>
      <c r="R51" s="170"/>
      <c r="S51" s="166" t="s">
        <v>310</v>
      </c>
      <c r="T51" s="166"/>
      <c r="U51" s="166"/>
      <c r="V51" s="166"/>
      <c r="W51" s="166"/>
      <c r="X51" s="167">
        <v>1.0</v>
      </c>
      <c r="Y51" s="167"/>
      <c r="Z51" s="168"/>
      <c r="AA51" s="168"/>
      <c r="AB51" s="168"/>
      <c r="AC51" s="168"/>
      <c r="AD51" s="169">
        <f t="shared" si="9"/>
        <v>1.0</v>
      </c>
      <c r="AE51" s="169"/>
      <c r="AF51" s="169">
        <f t="shared" si="13"/>
        <v>0.0</v>
      </c>
      <c r="AG51" s="169"/>
      <c r="AH51" s="169">
        <f t="shared" si="14"/>
        <v>0.0</v>
      </c>
      <c r="AI51" s="171"/>
      <c r="AJ51" s="35"/>
    </row>
    <row r="52" spans="8:8">
      <c r="A52" s="4"/>
      <c r="B52" s="172" t="s">
        <v>326</v>
      </c>
      <c r="C52" s="173"/>
      <c r="D52" s="174"/>
      <c r="E52" s="174"/>
      <c r="F52" s="175"/>
      <c r="G52" s="159">
        <v>5.0</v>
      </c>
      <c r="H52" s="159"/>
      <c r="I52" s="160"/>
      <c r="J52" s="160"/>
      <c r="K52" s="160"/>
      <c r="L52" s="160"/>
      <c r="M52" s="161">
        <f t="shared" si="10"/>
        <v>5.0</v>
      </c>
      <c r="N52" s="161"/>
      <c r="O52" s="161">
        <f t="shared" si="11"/>
        <v>2.0</v>
      </c>
      <c r="P52" s="161"/>
      <c r="Q52" s="161">
        <f t="shared" si="12"/>
        <v>1.0</v>
      </c>
      <c r="R52" s="162"/>
      <c r="S52" s="163" t="s">
        <v>311</v>
      </c>
      <c r="T52" s="163"/>
      <c r="U52" s="163"/>
      <c r="V52" s="163"/>
      <c r="W52" s="163"/>
      <c r="X52" s="159">
        <v>10.0</v>
      </c>
      <c r="Y52" s="159"/>
      <c r="Z52" s="160"/>
      <c r="AA52" s="160"/>
      <c r="AB52" s="160"/>
      <c r="AC52" s="160"/>
      <c r="AD52" s="161">
        <f t="shared" si="9"/>
        <v>10.0</v>
      </c>
      <c r="AE52" s="161"/>
      <c r="AF52" s="161">
        <f t="shared" si="13"/>
        <v>5.0</v>
      </c>
      <c r="AG52" s="161"/>
      <c r="AH52" s="161">
        <f t="shared" si="14"/>
        <v>2.0</v>
      </c>
      <c r="AI52" s="164"/>
      <c r="AJ52" s="35"/>
    </row>
    <row r="53" spans="8:8">
      <c r="A53" s="4"/>
      <c r="B53" s="176" t="s">
        <v>326</v>
      </c>
      <c r="C53" s="177"/>
      <c r="D53" s="178"/>
      <c r="E53" s="178"/>
      <c r="F53" s="179"/>
      <c r="G53" s="167">
        <v>5.0</v>
      </c>
      <c r="H53" s="167"/>
      <c r="I53" s="168"/>
      <c r="J53" s="168"/>
      <c r="K53" s="168"/>
      <c r="L53" s="168"/>
      <c r="M53" s="169">
        <f t="shared" si="10"/>
        <v>5.0</v>
      </c>
      <c r="N53" s="169"/>
      <c r="O53" s="169">
        <f t="shared" si="11"/>
        <v>2.0</v>
      </c>
      <c r="P53" s="169"/>
      <c r="Q53" s="169">
        <f t="shared" si="12"/>
        <v>1.0</v>
      </c>
      <c r="R53" s="170"/>
      <c r="S53" s="166" t="s">
        <v>312</v>
      </c>
      <c r="T53" s="166"/>
      <c r="U53" s="166"/>
      <c r="V53" s="166"/>
      <c r="W53" s="166"/>
      <c r="X53" s="167">
        <v>1.0</v>
      </c>
      <c r="Y53" s="167"/>
      <c r="Z53" s="168"/>
      <c r="AA53" s="168"/>
      <c r="AB53" s="168"/>
      <c r="AC53" s="168"/>
      <c r="AD53" s="169">
        <f t="shared" si="9"/>
        <v>1.0</v>
      </c>
      <c r="AE53" s="169"/>
      <c r="AF53" s="169">
        <f t="shared" si="13"/>
        <v>0.0</v>
      </c>
      <c r="AG53" s="169"/>
      <c r="AH53" s="169">
        <f t="shared" si="14"/>
        <v>0.0</v>
      </c>
      <c r="AI53" s="171"/>
      <c r="AJ53" s="35"/>
    </row>
    <row r="54" spans="8:8">
      <c r="A54" s="4"/>
      <c r="B54" s="172" t="s">
        <v>326</v>
      </c>
      <c r="C54" s="173"/>
      <c r="D54" s="174"/>
      <c r="E54" s="174"/>
      <c r="F54" s="175"/>
      <c r="G54" s="159">
        <v>5.0</v>
      </c>
      <c r="H54" s="159"/>
      <c r="I54" s="160"/>
      <c r="J54" s="160"/>
      <c r="K54" s="160"/>
      <c r="L54" s="160"/>
      <c r="M54" s="161">
        <f t="shared" si="10"/>
        <v>5.0</v>
      </c>
      <c r="N54" s="161"/>
      <c r="O54" s="161">
        <f t="shared" si="11"/>
        <v>2.0</v>
      </c>
      <c r="P54" s="161"/>
      <c r="Q54" s="161">
        <f t="shared" si="12"/>
        <v>1.0</v>
      </c>
      <c r="R54" s="162"/>
      <c r="S54" s="163" t="s">
        <v>422</v>
      </c>
      <c r="T54" s="163"/>
      <c r="U54" s="163"/>
      <c r="V54" s="163"/>
      <c r="W54" s="163"/>
      <c r="X54" s="159">
        <v>10.0</v>
      </c>
      <c r="Y54" s="159"/>
      <c r="Z54" s="160"/>
      <c r="AA54" s="160"/>
      <c r="AB54" s="160">
        <v>40.0</v>
      </c>
      <c r="AC54" s="160"/>
      <c r="AD54" s="161">
        <f t="shared" si="9"/>
        <v>50.0</v>
      </c>
      <c r="AE54" s="161"/>
      <c r="AF54" s="161">
        <f t="shared" si="13"/>
        <v>25.0</v>
      </c>
      <c r="AG54" s="161"/>
      <c r="AH54" s="161">
        <f t="shared" si="14"/>
        <v>10.0</v>
      </c>
      <c r="AI54" s="164"/>
      <c r="AJ54" s="35"/>
    </row>
    <row r="55" spans="8:8">
      <c r="A55" s="4"/>
      <c r="B55" s="165" t="s">
        <v>298</v>
      </c>
      <c r="C55" s="166"/>
      <c r="D55" s="166"/>
      <c r="E55" s="166"/>
      <c r="F55" s="166"/>
      <c r="G55" s="167">
        <v>15.0</v>
      </c>
      <c r="H55" s="167"/>
      <c r="I55" s="168"/>
      <c r="J55" s="168"/>
      <c r="K55" s="168"/>
      <c r="L55" s="168"/>
      <c r="M55" s="169">
        <f t="shared" si="10"/>
        <v>15.0</v>
      </c>
      <c r="N55" s="169"/>
      <c r="O55" s="169">
        <f t="shared" si="11"/>
        <v>7.0</v>
      </c>
      <c r="P55" s="169"/>
      <c r="Q55" s="169">
        <f t="shared" si="12"/>
        <v>3.0</v>
      </c>
      <c r="R55" s="170"/>
      <c r="S55" s="166" t="s">
        <v>313</v>
      </c>
      <c r="T55" s="166"/>
      <c r="U55" s="166"/>
      <c r="V55" s="166"/>
      <c r="W55" s="166"/>
      <c r="X55" s="167">
        <v>10.0</v>
      </c>
      <c r="Y55" s="167"/>
      <c r="Z55" s="168"/>
      <c r="AA55" s="168"/>
      <c r="AB55" s="168"/>
      <c r="AC55" s="168"/>
      <c r="AD55" s="169">
        <f t="shared" si="9"/>
        <v>10.0</v>
      </c>
      <c r="AE55" s="169"/>
      <c r="AF55" s="169">
        <f t="shared" si="13"/>
        <v>5.0</v>
      </c>
      <c r="AG55" s="169"/>
      <c r="AH55" s="169">
        <f t="shared" si="14"/>
        <v>2.0</v>
      </c>
      <c r="AI55" s="171"/>
      <c r="AJ55" s="35"/>
    </row>
    <row r="56" spans="8:8">
      <c r="A56" s="4"/>
      <c r="B56" s="157" t="s">
        <v>299</v>
      </c>
      <c r="C56" s="158"/>
      <c r="D56" s="158"/>
      <c r="E56" s="158"/>
      <c r="F56" s="158"/>
      <c r="G56" s="159">
        <v>20.0</v>
      </c>
      <c r="H56" s="159"/>
      <c r="I56" s="160"/>
      <c r="J56" s="160"/>
      <c r="K56" s="160"/>
      <c r="L56" s="160"/>
      <c r="M56" s="161">
        <f t="shared" si="10"/>
        <v>20.0</v>
      </c>
      <c r="N56" s="161"/>
      <c r="O56" s="161">
        <f t="shared" si="11"/>
        <v>10.0</v>
      </c>
      <c r="P56" s="161"/>
      <c r="Q56" s="161">
        <f t="shared" si="12"/>
        <v>4.0</v>
      </c>
      <c r="R56" s="162"/>
      <c r="S56" s="163" t="s">
        <v>314</v>
      </c>
      <c r="T56" s="163"/>
      <c r="U56" s="163"/>
      <c r="V56" s="163"/>
      <c r="W56" s="163"/>
      <c r="X56" s="159">
        <v>5.0</v>
      </c>
      <c r="Y56" s="159"/>
      <c r="Z56" s="160"/>
      <c r="AA56" s="160"/>
      <c r="AB56" s="160">
        <v>45.0</v>
      </c>
      <c r="AC56" s="160"/>
      <c r="AD56" s="161">
        <f t="shared" si="9"/>
        <v>50.0</v>
      </c>
      <c r="AE56" s="161"/>
      <c r="AF56" s="161">
        <f t="shared" si="13"/>
        <v>25.0</v>
      </c>
      <c r="AG56" s="161"/>
      <c r="AH56" s="161">
        <f t="shared" si="14"/>
        <v>10.0</v>
      </c>
      <c r="AI56" s="164"/>
      <c r="AJ56" s="35"/>
    </row>
    <row r="57" spans="8:8">
      <c r="A57" s="4"/>
      <c r="B57" s="165" t="str">
        <f>IF(E8="现代","计算机使用","Ω")</f>
        <v>计算机使用</v>
      </c>
      <c r="C57" s="166"/>
      <c r="D57" s="166"/>
      <c r="E57" s="166"/>
      <c r="F57" s="166"/>
      <c r="G57" s="167">
        <v>5.0</v>
      </c>
      <c r="H57" s="167"/>
      <c r="I57" s="168"/>
      <c r="J57" s="168"/>
      <c r="K57" s="168"/>
      <c r="L57" s="168"/>
      <c r="M57" s="169">
        <f t="shared" si="10"/>
        <v>5.0</v>
      </c>
      <c r="N57" s="169"/>
      <c r="O57" s="169">
        <f t="shared" si="11"/>
        <v>2.0</v>
      </c>
      <c r="P57" s="169"/>
      <c r="Q57" s="169">
        <f t="shared" si="12"/>
        <v>1.0</v>
      </c>
      <c r="R57" s="170"/>
      <c r="S57" s="166" t="s">
        <v>315</v>
      </c>
      <c r="T57" s="166"/>
      <c r="U57" s="166"/>
      <c r="V57" s="166"/>
      <c r="W57" s="166"/>
      <c r="X57" s="167">
        <v>1.0</v>
      </c>
      <c r="Y57" s="167"/>
      <c r="Z57" s="168"/>
      <c r="AA57" s="168"/>
      <c r="AB57" s="168"/>
      <c r="AC57" s="168"/>
      <c r="AD57" s="169">
        <f t="shared" si="9"/>
        <v>1.0</v>
      </c>
      <c r="AE57" s="169"/>
      <c r="AF57" s="169">
        <f t="shared" si="13"/>
        <v>0.0</v>
      </c>
      <c r="AG57" s="169"/>
      <c r="AH57" s="169">
        <f t="shared" si="14"/>
        <v>0.0</v>
      </c>
      <c r="AI57" s="171"/>
      <c r="AJ57" s="35"/>
    </row>
    <row r="58" spans="8:8">
      <c r="A58" s="4"/>
      <c r="B58" s="157" t="s">
        <v>405</v>
      </c>
      <c r="C58" s="158"/>
      <c r="D58" s="158"/>
      <c r="E58" s="158"/>
      <c r="F58" s="158"/>
      <c r="G58" s="159">
        <v>0.0</v>
      </c>
      <c r="H58" s="159"/>
      <c r="I58" s="180">
        <v>50.0</v>
      </c>
      <c r="J58" s="180"/>
      <c r="K58" s="160"/>
      <c r="L58" s="160"/>
      <c r="M58" s="161">
        <f t="shared" si="10"/>
        <v>50.0</v>
      </c>
      <c r="N58" s="161"/>
      <c r="O58" s="161">
        <f t="shared" si="11"/>
        <v>25.0</v>
      </c>
      <c r="P58" s="161"/>
      <c r="Q58" s="161">
        <f t="shared" si="12"/>
        <v>10.0</v>
      </c>
      <c r="R58" s="162"/>
      <c r="S58" s="163" t="s">
        <v>77</v>
      </c>
      <c r="T58" s="163"/>
      <c r="U58" s="163"/>
      <c r="V58" s="163"/>
      <c r="W58" s="163"/>
      <c r="X58" s="159">
        <v>10.0</v>
      </c>
      <c r="Y58" s="159"/>
      <c r="Z58" s="160"/>
      <c r="AA58" s="160"/>
      <c r="AB58" s="160">
        <v>50.0</v>
      </c>
      <c r="AC58" s="160"/>
      <c r="AD58" s="161">
        <f t="shared" si="9"/>
        <v>60.0</v>
      </c>
      <c r="AE58" s="161"/>
      <c r="AF58" s="161">
        <f t="shared" si="13"/>
        <v>30.0</v>
      </c>
      <c r="AG58" s="161"/>
      <c r="AH58" s="161">
        <f t="shared" si="14"/>
        <v>12.0</v>
      </c>
      <c r="AI58" s="164"/>
      <c r="AJ58" s="35"/>
    </row>
    <row r="59" spans="8:8">
      <c r="A59" s="4"/>
      <c r="B59" s="165" t="s">
        <v>300</v>
      </c>
      <c r="C59" s="166"/>
      <c r="D59" s="166"/>
      <c r="E59" s="166"/>
      <c r="F59" s="166"/>
      <c r="G59" s="167">
        <v>0.0</v>
      </c>
      <c r="H59" s="167"/>
      <c r="I59" s="168" t="s">
        <v>34</v>
      </c>
      <c r="J59" s="168"/>
      <c r="K59" s="168" t="s">
        <v>34</v>
      </c>
      <c r="L59" s="168" t="s">
        <v>34</v>
      </c>
      <c r="M59" s="169">
        <f t="shared" si="10"/>
        <v>0.0</v>
      </c>
      <c r="N59" s="169"/>
      <c r="O59" s="169">
        <f t="shared" si="11"/>
        <v>0.0</v>
      </c>
      <c r="P59" s="169"/>
      <c r="Q59" s="169">
        <f t="shared" si="12"/>
        <v>0.0</v>
      </c>
      <c r="R59" s="170"/>
      <c r="S59" s="181" t="s">
        <v>330</v>
      </c>
      <c r="T59" s="177"/>
      <c r="U59" s="182"/>
      <c r="V59" s="182"/>
      <c r="W59" s="183"/>
      <c r="X59" s="167">
        <v>1.0</v>
      </c>
      <c r="Y59" s="167"/>
      <c r="Z59" s="168"/>
      <c r="AA59" s="168"/>
      <c r="AB59" s="168"/>
      <c r="AC59" s="168"/>
      <c r="AD59" s="169">
        <f t="shared" si="9"/>
        <v>1.0</v>
      </c>
      <c r="AE59" s="169"/>
      <c r="AF59" s="169">
        <f t="shared" si="13"/>
        <v>0.0</v>
      </c>
      <c r="AG59" s="169"/>
      <c r="AH59" s="169">
        <f t="shared" si="14"/>
        <v>0.0</v>
      </c>
      <c r="AI59" s="171"/>
      <c r="AJ59" s="35"/>
    </row>
    <row r="60" spans="8:8">
      <c r="A60" s="4"/>
      <c r="B60" s="157" t="s">
        <v>301</v>
      </c>
      <c r="C60" s="158"/>
      <c r="D60" s="158"/>
      <c r="E60" s="158"/>
      <c r="F60" s="158"/>
      <c r="G60" s="159">
        <v>5.0</v>
      </c>
      <c r="H60" s="159"/>
      <c r="I60" s="160"/>
      <c r="J60" s="160"/>
      <c r="K60" s="160"/>
      <c r="L60" s="160"/>
      <c r="M60" s="161">
        <f t="shared" si="10"/>
        <v>5.0</v>
      </c>
      <c r="N60" s="161"/>
      <c r="O60" s="161">
        <f t="shared" si="11"/>
        <v>2.0</v>
      </c>
      <c r="P60" s="161"/>
      <c r="Q60" s="161">
        <f t="shared" si="12"/>
        <v>1.0</v>
      </c>
      <c r="R60" s="162"/>
      <c r="S60" s="163" t="s">
        <v>316</v>
      </c>
      <c r="T60" s="163"/>
      <c r="U60" s="163"/>
      <c r="V60" s="163"/>
      <c r="W60" s="163"/>
      <c r="X60" s="159">
        <v>1.0</v>
      </c>
      <c r="Y60" s="159"/>
      <c r="Z60" s="160"/>
      <c r="AA60" s="160"/>
      <c r="AB60" s="160"/>
      <c r="AC60" s="160"/>
      <c r="AD60" s="161">
        <f t="shared" si="9"/>
        <v>1.0</v>
      </c>
      <c r="AE60" s="161"/>
      <c r="AF60" s="161">
        <f t="shared" si="13"/>
        <v>0.0</v>
      </c>
      <c r="AG60" s="161"/>
      <c r="AH60" s="161">
        <f t="shared" si="14"/>
        <v>0.0</v>
      </c>
      <c r="AI60" s="164"/>
      <c r="AJ60" s="35"/>
    </row>
    <row r="61" spans="8:8">
      <c r="A61" s="4"/>
      <c r="B61" s="165" t="s">
        <v>302</v>
      </c>
      <c r="C61" s="166"/>
      <c r="D61" s="166"/>
      <c r="E61" s="166"/>
      <c r="F61" s="166"/>
      <c r="G61" s="167">
        <f>INT(DEX/2)</f>
        <v>10.0</v>
      </c>
      <c r="H61" s="167"/>
      <c r="I61" s="168"/>
      <c r="J61" s="168"/>
      <c r="K61" s="168"/>
      <c r="L61" s="168"/>
      <c r="M61" s="169">
        <f t="shared" si="10"/>
        <v>10.0</v>
      </c>
      <c r="N61" s="169"/>
      <c r="O61" s="169">
        <f t="shared" si="11"/>
        <v>5.0</v>
      </c>
      <c r="P61" s="169"/>
      <c r="Q61" s="169">
        <f t="shared" si="12"/>
        <v>2.0</v>
      </c>
      <c r="R61" s="170"/>
      <c r="S61" s="166" t="s">
        <v>317</v>
      </c>
      <c r="T61" s="166"/>
      <c r="U61" s="166"/>
      <c r="V61" s="166"/>
      <c r="W61" s="166"/>
      <c r="X61" s="167">
        <v>10.0</v>
      </c>
      <c r="Y61" s="167"/>
      <c r="Z61" s="168">
        <v>75.0</v>
      </c>
      <c r="AA61" s="168"/>
      <c r="AB61" s="168"/>
      <c r="AC61" s="168"/>
      <c r="AD61" s="169">
        <f t="shared" si="9"/>
        <v>85.0</v>
      </c>
      <c r="AE61" s="169"/>
      <c r="AF61" s="169">
        <f t="shared" si="13"/>
        <v>42.0</v>
      </c>
      <c r="AG61" s="169"/>
      <c r="AH61" s="169">
        <f t="shared" si="14"/>
        <v>17.0</v>
      </c>
      <c r="AI61" s="171"/>
      <c r="AJ61" s="35"/>
    </row>
    <row r="62" spans="8:8">
      <c r="A62" s="4"/>
      <c r="B62" s="157" t="s">
        <v>605</v>
      </c>
      <c r="C62" s="158"/>
      <c r="D62" s="158"/>
      <c r="E62" s="158"/>
      <c r="F62" s="158"/>
      <c r="G62" s="159">
        <v>20.0</v>
      </c>
      <c r="H62" s="159"/>
      <c r="I62" s="160"/>
      <c r="J62" s="160"/>
      <c r="K62" s="160"/>
      <c r="L62" s="160"/>
      <c r="M62" s="161">
        <f t="shared" si="10"/>
        <v>20.0</v>
      </c>
      <c r="N62" s="161"/>
      <c r="O62" s="161">
        <f t="shared" si="11"/>
        <v>10.0</v>
      </c>
      <c r="P62" s="161"/>
      <c r="Q62" s="161">
        <f t="shared" si="12"/>
        <v>4.0</v>
      </c>
      <c r="R62" s="162"/>
      <c r="S62" s="163" t="s">
        <v>318</v>
      </c>
      <c r="T62" s="163"/>
      <c r="U62" s="163"/>
      <c r="V62" s="163"/>
      <c r="W62" s="163"/>
      <c r="X62" s="159">
        <v>5.0</v>
      </c>
      <c r="Y62" s="159"/>
      <c r="Z62" s="160"/>
      <c r="AA62" s="160"/>
      <c r="AB62" s="160"/>
      <c r="AC62" s="160"/>
      <c r="AD62" s="161">
        <f t="shared" si="9"/>
        <v>5.0</v>
      </c>
      <c r="AE62" s="161"/>
      <c r="AF62" s="161">
        <f t="shared" si="13"/>
        <v>2.0</v>
      </c>
      <c r="AG62" s="161"/>
      <c r="AH62" s="161">
        <f t="shared" si="14"/>
        <v>1.0</v>
      </c>
      <c r="AI62" s="164"/>
      <c r="AJ62" s="35"/>
    </row>
    <row r="63" spans="8:8">
      <c r="A63" s="4"/>
      <c r="B63" s="165" t="s">
        <v>303</v>
      </c>
      <c r="C63" s="166"/>
      <c r="D63" s="166"/>
      <c r="E63" s="166"/>
      <c r="F63" s="166"/>
      <c r="G63" s="167">
        <v>10.0</v>
      </c>
      <c r="H63" s="167"/>
      <c r="I63" s="168"/>
      <c r="J63" s="168"/>
      <c r="K63" s="184"/>
      <c r="L63" s="185"/>
      <c r="M63" s="169">
        <f t="shared" si="10"/>
        <v>10.0</v>
      </c>
      <c r="N63" s="169"/>
      <c r="O63" s="169">
        <f t="shared" si="11"/>
        <v>5.0</v>
      </c>
      <c r="P63" s="169"/>
      <c r="Q63" s="169">
        <f t="shared" si="12"/>
        <v>2.0</v>
      </c>
      <c r="R63" s="170"/>
      <c r="S63" s="186" t="s">
        <v>329</v>
      </c>
      <c r="T63" s="187"/>
      <c r="U63" s="178" t="s">
        <v>739</v>
      </c>
      <c r="V63" s="178"/>
      <c r="W63" s="179"/>
      <c r="X63" s="167">
        <v>1.0</v>
      </c>
      <c r="Y63" s="167"/>
      <c r="Z63" s="168">
        <v>50.0</v>
      </c>
      <c r="AA63" s="168"/>
      <c r="AB63" s="168"/>
      <c r="AC63" s="168"/>
      <c r="AD63" s="169">
        <f t="shared" si="9"/>
        <v>51.0</v>
      </c>
      <c r="AE63" s="169"/>
      <c r="AF63" s="169">
        <f t="shared" si="13"/>
        <v>25.0</v>
      </c>
      <c r="AG63" s="169"/>
      <c r="AH63" s="169">
        <f t="shared" si="14"/>
        <v>10.0</v>
      </c>
      <c r="AI63" s="171"/>
      <c r="AJ63" s="35"/>
    </row>
    <row r="64" spans="8:8">
      <c r="A64" s="4"/>
      <c r="B64" s="157" t="str">
        <f>IF(E8="现代","电子学","Ω")</f>
        <v>电子学</v>
      </c>
      <c r="C64" s="158"/>
      <c r="D64" s="158"/>
      <c r="E64" s="158"/>
      <c r="F64" s="158"/>
      <c r="G64" s="159">
        <v>1.0</v>
      </c>
      <c r="H64" s="159"/>
      <c r="I64" s="160"/>
      <c r="J64" s="160"/>
      <c r="K64" s="160"/>
      <c r="L64" s="160"/>
      <c r="M64" s="161">
        <f t="shared" si="10"/>
        <v>1.0</v>
      </c>
      <c r="N64" s="161"/>
      <c r="O64" s="161">
        <f t="shared" si="11"/>
        <v>0.0</v>
      </c>
      <c r="P64" s="161"/>
      <c r="Q64" s="161">
        <f t="shared" si="12"/>
        <v>0.0</v>
      </c>
      <c r="R64" s="162"/>
      <c r="S64" s="188" t="s">
        <v>329</v>
      </c>
      <c r="T64" s="189"/>
      <c r="U64" s="190" t="s">
        <v>740</v>
      </c>
      <c r="V64" s="190"/>
      <c r="W64" s="191"/>
      <c r="X64" s="159">
        <v>1.0</v>
      </c>
      <c r="Y64" s="159"/>
      <c r="Z64" s="160">
        <v>53.0</v>
      </c>
      <c r="AA64" s="160"/>
      <c r="AB64" s="160"/>
      <c r="AC64" s="160"/>
      <c r="AD64" s="161">
        <f t="shared" si="9"/>
        <v>54.0</v>
      </c>
      <c r="AE64" s="161"/>
      <c r="AF64" s="161">
        <f t="shared" si="13"/>
        <v>27.0</v>
      </c>
      <c r="AG64" s="161"/>
      <c r="AH64" s="161">
        <f t="shared" si="14"/>
        <v>10.0</v>
      </c>
      <c r="AI64" s="164"/>
      <c r="AJ64" s="35"/>
    </row>
    <row r="65" spans="8:8">
      <c r="A65" s="4"/>
      <c r="B65" s="165" t="s">
        <v>304</v>
      </c>
      <c r="C65" s="166"/>
      <c r="D65" s="166"/>
      <c r="E65" s="166"/>
      <c r="F65" s="166"/>
      <c r="G65" s="167">
        <v>5.0</v>
      </c>
      <c r="H65" s="167"/>
      <c r="I65" s="168"/>
      <c r="J65" s="168"/>
      <c r="K65" s="168"/>
      <c r="L65" s="168"/>
      <c r="M65" s="169">
        <f t="shared" si="10"/>
        <v>5.0</v>
      </c>
      <c r="N65" s="169"/>
      <c r="O65" s="169">
        <f t="shared" si="11"/>
        <v>2.0</v>
      </c>
      <c r="P65" s="169"/>
      <c r="Q65" s="169">
        <f t="shared" si="12"/>
        <v>1.0</v>
      </c>
      <c r="R65" s="170"/>
      <c r="S65" s="186" t="s">
        <v>329</v>
      </c>
      <c r="T65" s="187"/>
      <c r="U65" s="178"/>
      <c r="V65" s="178"/>
      <c r="W65" s="179"/>
      <c r="X65" s="167">
        <v>1.0</v>
      </c>
      <c r="Y65" s="167"/>
      <c r="Z65" s="168"/>
      <c r="AA65" s="168"/>
      <c r="AB65" s="168"/>
      <c r="AC65" s="168"/>
      <c r="AD65" s="169">
        <f t="shared" si="9"/>
        <v>1.0</v>
      </c>
      <c r="AE65" s="169"/>
      <c r="AF65" s="169">
        <f t="shared" si="13"/>
        <v>0.0</v>
      </c>
      <c r="AG65" s="169"/>
      <c r="AH65" s="169">
        <f t="shared" si="14"/>
        <v>0.0</v>
      </c>
      <c r="AI65" s="171"/>
      <c r="AJ65" s="35"/>
    </row>
    <row r="66" spans="8:8">
      <c r="A66" s="4"/>
      <c r="B66" s="192" t="s">
        <v>327</v>
      </c>
      <c r="C66" s="193"/>
      <c r="D66" s="194" t="s">
        <v>74</v>
      </c>
      <c r="E66" s="194"/>
      <c r="F66" s="195"/>
      <c r="G66" s="159">
        <v>25.0</v>
      </c>
      <c r="H66" s="159"/>
      <c r="I66" s="160"/>
      <c r="J66" s="160"/>
      <c r="K66" s="160"/>
      <c r="L66" s="160"/>
      <c r="M66" s="161">
        <f t="shared" si="10"/>
        <v>25.0</v>
      </c>
      <c r="N66" s="161"/>
      <c r="O66" s="161">
        <f t="shared" si="11"/>
        <v>12.0</v>
      </c>
      <c r="P66" s="161"/>
      <c r="Q66" s="161">
        <f t="shared" si="12"/>
        <v>5.0</v>
      </c>
      <c r="R66" s="162"/>
      <c r="S66" s="163" t="s">
        <v>320</v>
      </c>
      <c r="T66" s="163"/>
      <c r="U66" s="163"/>
      <c r="V66" s="163"/>
      <c r="W66" s="163"/>
      <c r="X66" s="159">
        <v>10.0</v>
      </c>
      <c r="Y66" s="159"/>
      <c r="Z66" s="160"/>
      <c r="AA66" s="160"/>
      <c r="AB66" s="160"/>
      <c r="AC66" s="160"/>
      <c r="AD66" s="161">
        <f t="shared" si="9"/>
        <v>10.0</v>
      </c>
      <c r="AE66" s="161"/>
      <c r="AF66" s="161">
        <f t="shared" si="13"/>
        <v>5.0</v>
      </c>
      <c r="AG66" s="161"/>
      <c r="AH66" s="161">
        <f t="shared" si="14"/>
        <v>2.0</v>
      </c>
      <c r="AI66" s="164"/>
      <c r="AJ66" s="35"/>
    </row>
    <row r="67" spans="8:8">
      <c r="A67" s="4"/>
      <c r="B67" s="196" t="s">
        <v>327</v>
      </c>
      <c r="C67" s="197"/>
      <c r="D67" s="198" t="s">
        <v>404</v>
      </c>
      <c r="E67" s="198"/>
      <c r="F67" s="199"/>
      <c r="G67" s="167">
        <f>LOOKUP(D67,技能专攻!H4:H11,技能专攻!I4:I11)</f>
        <v>20.0</v>
      </c>
      <c r="H67" s="167"/>
      <c r="I67" s="168"/>
      <c r="J67" s="168"/>
      <c r="K67" s="168"/>
      <c r="L67" s="168"/>
      <c r="M67" s="169">
        <f t="shared" si="10"/>
        <v>20.0</v>
      </c>
      <c r="N67" s="169"/>
      <c r="O67" s="169">
        <f t="shared" si="11"/>
        <v>10.0</v>
      </c>
      <c r="P67" s="169"/>
      <c r="Q67" s="169">
        <f t="shared" si="12"/>
        <v>4.0</v>
      </c>
      <c r="R67" s="170"/>
      <c r="S67" s="166" t="s">
        <v>321</v>
      </c>
      <c r="T67" s="166"/>
      <c r="U67" s="166"/>
      <c r="V67" s="166"/>
      <c r="W67" s="166"/>
      <c r="X67" s="167">
        <v>25.0</v>
      </c>
      <c r="Y67" s="167"/>
      <c r="Z67" s="168"/>
      <c r="AA67" s="168"/>
      <c r="AB67" s="168"/>
      <c r="AC67" s="168"/>
      <c r="AD67" s="169">
        <f t="shared" si="9"/>
        <v>25.0</v>
      </c>
      <c r="AE67" s="169"/>
      <c r="AF67" s="169">
        <f t="shared" si="13"/>
        <v>12.0</v>
      </c>
      <c r="AG67" s="169"/>
      <c r="AH67" s="169">
        <f t="shared" si="14"/>
        <v>5.0</v>
      </c>
      <c r="AI67" s="171"/>
      <c r="AJ67" s="35"/>
    </row>
    <row r="68" spans="8:8">
      <c r="A68" s="4"/>
      <c r="B68" s="200" t="s">
        <v>327</v>
      </c>
      <c r="C68" s="201"/>
      <c r="D68" s="202"/>
      <c r="E68" s="202"/>
      <c r="F68" s="203"/>
      <c r="G68" s="159"/>
      <c r="H68" s="159"/>
      <c r="I68" s="160"/>
      <c r="J68" s="160"/>
      <c r="K68" s="160"/>
      <c r="L68" s="160"/>
      <c r="M68" s="161">
        <f t="shared" si="10"/>
        <v>0.0</v>
      </c>
      <c r="N68" s="161"/>
      <c r="O68" s="161">
        <f t="shared" si="11"/>
        <v>0.0</v>
      </c>
      <c r="P68" s="161"/>
      <c r="Q68" s="161">
        <f t="shared" si="12"/>
        <v>0.0</v>
      </c>
      <c r="R68" s="162"/>
      <c r="S68" s="163" t="s">
        <v>322</v>
      </c>
      <c r="T68" s="163"/>
      <c r="U68" s="163"/>
      <c r="V68" s="163"/>
      <c r="W68" s="163"/>
      <c r="X68" s="159">
        <v>20.0</v>
      </c>
      <c r="Y68" s="159"/>
      <c r="Z68" s="160"/>
      <c r="AA68" s="160"/>
      <c r="AB68" s="160"/>
      <c r="AC68" s="160"/>
      <c r="AD68" s="161">
        <f t="shared" si="9"/>
        <v>20.0</v>
      </c>
      <c r="AE68" s="161"/>
      <c r="AF68" s="161">
        <f t="shared" si="13"/>
        <v>10.0</v>
      </c>
      <c r="AG68" s="161"/>
      <c r="AH68" s="161">
        <f t="shared" si="14"/>
        <v>4.0</v>
      </c>
      <c r="AI68" s="164"/>
      <c r="AJ68" s="35"/>
    </row>
    <row r="69" spans="8:8">
      <c r="A69" s="4"/>
      <c r="B69" s="204" t="s">
        <v>328</v>
      </c>
      <c r="C69" s="205"/>
      <c r="D69" s="183" t="s">
        <v>78</v>
      </c>
      <c r="E69" s="206"/>
      <c r="F69" s="206"/>
      <c r="G69" s="207">
        <f>LOOKUP(D69,技能专攻!K3:K9,技能专攻!L3:L9)</f>
        <v>20.0</v>
      </c>
      <c r="H69" s="208"/>
      <c r="I69" s="168"/>
      <c r="J69" s="168"/>
      <c r="K69" s="168"/>
      <c r="L69" s="168"/>
      <c r="M69" s="169">
        <f t="shared" si="10"/>
        <v>20.0</v>
      </c>
      <c r="N69" s="169"/>
      <c r="O69" s="169">
        <f t="shared" si="11"/>
        <v>10.0</v>
      </c>
      <c r="P69" s="169"/>
      <c r="Q69" s="169">
        <f t="shared" si="12"/>
        <v>4.0</v>
      </c>
      <c r="R69" s="170"/>
      <c r="S69" s="181" t="s">
        <v>357</v>
      </c>
      <c r="T69" s="177"/>
      <c r="U69" s="209"/>
      <c r="V69" s="209"/>
      <c r="W69" s="210"/>
      <c r="X69" s="167">
        <v>10.0</v>
      </c>
      <c r="Y69" s="167"/>
      <c r="Z69" s="168"/>
      <c r="AA69" s="168"/>
      <c r="AB69" s="168"/>
      <c r="AC69" s="168"/>
      <c r="AD69" s="169">
        <f t="shared" si="9"/>
        <v>10.0</v>
      </c>
      <c r="AE69" s="169"/>
      <c r="AF69" s="169">
        <f t="shared" si="13"/>
        <v>5.0</v>
      </c>
      <c r="AG69" s="169"/>
      <c r="AH69" s="169">
        <f t="shared" si="14"/>
        <v>2.0</v>
      </c>
      <c r="AI69" s="171"/>
      <c r="AJ69" s="35"/>
    </row>
    <row r="70" spans="8:8">
      <c r="A70" s="4"/>
      <c r="B70" s="211" t="s">
        <v>328</v>
      </c>
      <c r="C70" s="212"/>
      <c r="D70" s="213" t="s">
        <v>325</v>
      </c>
      <c r="E70" s="213"/>
      <c r="F70" s="214"/>
      <c r="G70" s="215">
        <f>LOOKUP(D70,技能专攻!K4:K10,技能专攻!L4:L10)</f>
        <v>25.0</v>
      </c>
      <c r="H70" s="216"/>
      <c r="I70" s="160"/>
      <c r="J70" s="160"/>
      <c r="K70" s="160"/>
      <c r="L70" s="160"/>
      <c r="M70" s="161">
        <f t="shared" si="10"/>
        <v>25.0</v>
      </c>
      <c r="N70" s="161"/>
      <c r="O70" s="161">
        <f t="shared" si="11"/>
        <v>12.0</v>
      </c>
      <c r="P70" s="161"/>
      <c r="Q70" s="161">
        <f t="shared" si="12"/>
        <v>5.0</v>
      </c>
      <c r="R70" s="162"/>
      <c r="S70" s="163" t="s">
        <v>323</v>
      </c>
      <c r="T70" s="163"/>
      <c r="U70" s="163"/>
      <c r="V70" s="163"/>
      <c r="W70" s="163"/>
      <c r="X70" s="159">
        <v>20.0</v>
      </c>
      <c r="Y70" s="159"/>
      <c r="Z70" s="160"/>
      <c r="AA70" s="160"/>
      <c r="AB70" s="160"/>
      <c r="AC70" s="160"/>
      <c r="AD70" s="161">
        <f t="shared" si="9"/>
        <v>20.0</v>
      </c>
      <c r="AE70" s="161"/>
      <c r="AF70" s="161">
        <f t="shared" si="13"/>
        <v>10.0</v>
      </c>
      <c r="AG70" s="161"/>
      <c r="AH70" s="161">
        <f t="shared" si="14"/>
        <v>4.0</v>
      </c>
      <c r="AI70" s="164"/>
      <c r="AJ70" s="35"/>
    </row>
    <row r="71" spans="8:8">
      <c r="A71" s="4"/>
      <c r="B71" s="204" t="s">
        <v>328</v>
      </c>
      <c r="C71" s="205"/>
      <c r="D71" s="182"/>
      <c r="E71" s="182"/>
      <c r="F71" s="183"/>
      <c r="G71" s="167"/>
      <c r="H71" s="167"/>
      <c r="I71" s="168"/>
      <c r="J71" s="168"/>
      <c r="K71" s="168"/>
      <c r="L71" s="168"/>
      <c r="M71" s="169">
        <f t="shared" si="10"/>
        <v>0.0</v>
      </c>
      <c r="N71" s="169"/>
      <c r="O71" s="169">
        <f t="shared" si="11"/>
        <v>0.0</v>
      </c>
      <c r="P71" s="169"/>
      <c r="Q71" s="169">
        <f t="shared" si="12"/>
        <v>0.0</v>
      </c>
      <c r="R71" s="170"/>
      <c r="S71" s="166" t="s">
        <v>324</v>
      </c>
      <c r="T71" s="166"/>
      <c r="U71" s="166"/>
      <c r="V71" s="166"/>
      <c r="W71" s="166"/>
      <c r="X71" s="167">
        <v>20.0</v>
      </c>
      <c r="Y71" s="167"/>
      <c r="Z71" s="168"/>
      <c r="AA71" s="168"/>
      <c r="AB71" s="168"/>
      <c r="AC71" s="168"/>
      <c r="AD71" s="169">
        <f t="shared" si="9"/>
        <v>20.0</v>
      </c>
      <c r="AE71" s="169"/>
      <c r="AF71" s="169">
        <f t="shared" si="13"/>
        <v>10.0</v>
      </c>
      <c r="AG71" s="169"/>
      <c r="AH71" s="169">
        <f t="shared" si="14"/>
        <v>4.0</v>
      </c>
      <c r="AI71" s="171"/>
      <c r="AJ71" s="35"/>
    </row>
    <row r="72" spans="8:8">
      <c r="A72" s="4"/>
      <c r="B72" s="157" t="s">
        <v>305</v>
      </c>
      <c r="C72" s="158"/>
      <c r="D72" s="158"/>
      <c r="E72" s="158"/>
      <c r="F72" s="158"/>
      <c r="G72" s="159">
        <v>30.0</v>
      </c>
      <c r="H72" s="159"/>
      <c r="I72" s="160"/>
      <c r="J72" s="160"/>
      <c r="K72" s="160"/>
      <c r="L72" s="160"/>
      <c r="M72" s="161">
        <f t="shared" si="10"/>
        <v>30.0</v>
      </c>
      <c r="N72" s="161"/>
      <c r="O72" s="161">
        <f t="shared" si="11"/>
        <v>15.0</v>
      </c>
      <c r="P72" s="161"/>
      <c r="Q72" s="161">
        <f t="shared" si="12"/>
        <v>6.0</v>
      </c>
      <c r="R72" s="162"/>
      <c r="S72" s="163" t="s">
        <v>319</v>
      </c>
      <c r="T72" s="163"/>
      <c r="U72" s="163"/>
      <c r="V72" s="163"/>
      <c r="W72" s="163"/>
      <c r="X72" s="159">
        <v>10.0</v>
      </c>
      <c r="Y72" s="159"/>
      <c r="Z72" s="160"/>
      <c r="AA72" s="160"/>
      <c r="AB72" s="160"/>
      <c r="AC72" s="160"/>
      <c r="AD72" s="161">
        <f t="shared" si="9"/>
        <v>10.0</v>
      </c>
      <c r="AE72" s="161"/>
      <c r="AF72" s="161">
        <f t="shared" si="13"/>
        <v>5.0</v>
      </c>
      <c r="AG72" s="161"/>
      <c r="AH72" s="161">
        <f t="shared" si="14"/>
        <v>2.0</v>
      </c>
      <c r="AI72" s="164"/>
      <c r="AJ72" s="35"/>
    </row>
    <row r="73" spans="8:8">
      <c r="A73" s="4"/>
      <c r="B73" s="165" t="s">
        <v>306</v>
      </c>
      <c r="C73" s="166"/>
      <c r="D73" s="166"/>
      <c r="E73" s="166"/>
      <c r="F73" s="166"/>
      <c r="G73" s="167">
        <v>5.0</v>
      </c>
      <c r="H73" s="167"/>
      <c r="I73" s="168"/>
      <c r="J73" s="168"/>
      <c r="K73" s="168">
        <v>45.0</v>
      </c>
      <c r="L73" s="168"/>
      <c r="M73" s="169">
        <f t="shared" si="10"/>
        <v>50.0</v>
      </c>
      <c r="N73" s="169"/>
      <c r="O73" s="169">
        <f t="shared" si="11"/>
        <v>25.0</v>
      </c>
      <c r="P73" s="169"/>
      <c r="Q73" s="169">
        <f t="shared" si="12"/>
        <v>10.0</v>
      </c>
      <c r="R73" s="170"/>
      <c r="S73" s="217" t="s">
        <v>346</v>
      </c>
      <c r="T73" s="218"/>
      <c r="U73" s="218"/>
      <c r="V73" s="218"/>
      <c r="W73" s="219"/>
      <c r="X73" s="167">
        <f>LOOKUP(S73,技能专攻!N4:N9,技能专攻!O4:O9)</f>
        <v>1.0</v>
      </c>
      <c r="Y73" s="167"/>
      <c r="Z73" s="168"/>
      <c r="AA73" s="168"/>
      <c r="AB73" s="168"/>
      <c r="AC73" s="168"/>
      <c r="AD73" s="169">
        <f t="shared" si="9"/>
        <v>1.0</v>
      </c>
      <c r="AE73" s="169"/>
      <c r="AF73" s="169">
        <f t="shared" si="13"/>
        <v>0.0</v>
      </c>
      <c r="AG73" s="169"/>
      <c r="AH73" s="169">
        <f t="shared" si="14"/>
        <v>0.0</v>
      </c>
      <c r="AI73" s="171"/>
      <c r="AJ73" s="35"/>
    </row>
    <row r="74" spans="8:8">
      <c r="A74" s="4"/>
      <c r="B74" s="157" t="s">
        <v>307</v>
      </c>
      <c r="C74" s="158"/>
      <c r="D74" s="158"/>
      <c r="E74" s="158"/>
      <c r="F74" s="158"/>
      <c r="G74" s="159">
        <v>15.0</v>
      </c>
      <c r="H74" s="159"/>
      <c r="I74" s="160"/>
      <c r="J74" s="160"/>
      <c r="K74" s="160"/>
      <c r="L74" s="160"/>
      <c r="M74" s="161">
        <f t="shared" si="10"/>
        <v>15.0</v>
      </c>
      <c r="N74" s="161"/>
      <c r="O74" s="161">
        <f t="shared" si="11"/>
        <v>7.0</v>
      </c>
      <c r="P74" s="161"/>
      <c r="Q74" s="161">
        <f t="shared" si="12"/>
        <v>3.0</v>
      </c>
      <c r="R74" s="162"/>
      <c r="S74" s="220"/>
      <c r="T74" s="221"/>
      <c r="U74" s="221"/>
      <c r="V74" s="221"/>
      <c r="W74" s="222"/>
      <c r="X74" s="160"/>
      <c r="Y74" s="160"/>
      <c r="Z74" s="160"/>
      <c r="AA74" s="160"/>
      <c r="AB74" s="160"/>
      <c r="AC74" s="160"/>
      <c r="AD74" s="161">
        <f t="shared" si="9"/>
        <v>0.0</v>
      </c>
      <c r="AE74" s="161"/>
      <c r="AF74" s="161">
        <f t="shared" si="13"/>
        <v>0.0</v>
      </c>
      <c r="AG74" s="161"/>
      <c r="AH74" s="161">
        <f t="shared" si="14"/>
        <v>0.0</v>
      </c>
      <c r="AI74" s="164"/>
      <c r="AJ74" s="35"/>
    </row>
    <row r="75" spans="8:8">
      <c r="A75" s="4"/>
      <c r="B75" s="165" t="s">
        <v>308</v>
      </c>
      <c r="C75" s="166"/>
      <c r="D75" s="166"/>
      <c r="E75" s="166"/>
      <c r="F75" s="166"/>
      <c r="G75" s="167">
        <v>20.0</v>
      </c>
      <c r="H75" s="167"/>
      <c r="I75" s="168"/>
      <c r="J75" s="168"/>
      <c r="K75" s="168"/>
      <c r="L75" s="168"/>
      <c r="M75" s="169">
        <f t="shared" si="10"/>
        <v>20.0</v>
      </c>
      <c r="N75" s="169"/>
      <c r="O75" s="169">
        <f t="shared" si="11"/>
        <v>10.0</v>
      </c>
      <c r="P75" s="169"/>
      <c r="Q75" s="169">
        <f t="shared" si="12"/>
        <v>4.0</v>
      </c>
      <c r="R75" s="170"/>
      <c r="S75" s="223"/>
      <c r="T75" s="223"/>
      <c r="U75" s="223"/>
      <c r="V75" s="223"/>
      <c r="W75" s="223"/>
      <c r="X75" s="168"/>
      <c r="Y75" s="168"/>
      <c r="Z75" s="168"/>
      <c r="AA75" s="168"/>
      <c r="AB75" s="168"/>
      <c r="AC75" s="168"/>
      <c r="AD75" s="169">
        <f t="shared" si="9"/>
        <v>0.0</v>
      </c>
      <c r="AE75" s="169"/>
      <c r="AF75" s="169">
        <f t="shared" si="13"/>
        <v>0.0</v>
      </c>
      <c r="AG75" s="169"/>
      <c r="AH75" s="169">
        <f t="shared" si="14"/>
        <v>0.0</v>
      </c>
      <c r="AI75" s="171"/>
      <c r="AJ75" s="35"/>
    </row>
    <row r="76" spans="8:8">
      <c r="A76" s="4"/>
      <c r="B76" s="224" t="s">
        <v>419</v>
      </c>
      <c r="C76" s="225"/>
      <c r="D76" s="190"/>
      <c r="E76" s="190"/>
      <c r="F76" s="191"/>
      <c r="G76" s="160">
        <v>1.0</v>
      </c>
      <c r="H76" s="160"/>
      <c r="I76" s="160"/>
      <c r="J76" s="160"/>
      <c r="K76" s="160"/>
      <c r="L76" s="160"/>
      <c r="M76" s="161">
        <f t="shared" si="10"/>
        <v>1.0</v>
      </c>
      <c r="N76" s="161"/>
      <c r="O76" s="161">
        <f t="shared" si="11"/>
        <v>0.0</v>
      </c>
      <c r="P76" s="161"/>
      <c r="Q76" s="161">
        <f t="shared" si="12"/>
        <v>0.0</v>
      </c>
      <c r="R76" s="162"/>
      <c r="S76" s="226"/>
      <c r="T76" s="226"/>
      <c r="U76" s="226"/>
      <c r="V76" s="226"/>
      <c r="W76" s="226"/>
      <c r="X76" s="160"/>
      <c r="Y76" s="160"/>
      <c r="Z76" s="160"/>
      <c r="AA76" s="160"/>
      <c r="AB76" s="160"/>
      <c r="AC76" s="160"/>
      <c r="AD76" s="161">
        <f t="shared" si="9"/>
        <v>0.0</v>
      </c>
      <c r="AE76" s="161"/>
      <c r="AF76" s="161">
        <f t="shared" si="13"/>
        <v>0.0</v>
      </c>
      <c r="AG76" s="161"/>
      <c r="AH76" s="161">
        <f t="shared" si="14"/>
        <v>0.0</v>
      </c>
      <c r="AI76" s="164"/>
      <c r="AJ76" s="35"/>
    </row>
    <row r="77" spans="8:8">
      <c r="A77" s="4"/>
      <c r="B77" s="227" t="s">
        <v>419</v>
      </c>
      <c r="C77" s="181"/>
      <c r="D77" s="178"/>
      <c r="E77" s="178"/>
      <c r="F77" s="179"/>
      <c r="G77" s="168">
        <v>1.0</v>
      </c>
      <c r="H77" s="168"/>
      <c r="I77" s="168"/>
      <c r="J77" s="168"/>
      <c r="K77" s="168"/>
      <c r="L77" s="168"/>
      <c r="M77" s="169">
        <f t="shared" si="10"/>
        <v>1.0</v>
      </c>
      <c r="N77" s="169"/>
      <c r="O77" s="169">
        <f t="shared" si="11"/>
        <v>0.0</v>
      </c>
      <c r="P77" s="169"/>
      <c r="Q77" s="169">
        <f t="shared" si="12"/>
        <v>0.0</v>
      </c>
      <c r="R77" s="170"/>
      <c r="S77" s="223"/>
      <c r="T77" s="223"/>
      <c r="U77" s="223"/>
      <c r="V77" s="223"/>
      <c r="W77" s="223"/>
      <c r="X77" s="168"/>
      <c r="Y77" s="168"/>
      <c r="Z77" s="168"/>
      <c r="AA77" s="168"/>
      <c r="AB77" s="168"/>
      <c r="AC77" s="168"/>
      <c r="AD77" s="169">
        <f t="shared" si="9"/>
        <v>0.0</v>
      </c>
      <c r="AE77" s="169"/>
      <c r="AF77" s="169">
        <f t="shared" si="13"/>
        <v>0.0</v>
      </c>
      <c r="AG77" s="169"/>
      <c r="AH77" s="169">
        <f t="shared" si="14"/>
        <v>0.0</v>
      </c>
      <c r="AI77" s="171"/>
      <c r="AJ77" s="35"/>
    </row>
    <row r="78" spans="8:8">
      <c r="A78" s="4"/>
      <c r="B78" s="224" t="s">
        <v>419</v>
      </c>
      <c r="C78" s="225"/>
      <c r="D78" s="190"/>
      <c r="E78" s="190"/>
      <c r="F78" s="191"/>
      <c r="G78" s="160">
        <v>1.0</v>
      </c>
      <c r="H78" s="160"/>
      <c r="I78" s="160"/>
      <c r="J78" s="160"/>
      <c r="K78" s="160"/>
      <c r="L78" s="160"/>
      <c r="M78" s="161">
        <f t="shared" si="10"/>
        <v>1.0</v>
      </c>
      <c r="N78" s="161"/>
      <c r="O78" s="161">
        <f t="shared" si="11"/>
        <v>0.0</v>
      </c>
      <c r="P78" s="161"/>
      <c r="Q78" s="161">
        <f t="shared" si="12"/>
        <v>0.0</v>
      </c>
      <c r="R78" s="162"/>
      <c r="S78" s="220"/>
      <c r="T78" s="221"/>
      <c r="U78" s="221"/>
      <c r="V78" s="221"/>
      <c r="W78" s="222"/>
      <c r="X78" s="160"/>
      <c r="Y78" s="160"/>
      <c r="Z78" s="160"/>
      <c r="AA78" s="160"/>
      <c r="AB78" s="160"/>
      <c r="AC78" s="160"/>
      <c r="AD78" s="161">
        <f t="shared" si="9"/>
        <v>0.0</v>
      </c>
      <c r="AE78" s="161"/>
      <c r="AF78" s="161">
        <f t="shared" si="13"/>
        <v>0.0</v>
      </c>
      <c r="AG78" s="161"/>
      <c r="AH78" s="161">
        <f t="shared" si="14"/>
        <v>0.0</v>
      </c>
      <c r="AI78" s="164"/>
      <c r="AJ78" s="35"/>
    </row>
    <row r="79" spans="8:8" s="3" ht="16.5" customFormat="1">
      <c r="A79" s="4"/>
      <c r="B79" s="228" t="s">
        <v>331</v>
      </c>
      <c r="C79" s="229"/>
      <c r="D79" s="230" t="s">
        <v>737</v>
      </c>
      <c r="E79" s="230"/>
      <c r="F79" s="231"/>
      <c r="G79" s="232">
        <f>EDU</f>
        <v>92.0</v>
      </c>
      <c r="H79" s="232"/>
      <c r="I79" s="233"/>
      <c r="J79" s="233"/>
      <c r="K79" s="233"/>
      <c r="L79" s="233"/>
      <c r="M79" s="234">
        <f t="shared" si="10"/>
        <v>92.0</v>
      </c>
      <c r="N79" s="234"/>
      <c r="O79" s="234">
        <f t="shared" si="11"/>
        <v>46.0</v>
      </c>
      <c r="P79" s="234"/>
      <c r="Q79" s="234">
        <f t="shared" si="12"/>
        <v>18.0</v>
      </c>
      <c r="R79" s="235"/>
      <c r="S79" s="236" t="str">
        <f>"剩余职业点数="&amp;LOOKUP(OccNo,职业列表!A2:A116,职业列表!E2:E116)-SUM(I48:J79,Z48:AA79)&amp;"        剩余兴趣点数="&amp;INT*2-SUM(K48:L79,AB48:AC79)</f>
        <v>剩余职业点数=0        剩余兴趣点数=0</v>
      </c>
      <c r="T79" s="237"/>
      <c r="U79" s="237"/>
      <c r="V79" s="237"/>
      <c r="W79" s="237"/>
      <c r="X79" s="237"/>
      <c r="Y79" s="237"/>
      <c r="Z79" s="237"/>
      <c r="AA79" s="237"/>
      <c r="AB79" s="237"/>
      <c r="AC79" s="237"/>
      <c r="AD79" s="237"/>
      <c r="AE79" s="237"/>
      <c r="AF79" s="237"/>
      <c r="AG79" s="237"/>
      <c r="AH79" s="237"/>
      <c r="AI79" s="238"/>
      <c r="AJ79" s="6"/>
    </row>
    <row r="80" spans="8:8" s="3" ht="16.5" customFormat="1">
      <c r="A80" s="4"/>
      <c r="B80" s="239" t="s">
        <v>719</v>
      </c>
      <c r="C80" s="239"/>
      <c r="D80" s="239"/>
      <c r="E80" s="239"/>
      <c r="F80" s="239"/>
      <c r="G80" s="239"/>
      <c r="H80" s="239"/>
      <c r="I80" s="239"/>
      <c r="J80" s="239"/>
      <c r="K80" s="239"/>
      <c r="L80" s="239"/>
      <c r="M80" s="239"/>
      <c r="N80" s="239"/>
      <c r="O80" s="240" t="s">
        <v>596</v>
      </c>
      <c r="P80" s="240"/>
      <c r="Q80" s="240"/>
      <c r="R80" s="240"/>
      <c r="S80" s="240"/>
      <c r="T80" s="240"/>
      <c r="U80" s="240"/>
      <c r="V80" s="240"/>
      <c r="W80" s="239"/>
      <c r="X80" s="239"/>
      <c r="Y80" s="239"/>
      <c r="Z80" s="239"/>
      <c r="AA80" s="239"/>
      <c r="AB80" s="239"/>
      <c r="AC80" s="239"/>
      <c r="AD80" s="239"/>
      <c r="AE80" s="239"/>
      <c r="AF80" s="239"/>
      <c r="AG80" s="239"/>
      <c r="AH80" s="239"/>
      <c r="AI80" s="239"/>
      <c r="AJ80" s="6"/>
    </row>
    <row r="81" spans="8:8" s="3" ht="16.5" customFormat="1">
      <c r="A81" s="4"/>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6"/>
    </row>
    <row r="82" spans="8:8" s="3" ht="27.75" customFormat="1">
      <c r="A82" s="4"/>
      <c r="B82" s="7" t="s">
        <v>582</v>
      </c>
      <c r="C82" s="7"/>
      <c r="D82" s="7"/>
      <c r="E82" s="7"/>
      <c r="F82" s="7"/>
      <c r="G82" s="7"/>
      <c r="H82" s="7"/>
      <c r="I82" s="7"/>
      <c r="J82" s="7"/>
      <c r="K82" s="7"/>
      <c r="L82" s="5"/>
      <c r="M82" s="5"/>
      <c r="N82" s="5"/>
      <c r="O82" s="5"/>
      <c r="P82" s="5"/>
      <c r="Q82" s="5"/>
      <c r="R82" s="5"/>
      <c r="S82" s="5"/>
      <c r="T82" s="5"/>
      <c r="U82" s="5"/>
      <c r="V82" s="5"/>
      <c r="W82" s="5"/>
      <c r="X82" s="5"/>
      <c r="Y82" s="5"/>
      <c r="Z82" s="5"/>
      <c r="AA82" s="5"/>
      <c r="AB82" s="5"/>
      <c r="AC82" s="5"/>
      <c r="AD82" s="5"/>
      <c r="AE82" s="5"/>
      <c r="AF82" s="5"/>
      <c r="AG82" s="5"/>
      <c r="AH82" s="5"/>
      <c r="AI82" s="5"/>
      <c r="AJ82" s="6"/>
    </row>
    <row r="83" spans="8:8" s="3" ht="16.5" customFormat="1">
      <c r="A83" s="4"/>
      <c r="B83" s="9" t="s">
        <v>720</v>
      </c>
      <c r="C83" s="9"/>
      <c r="D83" s="9"/>
      <c r="E83" s="9"/>
      <c r="F83" s="9"/>
      <c r="G83" s="9"/>
      <c r="H83" s="9"/>
      <c r="I83" s="9"/>
      <c r="J83" s="9"/>
      <c r="K83" s="9"/>
      <c r="L83" s="5" t="s">
        <v>721</v>
      </c>
      <c r="M83" s="5"/>
      <c r="N83" s="5"/>
      <c r="O83" s="5"/>
      <c r="P83" s="5"/>
      <c r="Q83" s="5"/>
      <c r="R83" s="5"/>
      <c r="S83" s="5"/>
      <c r="T83" s="5"/>
      <c r="U83" s="5"/>
      <c r="V83" s="5"/>
      <c r="W83" s="5"/>
      <c r="X83" s="5"/>
      <c r="Y83" s="5"/>
      <c r="Z83" s="5"/>
      <c r="AA83" s="5"/>
      <c r="AB83" s="5"/>
      <c r="AC83" s="5"/>
      <c r="AD83" s="5"/>
      <c r="AE83" s="5"/>
      <c r="AF83" s="5"/>
      <c r="AG83" s="5"/>
      <c r="AH83" s="5"/>
      <c r="AI83" s="5"/>
      <c r="AJ83" s="6"/>
    </row>
    <row r="84" spans="8:8" s="3" ht="16.5" customFormat="1">
      <c r="A84" s="4"/>
      <c r="B84" s="5" t="s">
        <v>622</v>
      </c>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6"/>
    </row>
    <row r="85" spans="8:8" s="3" ht="16.5" customFormat="1">
      <c r="A85" s="4"/>
      <c r="B85" s="5" t="s">
        <v>588</v>
      </c>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6"/>
    </row>
    <row r="86" spans="8:8" s="3" ht="16.5" customFormat="1">
      <c r="A86" s="4"/>
      <c r="B86" s="17"/>
      <c r="C86" s="17"/>
      <c r="D86" s="17"/>
      <c r="E86" s="17"/>
      <c r="F86" s="17"/>
      <c r="G86" s="17"/>
      <c r="H86" s="17"/>
      <c r="I86" s="17"/>
      <c r="J86" s="17"/>
      <c r="K86" s="17"/>
      <c r="L86" s="17"/>
      <c r="M86" s="17"/>
      <c r="N86" s="17"/>
      <c r="O86" s="17"/>
      <c r="P86" s="17"/>
      <c r="Q86" s="17"/>
      <c r="R86" s="17"/>
      <c r="S86" s="17"/>
      <c r="T86" s="17"/>
      <c r="U86" s="17"/>
      <c r="V86" s="17"/>
      <c r="W86" s="17"/>
      <c r="X86" s="17"/>
      <c r="Y86" s="17"/>
      <c r="Z86" s="17"/>
      <c r="AA86" s="17"/>
      <c r="AB86" s="17"/>
      <c r="AC86" s="17"/>
      <c r="AD86" s="17"/>
      <c r="AE86" s="17"/>
      <c r="AF86" s="17"/>
      <c r="AG86" s="17"/>
      <c r="AH86" s="17"/>
      <c r="AI86" s="17"/>
      <c r="AJ86" s="6"/>
    </row>
    <row r="87" spans="8:8" s="3" ht="27.75" customFormat="1">
      <c r="A87" s="4"/>
      <c r="B87" s="7" t="s">
        <v>589</v>
      </c>
      <c r="C87" s="7"/>
      <c r="D87" s="7"/>
      <c r="E87" s="7"/>
      <c r="F87" s="7"/>
      <c r="G87" s="7"/>
      <c r="H87" s="7"/>
      <c r="I87" s="7"/>
      <c r="J87" s="7"/>
      <c r="K87" s="7"/>
      <c r="L87" s="5"/>
      <c r="M87" s="5"/>
      <c r="N87" s="5"/>
      <c r="O87" s="5"/>
      <c r="P87" s="5"/>
      <c r="Q87" s="5"/>
      <c r="R87" s="5"/>
      <c r="S87" s="5"/>
      <c r="T87" s="5"/>
      <c r="U87" s="5"/>
      <c r="V87" s="5"/>
      <c r="W87" s="5"/>
      <c r="X87" s="5"/>
      <c r="Y87" s="5"/>
      <c r="Z87" s="5"/>
      <c r="AA87" s="5"/>
      <c r="AB87" s="5"/>
      <c r="AC87" s="5"/>
      <c r="AD87" s="5"/>
      <c r="AE87" s="5"/>
      <c r="AF87" s="5"/>
      <c r="AG87" s="5"/>
      <c r="AH87" s="5"/>
      <c r="AI87" s="5"/>
      <c r="AJ87" s="6"/>
    </row>
    <row r="88" spans="8:8" s="3" ht="16.5" customFormat="1">
      <c r="A88" s="4"/>
      <c r="B88" s="5" t="s">
        <v>722</v>
      </c>
      <c r="C88" s="5"/>
      <c r="D88" s="5"/>
      <c r="E88" s="5"/>
      <c r="F88" s="5"/>
      <c r="G88" s="5"/>
      <c r="H88" s="5"/>
      <c r="I88" s="5"/>
      <c r="J88" s="5"/>
      <c r="K88" s="5"/>
      <c r="L88" s="5"/>
      <c r="M88" s="5"/>
      <c r="N88" s="5"/>
      <c r="O88" s="5"/>
      <c r="P88" s="241" t="s">
        <v>704</v>
      </c>
      <c r="Q88" s="241"/>
      <c r="R88" s="241"/>
      <c r="S88" s="241"/>
      <c r="T88" s="241"/>
      <c r="U88" s="241"/>
      <c r="V88" s="241"/>
      <c r="W88" s="241"/>
      <c r="X88" s="241"/>
      <c r="Y88" s="241"/>
      <c r="Z88" s="241"/>
      <c r="AA88" s="5"/>
      <c r="AB88" s="5"/>
      <c r="AC88" s="5"/>
      <c r="AD88" s="5"/>
      <c r="AE88" s="5"/>
      <c r="AF88" s="5"/>
      <c r="AG88" s="5"/>
      <c r="AH88" s="5"/>
      <c r="AI88" s="5"/>
      <c r="AJ88" s="8"/>
    </row>
    <row r="89" spans="8:8" s="3" ht="16.5" customFormat="1">
      <c r="A89" s="4"/>
      <c r="B89" s="9" t="s">
        <v>723</v>
      </c>
      <c r="C89" s="9"/>
      <c r="D89" s="9"/>
      <c r="E89" s="9"/>
      <c r="F89" s="9"/>
      <c r="G89" s="9"/>
      <c r="H89" s="9"/>
      <c r="I89" s="9"/>
      <c r="J89" s="9"/>
      <c r="K89" s="9"/>
      <c r="L89" s="5" t="s">
        <v>594</v>
      </c>
      <c r="M89" s="5"/>
      <c r="N89" s="5"/>
      <c r="O89" s="5"/>
      <c r="P89" s="5"/>
      <c r="Q89" s="5"/>
      <c r="R89" s="5"/>
      <c r="S89" s="5"/>
      <c r="T89" s="5"/>
      <c r="U89" s="5"/>
      <c r="V89" s="5"/>
      <c r="W89" s="5"/>
      <c r="X89" s="5"/>
      <c r="Y89" s="5"/>
      <c r="Z89" s="5"/>
      <c r="AA89" s="5"/>
      <c r="AB89" s="5"/>
      <c r="AC89" s="5"/>
      <c r="AD89" s="5"/>
      <c r="AE89" s="5"/>
      <c r="AF89" s="5"/>
      <c r="AG89" s="5"/>
      <c r="AH89" s="5"/>
      <c r="AI89" s="5"/>
      <c r="AJ89" s="8"/>
    </row>
    <row r="90" spans="8:8" s="3" ht="16.5" customFormat="1">
      <c r="A90" s="4"/>
      <c r="B90" s="9" t="s">
        <v>724</v>
      </c>
      <c r="C90" s="9"/>
      <c r="D90" s="9"/>
      <c r="E90" s="9"/>
      <c r="F90" s="9"/>
      <c r="G90" s="9"/>
      <c r="H90" s="9"/>
      <c r="I90" s="9"/>
      <c r="J90" s="9"/>
      <c r="K90" s="9"/>
      <c r="L90" s="9"/>
      <c r="M90" s="5" t="s">
        <v>595</v>
      </c>
      <c r="N90" s="5"/>
      <c r="O90" s="5"/>
      <c r="P90" s="5"/>
      <c r="Q90" s="5"/>
      <c r="R90" s="5"/>
      <c r="S90" s="5"/>
      <c r="T90" s="5"/>
      <c r="U90" s="5"/>
      <c r="V90" s="5"/>
      <c r="W90" s="5"/>
      <c r="X90" s="5"/>
      <c r="Y90" s="5"/>
      <c r="Z90" s="5"/>
      <c r="AA90" s="5"/>
      <c r="AB90" s="5"/>
      <c r="AC90" s="5"/>
      <c r="AD90" s="5"/>
      <c r="AE90" s="5"/>
      <c r="AF90" s="5"/>
      <c r="AG90" s="5"/>
      <c r="AH90" s="5"/>
      <c r="AI90" s="5"/>
      <c r="AJ90" s="8"/>
    </row>
    <row r="91" spans="8:8" s="3" ht="16.5" customFormat="1">
      <c r="A91" s="4"/>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8"/>
    </row>
    <row r="92" spans="8:8" s="3" ht="16.5" customFormat="1">
      <c r="A92" s="4"/>
      <c r="B92" s="5" t="s">
        <v>725</v>
      </c>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8"/>
    </row>
    <row r="93" spans="8:8" s="3" ht="16.5" customFormat="1">
      <c r="A93" s="4"/>
      <c r="B93" s="5" t="s">
        <v>623</v>
      </c>
      <c r="C93" s="5"/>
      <c r="D93" s="5"/>
      <c r="E93" s="5"/>
      <c r="F93" s="5"/>
      <c r="G93" s="5"/>
      <c r="H93" s="5"/>
      <c r="I93" s="5"/>
      <c r="J93" s="5"/>
      <c r="K93" s="5"/>
      <c r="L93" s="5"/>
      <c r="M93" s="5"/>
      <c r="N93" s="5"/>
      <c r="O93" s="5"/>
      <c r="P93" s="5"/>
      <c r="Q93" s="5"/>
      <c r="R93" s="5"/>
      <c r="S93" s="5"/>
      <c r="T93" s="5"/>
      <c r="U93" s="5"/>
      <c r="V93" s="5"/>
      <c r="W93" s="5"/>
      <c r="X93" s="9" t="s">
        <v>604</v>
      </c>
      <c r="Y93" s="9"/>
      <c r="Z93" s="9"/>
      <c r="AA93" s="9"/>
      <c r="AB93" s="9"/>
      <c r="AC93" s="9"/>
      <c r="AD93" s="9"/>
      <c r="AE93" s="9"/>
      <c r="AF93" s="9"/>
      <c r="AG93" s="9"/>
      <c r="AH93" s="9"/>
      <c r="AI93" s="9"/>
      <c r="AJ93" s="8"/>
    </row>
    <row r="94" spans="8:8" s="3" ht="16.5" customFormat="1">
      <c r="A94" s="4"/>
      <c r="B94" s="17"/>
      <c r="C94" s="17"/>
      <c r="D94" s="17"/>
      <c r="E94" s="17"/>
      <c r="F94" s="17"/>
      <c r="G94" s="17"/>
      <c r="H94" s="17"/>
      <c r="I94" s="17"/>
      <c r="J94" s="17"/>
      <c r="K94" s="17"/>
      <c r="L94" s="17"/>
      <c r="M94" s="17"/>
      <c r="N94" s="17"/>
      <c r="O94" s="17"/>
      <c r="P94" s="17"/>
      <c r="Q94" s="17"/>
      <c r="R94" s="17"/>
      <c r="S94" s="17"/>
      <c r="T94" s="17"/>
      <c r="U94" s="17"/>
      <c r="V94" s="17"/>
      <c r="W94" s="17"/>
      <c r="X94" s="17"/>
      <c r="Y94" s="17"/>
      <c r="Z94" s="17"/>
      <c r="AA94" s="17"/>
      <c r="AB94" s="17"/>
      <c r="AC94" s="17"/>
      <c r="AD94" s="17"/>
      <c r="AE94" s="17"/>
      <c r="AF94" s="17"/>
      <c r="AG94" s="17"/>
      <c r="AH94" s="17"/>
      <c r="AI94" s="17"/>
      <c r="AJ94" s="8"/>
    </row>
    <row r="95" spans="8:8" s="3" ht="27.75" customFormat="1">
      <c r="A95" s="4"/>
      <c r="B95" s="7" t="s">
        <v>608</v>
      </c>
      <c r="C95" s="7"/>
      <c r="D95" s="7"/>
      <c r="E95" s="7"/>
      <c r="F95" s="7"/>
      <c r="G95" s="7"/>
      <c r="H95" s="7"/>
      <c r="I95" s="7"/>
      <c r="J95" s="7"/>
      <c r="K95" s="7"/>
      <c r="L95" s="5"/>
      <c r="M95" s="5"/>
      <c r="N95" s="5"/>
      <c r="O95" s="5"/>
      <c r="P95" s="5"/>
      <c r="Q95" s="5"/>
      <c r="R95" s="5"/>
      <c r="S95" s="5"/>
      <c r="T95" s="5"/>
      <c r="U95" s="5"/>
      <c r="V95" s="5"/>
      <c r="W95" s="5"/>
      <c r="X95" s="5"/>
      <c r="Y95" s="5"/>
      <c r="Z95" s="5"/>
      <c r="AA95" s="5"/>
      <c r="AB95" s="5"/>
      <c r="AC95" s="5"/>
      <c r="AD95" s="5"/>
      <c r="AE95" s="5"/>
      <c r="AF95" s="5"/>
      <c r="AG95" s="5"/>
      <c r="AH95" s="5"/>
      <c r="AI95" s="5"/>
      <c r="AJ95" s="6"/>
    </row>
    <row r="96" spans="8:8" s="3" ht="16.5" customFormat="1">
      <c r="A96" s="4"/>
      <c r="B96" s="5" t="s">
        <v>609</v>
      </c>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6"/>
    </row>
    <row r="97" spans="8:8" s="3" ht="16.5" customFormat="1">
      <c r="A97" s="4"/>
      <c r="B97" s="5" t="s">
        <v>618</v>
      </c>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8"/>
    </row>
    <row r="98" spans="8:8" s="3" ht="16.5" customFormat="1">
      <c r="A98" s="4"/>
      <c r="B98" s="5" t="s">
        <v>610</v>
      </c>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6"/>
    </row>
    <row r="99" spans="8:8" s="3" ht="16.5" customFormat="1">
      <c r="A99" s="4"/>
      <c r="B99" s="5" t="s">
        <v>614</v>
      </c>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6"/>
    </row>
    <row r="100" spans="8:8" s="3" ht="16.5" customFormat="1">
      <c r="A100" s="4"/>
      <c r="B100" s="5" t="s">
        <v>705</v>
      </c>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6"/>
    </row>
    <row r="101" spans="8:8" s="3" ht="16.5" customFormat="1">
      <c r="A101" s="4"/>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8"/>
    </row>
    <row r="102" spans="8:8" s="3" ht="16.5" customFormat="1">
      <c r="A102" s="4"/>
      <c r="B102" s="5" t="s">
        <v>727</v>
      </c>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242"/>
    </row>
    <row r="103" spans="8:8" s="3" ht="16.5" customFormat="1">
      <c r="A103" s="4"/>
      <c r="B103" s="5" t="s">
        <v>726</v>
      </c>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6"/>
    </row>
    <row r="104" spans="8:8" s="3" ht="16.5" customFormat="1">
      <c r="A104" s="4"/>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6"/>
    </row>
    <row r="105" spans="8:8" s="3" ht="16.5" customFormat="1">
      <c r="A105" s="1"/>
    </row>
    <row r="106" spans="8:8" s="3" ht="16.5" customFormat="1">
      <c r="A106" s="1"/>
    </row>
    <row r="107" spans="8:8" s="3" ht="16.5" customFormat="1">
      <c r="A107" s="1"/>
    </row>
    <row r="108" spans="8:8" s="3" ht="16.5" customFormat="1">
      <c r="A108" s="1"/>
    </row>
    <row r="109" spans="8:8" s="3" ht="16.5" customFormat="1">
      <c r="A109" s="1"/>
    </row>
    <row r="110" spans="8:8" s="3" ht="16.5" customFormat="1">
      <c r="A110" s="1"/>
    </row>
    <row r="111" spans="8:8" s="3" ht="16.5" customFormat="1">
      <c r="A111" s="1"/>
    </row>
    <row r="112" spans="8:8" s="3" ht="16.5" customFormat="1">
      <c r="A112" s="1"/>
    </row>
    <row r="113" spans="8:8" s="3" ht="16.5" customFormat="1">
      <c r="A113" s="1"/>
    </row>
    <row r="114" spans="8:8" s="3" ht="16.5" customFormat="1">
      <c r="A114" s="1"/>
    </row>
    <row r="115" spans="8:8" s="3" ht="16.5" customFormat="1">
      <c r="A115" s="1"/>
    </row>
    <row r="116" spans="8:8" s="3" ht="16.5" customFormat="1">
      <c r="A116" s="1"/>
    </row>
    <row r="117" spans="8:8" s="3" ht="16.5" customFormat="1">
      <c r="A117" s="1"/>
    </row>
    <row r="118" spans="8:8" s="3" ht="16.5" customFormat="1">
      <c r="A118" s="1"/>
    </row>
    <row r="119" spans="8:8" s="3" ht="16.5" customFormat="1">
      <c r="A119" s="1"/>
    </row>
    <row r="120" spans="8:8" s="3" ht="16.5" customFormat="1">
      <c r="A120" s="1"/>
    </row>
    <row r="121" spans="8:8" s="3" ht="16.5" customFormat="1">
      <c r="A121" s="1"/>
    </row>
    <row r="122" spans="8:8" s="3" ht="16.5" customFormat="1">
      <c r="A122" s="1"/>
    </row>
    <row r="123" spans="8:8" s="3" ht="16.5" customFormat="1">
      <c r="A123" s="1"/>
    </row>
    <row r="124" spans="8:8" s="3" ht="16.5" customFormat="1">
      <c r="A124" s="1"/>
    </row>
    <row r="125" spans="8:8" s="3" ht="16.5" customFormat="1">
      <c r="A125" s="1"/>
    </row>
    <row r="126" spans="8:8" s="3" ht="16.5" customFormat="1">
      <c r="A126" s="1"/>
    </row>
    <row r="127" spans="8:8" s="3" ht="16.5" customFormat="1">
      <c r="A127" s="1"/>
    </row>
    <row r="128" spans="8:8" s="3" ht="16.5" customFormat="1">
      <c r="A128" s="1"/>
    </row>
    <row r="129" spans="8:8" s="3" ht="16.5" customFormat="1">
      <c r="A129" s="1"/>
    </row>
    <row r="130" spans="8:8" s="3" ht="16.5" customFormat="1">
      <c r="A130" s="1"/>
    </row>
    <row r="131" spans="8:8" s="3" ht="16.5" customFormat="1">
      <c r="A131" s="1"/>
    </row>
    <row r="132" spans="8:8" s="3" ht="16.5" customFormat="1">
      <c r="A132" s="1"/>
    </row>
    <row r="133" spans="8:8">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row>
    <row r="134" spans="8:8">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row>
    <row r="135" spans="8:8">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row>
    <row r="136" spans="8:8">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row>
    <row r="137" spans="8:8">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row>
    <row r="138" spans="8:8">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row>
  </sheetData>
  <sheetProtection algorithmName="SHA-512" hashValue="VseNIgJfWfDpGKl4TeAQQuyWQrmO24GGlSIkE8GTlSznCfsJEARajrgpSEqKsdXtCI/tocCSYStHqHJqhqmQiA==" saltValue="vQZ251LsB3JxPSMHRKonrA==" spinCount="100000" sheet="1" objects="1" scenarios="1"/>
  <mergeCells count="645">
    <mergeCell ref="AF15:AG16"/>
    <mergeCell ref="X48:Y48"/>
    <mergeCell ref="Z53:AA53"/>
    <mergeCell ref="X12:AI13"/>
    <mergeCell ref="T14:W20"/>
    <mergeCell ref="AD15:AE16"/>
    <mergeCell ref="X14:AI14"/>
    <mergeCell ref="AB48:AC48"/>
    <mergeCell ref="I65:J65"/>
    <mergeCell ref="S73:W73"/>
    <mergeCell ref="AD65:AE65"/>
    <mergeCell ref="X65:Y65"/>
    <mergeCell ref="AB65:AC65"/>
    <mergeCell ref="B56:F56"/>
    <mergeCell ref="AA33:AC33"/>
    <mergeCell ref="I54:J54"/>
    <mergeCell ref="B47:F47"/>
    <mergeCell ref="Z56:AA56"/>
    <mergeCell ref="M63:N63"/>
    <mergeCell ref="AD69:AE69"/>
    <mergeCell ref="I61:J61"/>
    <mergeCell ref="AF78:AG78"/>
    <mergeCell ref="AH78:AI78"/>
    <mergeCell ref="B91:AI91"/>
    <mergeCell ref="B92:AI92"/>
    <mergeCell ref="Z15:AA16"/>
    <mergeCell ref="B4:G4"/>
    <mergeCell ref="I9:AI9"/>
    <mergeCell ref="AH15:AI16"/>
    <mergeCell ref="AH59:AI59"/>
    <mergeCell ref="M55:N55"/>
    <mergeCell ref="I60:J60"/>
    <mergeCell ref="G58:H58"/>
    <mergeCell ref="AD60:AE60"/>
    <mergeCell ref="AF60:AG60"/>
    <mergeCell ref="AH58:AI58"/>
    <mergeCell ref="D19:E20"/>
    <mergeCell ref="AF56:AG56"/>
    <mergeCell ref="K58:L58"/>
    <mergeCell ref="AD48:AE48"/>
    <mergeCell ref="F18:G18"/>
    <mergeCell ref="B57:F57"/>
    <mergeCell ref="L16:M16"/>
    <mergeCell ref="AD55:AE55"/>
    <mergeCell ref="I70:J70"/>
    <mergeCell ref="X57:Y57"/>
    <mergeCell ref="Q56:R56"/>
    <mergeCell ref="O60:P60"/>
    <mergeCell ref="O56:P56"/>
    <mergeCell ref="Z77:AA77"/>
    <mergeCell ref="B77:C77"/>
    <mergeCell ref="B90:L90"/>
    <mergeCell ref="AA88:AI88"/>
    <mergeCell ref="I72:J72"/>
    <mergeCell ref="AB56:AC56"/>
    <mergeCell ref="G74:H74"/>
    <mergeCell ref="B3:AI3"/>
    <mergeCell ref="B40:AI40"/>
    <mergeCell ref="I8:AI8"/>
    <mergeCell ref="AG34:AI34"/>
    <mergeCell ref="B49:F49"/>
    <mergeCell ref="AB51:AC51"/>
    <mergeCell ref="X47:Y47"/>
    <mergeCell ref="G54:H54"/>
    <mergeCell ref="X53:Y53"/>
    <mergeCell ref="J33:K34"/>
    <mergeCell ref="AB55:AC55"/>
    <mergeCell ref="H17:I18"/>
    <mergeCell ref="F37:AI37"/>
    <mergeCell ref="K54:L54"/>
    <mergeCell ref="M54:N54"/>
    <mergeCell ref="AA34:AC34"/>
    <mergeCell ref="I48:J48"/>
    <mergeCell ref="O52:P52"/>
    <mergeCell ref="O53:P53"/>
    <mergeCell ref="AB54:AC54"/>
    <mergeCell ref="S53:W53"/>
    <mergeCell ref="G48:H48"/>
    <mergeCell ref="AD33:AF33"/>
    <mergeCell ref="M53:N53"/>
    <mergeCell ref="D33:E34"/>
    <mergeCell ref="AD54:AE54"/>
    <mergeCell ref="D26:N26"/>
    <mergeCell ref="Q53:R53"/>
    <mergeCell ref="F20:G20"/>
    <mergeCell ref="X34:Z34"/>
    <mergeCell ref="H19:I20"/>
    <mergeCell ref="J19:K20"/>
    <mergeCell ref="L19:M19"/>
    <mergeCell ref="N17:O18"/>
    <mergeCell ref="J17:K18"/>
    <mergeCell ref="B1:AI1"/>
    <mergeCell ref="U34:W34"/>
    <mergeCell ref="B60:F60"/>
    <mergeCell ref="AH77:AI77"/>
    <mergeCell ref="X72:Y72"/>
    <mergeCell ref="AH66:AI66"/>
    <mergeCell ref="M62:N62"/>
    <mergeCell ref="AD64:AE64"/>
    <mergeCell ref="B41:K41"/>
    <mergeCell ref="E8:G9"/>
    <mergeCell ref="AA4:AI4"/>
    <mergeCell ref="B6:AI6"/>
    <mergeCell ref="B7:AI7"/>
    <mergeCell ref="P4:U4"/>
    <mergeCell ref="B65:F65"/>
    <mergeCell ref="AH60:AI60"/>
    <mergeCell ref="Z58:AA58"/>
    <mergeCell ref="Z60:AA60"/>
    <mergeCell ref="S60:W60"/>
    <mergeCell ref="X60:Y60"/>
    <mergeCell ref="G33:I34"/>
    <mergeCell ref="AD56:AE56"/>
    <mergeCell ref="K60:L60"/>
    <mergeCell ref="B8:D9"/>
    <mergeCell ref="AB47:AC47"/>
    <mergeCell ref="Q54:R54"/>
    <mergeCell ref="O54:P54"/>
    <mergeCell ref="AD58:AE58"/>
    <mergeCell ref="G60:H60"/>
    <mergeCell ref="B88:O88"/>
    <mergeCell ref="B93:W93"/>
    <mergeCell ref="AF58:AG58"/>
    <mergeCell ref="Q60:R60"/>
    <mergeCell ref="S56:W56"/>
    <mergeCell ref="Z66:AA66"/>
    <mergeCell ref="O71:P71"/>
    <mergeCell ref="M75:N75"/>
    <mergeCell ref="AB78:AC78"/>
    <mergeCell ref="D79:F79"/>
    <mergeCell ref="L89:AI89"/>
    <mergeCell ref="M60:N60"/>
    <mergeCell ref="X58:Y58"/>
    <mergeCell ref="X93:AI93"/>
    <mergeCell ref="F19:G19"/>
    <mergeCell ref="S51:W51"/>
    <mergeCell ref="B25:C25"/>
    <mergeCell ref="R15:S15"/>
    <mergeCell ref="R16:S16"/>
    <mergeCell ref="L17:M17"/>
    <mergeCell ref="AF53:AG53"/>
    <mergeCell ref="G50:H50"/>
    <mergeCell ref="AD47:AI47"/>
    <mergeCell ref="G52:H52"/>
    <mergeCell ref="AH56:AI56"/>
    <mergeCell ref="E38:F39"/>
    <mergeCell ref="N33:Q34"/>
    <mergeCell ref="I57:J57"/>
    <mergeCell ref="AH76:AI76"/>
    <mergeCell ref="M90:AI90"/>
    <mergeCell ref="AD19:AE20"/>
    <mergeCell ref="B2:K2"/>
    <mergeCell ref="L2:AI2"/>
    <mergeCell ref="B28:C28"/>
    <mergeCell ref="B35:F35"/>
    <mergeCell ref="AB60:AC60"/>
    <mergeCell ref="L33:M34"/>
    <mergeCell ref="B37:E37"/>
    <mergeCell ref="X76:Y76"/>
    <mergeCell ref="O77:P77"/>
    <mergeCell ref="P88:Z88"/>
    <mergeCell ref="AG33:AI33"/>
    <mergeCell ref="I55:J55"/>
    <mergeCell ref="B44:AI44"/>
    <mergeCell ref="X56:Y56"/>
    <mergeCell ref="I56:J56"/>
    <mergeCell ref="J35:AI35"/>
    <mergeCell ref="F33:F34"/>
    <mergeCell ref="B45:AI45"/>
    <mergeCell ref="X33:Z33"/>
    <mergeCell ref="D28:H28"/>
    <mergeCell ref="X49:Y49"/>
    <mergeCell ref="B42:AI43"/>
    <mergeCell ref="R34:T34"/>
    <mergeCell ref="AB19:AC20"/>
    <mergeCell ref="Q71:R71"/>
    <mergeCell ref="F15:G15"/>
    <mergeCell ref="B70:C70"/>
    <mergeCell ref="G69:H69"/>
    <mergeCell ref="O70:P70"/>
    <mergeCell ref="L15:M15"/>
    <mergeCell ref="B11:K11"/>
    <mergeCell ref="Q70:R70"/>
    <mergeCell ref="M71:N71"/>
    <mergeCell ref="L41:AI41"/>
    <mergeCell ref="B5:AI5"/>
    <mergeCell ref="I4:N4"/>
    <mergeCell ref="B33:C34"/>
    <mergeCell ref="S38:AI39"/>
    <mergeCell ref="D29:N29"/>
    <mergeCell ref="AB73:AC73"/>
    <mergeCell ref="Q74:R74"/>
    <mergeCell ref="G38:I39"/>
    <mergeCell ref="B38:D39"/>
    <mergeCell ref="AH62:AI62"/>
    <mergeCell ref="B54:C54"/>
    <mergeCell ref="M48:N48"/>
    <mergeCell ref="AF62:AG62"/>
    <mergeCell ref="G61:H61"/>
    <mergeCell ref="X71:Y71"/>
    <mergeCell ref="Z65:AA65"/>
    <mergeCell ref="B67:C67"/>
    <mergeCell ref="G71:H71"/>
    <mergeCell ref="J15:K16"/>
    <mergeCell ref="AB71:AC71"/>
    <mergeCell ref="F17:G17"/>
    <mergeCell ref="S70:W70"/>
    <mergeCell ref="X63:Y63"/>
    <mergeCell ref="D17:E18"/>
    <mergeCell ref="X19:Y20"/>
    <mergeCell ref="B15:C16"/>
    <mergeCell ref="D15:E16"/>
    <mergeCell ref="AB15:AC16"/>
    <mergeCell ref="K69:L69"/>
    <mergeCell ref="H15:I16"/>
    <mergeCell ref="M70:N70"/>
    <mergeCell ref="K63:L63"/>
    <mergeCell ref="U69:W69"/>
    <mergeCell ref="N15:O16"/>
    <mergeCell ref="P15:Q16"/>
    <mergeCell ref="X51:Y51"/>
    <mergeCell ref="G65:H65"/>
    <mergeCell ref="D53:F53"/>
    <mergeCell ref="B32:AI32"/>
    <mergeCell ref="AF65:AG65"/>
    <mergeCell ref="O73:P73"/>
    <mergeCell ref="AB77:AC77"/>
    <mergeCell ref="G79:H79"/>
    <mergeCell ref="I73:J73"/>
    <mergeCell ref="AB66:AC66"/>
    <mergeCell ref="AH69:AI69"/>
    <mergeCell ref="M65:N65"/>
    <mergeCell ref="AD61:AE61"/>
    <mergeCell ref="B53:C53"/>
    <mergeCell ref="G67:H67"/>
    <mergeCell ref="I67:J67"/>
    <mergeCell ref="B50:F50"/>
    <mergeCell ref="K65:L65"/>
    <mergeCell ref="G53:H53"/>
    <mergeCell ref="I53:J53"/>
    <mergeCell ref="K53:L53"/>
    <mergeCell ref="AD50:AE50"/>
    <mergeCell ref="I69:J69"/>
    <mergeCell ref="D54:F54"/>
    <mergeCell ref="B30:C30"/>
    <mergeCell ref="D30:N30"/>
    <mergeCell ref="B24:N24"/>
    <mergeCell ref="B71:C71"/>
    <mergeCell ref="AD62:AE62"/>
    <mergeCell ref="Z61:AA61"/>
    <mergeCell ref="Q62:R62"/>
    <mergeCell ref="Z62:AA62"/>
    <mergeCell ref="AB64:AC64"/>
    <mergeCell ref="AF68:AG68"/>
    <mergeCell ref="AF70:AG70"/>
    <mergeCell ref="AH65:AI65"/>
    <mergeCell ref="K72:L72"/>
    <mergeCell ref="D70:F70"/>
    <mergeCell ref="B72:F72"/>
    <mergeCell ref="AD68:AE68"/>
    <mergeCell ref="AF69:AG69"/>
    <mergeCell ref="AH72:AI72"/>
    <mergeCell ref="AB69:AC69"/>
    <mergeCell ref="Z70:AA70"/>
    <mergeCell ref="AD70:AE70"/>
    <mergeCell ref="AB70:AC70"/>
    <mergeCell ref="B73:F73"/>
    <mergeCell ref="O69:P69"/>
    <mergeCell ref="AD72:AE72"/>
    <mergeCell ref="S75:W75"/>
    <mergeCell ref="Q52:R52"/>
    <mergeCell ref="AD53:AE53"/>
    <mergeCell ref="AF51:AG51"/>
    <mergeCell ref="AH73:AI73"/>
    <mergeCell ref="O72:P72"/>
    <mergeCell ref="Z67:AA67"/>
    <mergeCell ref="AF73:AG73"/>
    <mergeCell ref="S72:W72"/>
    <mergeCell ref="Q75:R75"/>
    <mergeCell ref="AF71:AG71"/>
    <mergeCell ref="Q73:R73"/>
    <mergeCell ref="X75:Y75"/>
    <mergeCell ref="O74:P74"/>
    <mergeCell ref="K75:L75"/>
    <mergeCell ref="Q72:R72"/>
    <mergeCell ref="B84:AI84"/>
    <mergeCell ref="B87:K87"/>
    <mergeCell ref="AB59:AC59"/>
    <mergeCell ref="D69:F69"/>
    <mergeCell ref="K71:L71"/>
    <mergeCell ref="D67:F67"/>
    <mergeCell ref="AD66:AE66"/>
    <mergeCell ref="O65:P65"/>
    <mergeCell ref="Z68:AA68"/>
    <mergeCell ref="AF67:AG67"/>
    <mergeCell ref="B74:F74"/>
    <mergeCell ref="X67:Y67"/>
    <mergeCell ref="I71:J71"/>
    <mergeCell ref="AB58:AC58"/>
    <mergeCell ref="G47:H47"/>
    <mergeCell ref="K61:L61"/>
    <mergeCell ref="AD67:AE67"/>
    <mergeCell ref="S71:W71"/>
    <mergeCell ref="AF64:AG64"/>
    <mergeCell ref="AB67:AC67"/>
    <mergeCell ref="Q77:R77"/>
    <mergeCell ref="M73:N73"/>
    <mergeCell ref="AF77:AG77"/>
    <mergeCell ref="B81:AI81"/>
    <mergeCell ref="B85:AI85"/>
    <mergeCell ref="AB76:AC76"/>
    <mergeCell ref="B89:K89"/>
    <mergeCell ref="I77:J77"/>
    <mergeCell ref="AD77:AE77"/>
    <mergeCell ref="S77:W77"/>
    <mergeCell ref="AB53:AC53"/>
    <mergeCell ref="K48:L48"/>
    <mergeCell ref="G51:H51"/>
    <mergeCell ref="S47:W47"/>
    <mergeCell ref="K50:L50"/>
    <mergeCell ref="M50:N50"/>
    <mergeCell ref="O50:P50"/>
    <mergeCell ref="B36:K36"/>
    <mergeCell ref="Z59:AA59"/>
    <mergeCell ref="Q50:R50"/>
    <mergeCell ref="AH52:AI52"/>
    <mergeCell ref="AH61:AI61"/>
    <mergeCell ref="AB62:AC62"/>
    <mergeCell ref="S58:W58"/>
    <mergeCell ref="I62:J62"/>
    <mergeCell ref="AF61:AG61"/>
    <mergeCell ref="X17:Y18"/>
    <mergeCell ref="Q48:R48"/>
    <mergeCell ref="S63:T63"/>
    <mergeCell ref="U63:W63"/>
    <mergeCell ref="Z17:AA18"/>
    <mergeCell ref="L11:AI11"/>
    <mergeCell ref="D66:F66"/>
    <mergeCell ref="AF63:AG63"/>
    <mergeCell ref="S62:W62"/>
    <mergeCell ref="B66:C66"/>
    <mergeCell ref="X66:Y66"/>
    <mergeCell ref="G57:H57"/>
    <mergeCell ref="D68:F68"/>
    <mergeCell ref="K64:L64"/>
    <mergeCell ref="O66:P66"/>
    <mergeCell ref="O64:P64"/>
    <mergeCell ref="Q59:R59"/>
    <mergeCell ref="B48:F48"/>
    <mergeCell ref="S69:T69"/>
    <mergeCell ref="F16:G16"/>
    <mergeCell ref="P17:Q18"/>
    <mergeCell ref="AB63:AC63"/>
    <mergeCell ref="AH50:AI50"/>
    <mergeCell ref="B46:AI46"/>
    <mergeCell ref="AB50:AC50"/>
    <mergeCell ref="S50:W50"/>
    <mergeCell ref="AH54:AI54"/>
    <mergeCell ref="D78:F78"/>
    <mergeCell ref="K62:L62"/>
    <mergeCell ref="S78:W78"/>
    <mergeCell ref="B78:C78"/>
    <mergeCell ref="Q68:R68"/>
    <mergeCell ref="G78:H78"/>
    <mergeCell ref="X78:Y78"/>
    <mergeCell ref="I78:J78"/>
    <mergeCell ref="L87:AI87"/>
    <mergeCell ref="Q78:R78"/>
    <mergeCell ref="I79:J79"/>
    <mergeCell ref="O78:P78"/>
    <mergeCell ref="K79:L79"/>
    <mergeCell ref="L83:AI83"/>
    <mergeCell ref="L82:AI82"/>
    <mergeCell ref="K78:L78"/>
    <mergeCell ref="B80:N80"/>
    <mergeCell ref="B103:AI103"/>
    <mergeCell ref="M78:N78"/>
    <mergeCell ref="S79:AI79"/>
    <mergeCell ref="G63:H63"/>
    <mergeCell ref="K55:L55"/>
    <mergeCell ref="AH55:AI55"/>
    <mergeCell ref="X54:Y54"/>
    <mergeCell ref="AD34:AF34"/>
    <mergeCell ref="X15:Y16"/>
    <mergeCell ref="AF54:AG54"/>
    <mergeCell ref="R33:T33"/>
    <mergeCell ref="B17:C18"/>
    <mergeCell ref="U33:W33"/>
    <mergeCell ref="B51:F51"/>
    <mergeCell ref="K52:L52"/>
    <mergeCell ref="AF57:AG57"/>
    <mergeCell ref="M58:N58"/>
    <mergeCell ref="B55:F55"/>
    <mergeCell ref="B58:F58"/>
    <mergeCell ref="AH17:AI18"/>
    <mergeCell ref="M52:N52"/>
    <mergeCell ref="AB61:AC61"/>
    <mergeCell ref="AD52:AE52"/>
    <mergeCell ref="I66:J66"/>
    <mergeCell ref="O68:P68"/>
    <mergeCell ref="AB68:AC68"/>
    <mergeCell ref="AF49:AG49"/>
    <mergeCell ref="Q58:R58"/>
    <mergeCell ref="O57:P57"/>
    <mergeCell ref="AD59:AE59"/>
    <mergeCell ref="Z57:AA57"/>
    <mergeCell ref="R30:AI30"/>
    <mergeCell ref="AA23:AI23"/>
    <mergeCell ref="I59:J59"/>
    <mergeCell ref="X55:Y55"/>
    <mergeCell ref="O55:P55"/>
    <mergeCell ref="Q55:R55"/>
    <mergeCell ref="S55:W55"/>
    <mergeCell ref="Q57:R57"/>
    <mergeCell ref="I76:J76"/>
    <mergeCell ref="AD73:AE73"/>
    <mergeCell ref="AF76:AG76"/>
    <mergeCell ref="Z78:AA78"/>
    <mergeCell ref="B99:AI99"/>
    <mergeCell ref="B101:AI101"/>
    <mergeCell ref="B102:AI102"/>
    <mergeCell ref="B104:AI104"/>
    <mergeCell ref="R23:Z23"/>
    <mergeCell ref="K66:L66"/>
    <mergeCell ref="G56:H56"/>
    <mergeCell ref="X68:Y68"/>
    <mergeCell ref="Z52:AA52"/>
    <mergeCell ref="Q64:R64"/>
    <mergeCell ref="AH57:AI57"/>
    <mergeCell ref="K56:L56"/>
    <mergeCell ref="AH64:AI64"/>
    <mergeCell ref="U65:W65"/>
    <mergeCell ref="D76:F76"/>
    <mergeCell ref="AH75:AI75"/>
    <mergeCell ref="K77:L77"/>
    <mergeCell ref="X69:Y69"/>
    <mergeCell ref="G76:H76"/>
    <mergeCell ref="AD75:AE75"/>
    <mergeCell ref="G72:H72"/>
    <mergeCell ref="AD76:AE76"/>
    <mergeCell ref="B76:C76"/>
    <mergeCell ref="AF72:AG72"/>
    <mergeCell ref="O76:P76"/>
    <mergeCell ref="S74:W74"/>
    <mergeCell ref="X74:Y74"/>
    <mergeCell ref="S76:W76"/>
    <mergeCell ref="B69:C69"/>
    <mergeCell ref="U64:W64"/>
    <mergeCell ref="AH70:AI70"/>
    <mergeCell ref="Z49:AA49"/>
    <mergeCell ref="B13:W13"/>
    <mergeCell ref="B12:W12"/>
    <mergeCell ref="G49:H49"/>
    <mergeCell ref="J38:R39"/>
    <mergeCell ref="Q49:R49"/>
    <mergeCell ref="S49:W49"/>
    <mergeCell ref="K49:L49"/>
    <mergeCell ref="B14:S14"/>
    <mergeCell ref="Z63:AA63"/>
    <mergeCell ref="I68:J68"/>
    <mergeCell ref="K68:L68"/>
    <mergeCell ref="R18:S18"/>
    <mergeCell ref="L18:M18"/>
    <mergeCell ref="D52:F52"/>
    <mergeCell ref="AF48:AG48"/>
    <mergeCell ref="Z47:AA47"/>
    <mergeCell ref="B29:C29"/>
    <mergeCell ref="B21:AI21"/>
    <mergeCell ref="O58:P58"/>
    <mergeCell ref="AF17:AG18"/>
    <mergeCell ref="AH48:AI48"/>
    <mergeCell ref="AH53:AI53"/>
    <mergeCell ref="R24:AI24"/>
    <mergeCell ref="AD17:AE18"/>
    <mergeCell ref="AB17:AC18"/>
    <mergeCell ref="R17:S17"/>
    <mergeCell ref="Z54:AA54"/>
    <mergeCell ref="Q61:R61"/>
    <mergeCell ref="M59:N59"/>
    <mergeCell ref="K57:L57"/>
    <mergeCell ref="X62:Y62"/>
    <mergeCell ref="M56:N56"/>
    <mergeCell ref="S61:W61"/>
    <mergeCell ref="G59:H59"/>
    <mergeCell ref="B27:C27"/>
    <mergeCell ref="D27:N27"/>
    <mergeCell ref="M57:N57"/>
    <mergeCell ref="AF66:AG66"/>
    <mergeCell ref="K67:L67"/>
    <mergeCell ref="AH67:AI67"/>
    <mergeCell ref="O59:P59"/>
    <mergeCell ref="M61:N61"/>
    <mergeCell ref="K59:L59"/>
    <mergeCell ref="Q67:R67"/>
    <mergeCell ref="X61:Y61"/>
    <mergeCell ref="O61:P61"/>
    <mergeCell ref="M67:N67"/>
    <mergeCell ref="O67:P67"/>
    <mergeCell ref="S67:W67"/>
    <mergeCell ref="Z71:AA71"/>
    <mergeCell ref="B52:C52"/>
    <mergeCell ref="AH71:AI71"/>
    <mergeCell ref="O75:P75"/>
    <mergeCell ref="Z50:AA50"/>
    <mergeCell ref="D25:N25"/>
    <mergeCell ref="S52:W52"/>
    <mergeCell ref="AH49:AI49"/>
    <mergeCell ref="M51:N51"/>
    <mergeCell ref="O48:P48"/>
    <mergeCell ref="Z51:AA51"/>
    <mergeCell ref="M49:N49"/>
    <mergeCell ref="O51:P51"/>
    <mergeCell ref="Z19:AA20"/>
    <mergeCell ref="AF75:AG75"/>
    <mergeCell ref="I51:J51"/>
    <mergeCell ref="D71:F71"/>
    <mergeCell ref="AH68:AI68"/>
    <mergeCell ref="AD71:AE71"/>
    <mergeCell ref="G55:H55"/>
    <mergeCell ref="S68:W68"/>
    <mergeCell ref="G70:H70"/>
    <mergeCell ref="AF19:AI20"/>
    <mergeCell ref="S57:W57"/>
    <mergeCell ref="O24:Q30"/>
    <mergeCell ref="N19:S20"/>
    <mergeCell ref="I50:J50"/>
    <mergeCell ref="AB52:AC52"/>
    <mergeCell ref="AD49:AE49"/>
    <mergeCell ref="X50:Y50"/>
    <mergeCell ref="Q51:R51"/>
    <mergeCell ref="B22:AI22"/>
    <mergeCell ref="B23:Q23"/>
    <mergeCell ref="Z55:AA55"/>
    <mergeCell ref="K70:L70"/>
    <mergeCell ref="I58:J58"/>
    <mergeCell ref="Z69:AA69"/>
    <mergeCell ref="X70:Y70"/>
    <mergeCell ref="M66:N66"/>
    <mergeCell ref="G68:H68"/>
    <mergeCell ref="X64:Y64"/>
    <mergeCell ref="M68:N68"/>
    <mergeCell ref="Q69:R69"/>
    <mergeCell ref="AD74:AE74"/>
    <mergeCell ref="R25:AI25"/>
    <mergeCell ref="AF50:AG50"/>
    <mergeCell ref="L20:M20"/>
    <mergeCell ref="B59:F59"/>
    <mergeCell ref="AF52:AG52"/>
    <mergeCell ref="B62:F62"/>
    <mergeCell ref="G62:H62"/>
    <mergeCell ref="B61:F61"/>
    <mergeCell ref="B63:F63"/>
    <mergeCell ref="B64:F64"/>
    <mergeCell ref="G66:H66"/>
    <mergeCell ref="AF55:AG55"/>
    <mergeCell ref="Q76:R76"/>
    <mergeCell ref="I52:J52"/>
    <mergeCell ref="R26:AI26"/>
    <mergeCell ref="S48:W48"/>
    <mergeCell ref="R28:AI28"/>
    <mergeCell ref="R29:AI29"/>
    <mergeCell ref="R27:AI27"/>
    <mergeCell ref="Z72:AA72"/>
    <mergeCell ref="G77:H77"/>
    <mergeCell ref="AB74:AC74"/>
    <mergeCell ref="Z74:AA74"/>
    <mergeCell ref="M79:N79"/>
    <mergeCell ref="I75:J75"/>
    <mergeCell ref="I74:J74"/>
    <mergeCell ref="X77:Y77"/>
    <mergeCell ref="I64:J64"/>
    <mergeCell ref="AD63:AE63"/>
    <mergeCell ref="S66:W66"/>
    <mergeCell ref="O62:P62"/>
    <mergeCell ref="B68:C68"/>
    <mergeCell ref="I49:J49"/>
    <mergeCell ref="B31:AI31"/>
    <mergeCell ref="B19:C20"/>
    <mergeCell ref="Z48:AA48"/>
    <mergeCell ref="I28:J28"/>
    <mergeCell ref="K28:N28"/>
    <mergeCell ref="B26:C26"/>
    <mergeCell ref="L36:AI36"/>
    <mergeCell ref="K51:L51"/>
    <mergeCell ref="X52:Y52"/>
    <mergeCell ref="AD51:AE51"/>
    <mergeCell ref="AF59:AG59"/>
    <mergeCell ref="AB57:AC57"/>
    <mergeCell ref="S59:T59"/>
    <mergeCell ref="Z64:AA64"/>
    <mergeCell ref="M69:N69"/>
    <mergeCell ref="I63:J63"/>
    <mergeCell ref="O63:P63"/>
    <mergeCell ref="Q63:R63"/>
    <mergeCell ref="M64:N64"/>
    <mergeCell ref="S64:T64"/>
    <mergeCell ref="AH51:AI51"/>
    <mergeCell ref="O49:P49"/>
    <mergeCell ref="I47:J47"/>
    <mergeCell ref="X59:Y59"/>
    <mergeCell ref="Q66:R66"/>
    <mergeCell ref="K47:L47"/>
    <mergeCell ref="M47:R47"/>
    <mergeCell ref="B10:AI10"/>
    <mergeCell ref="AB49:AC49"/>
    <mergeCell ref="Z75:AA75"/>
    <mergeCell ref="B82:K82"/>
    <mergeCell ref="D77:F77"/>
    <mergeCell ref="O79:P79"/>
    <mergeCell ref="B79:C79"/>
    <mergeCell ref="B100:AI100"/>
    <mergeCell ref="B98:AI98"/>
    <mergeCell ref="G64:H64"/>
    <mergeCell ref="AD57:AE57"/>
    <mergeCell ref="S54:W54"/>
    <mergeCell ref="S65:T65"/>
    <mergeCell ref="AH63:AI63"/>
    <mergeCell ref="M77:N77"/>
    <mergeCell ref="AF74:AG74"/>
    <mergeCell ref="G73:H73"/>
    <mergeCell ref="M72:N72"/>
    <mergeCell ref="B75:F75"/>
    <mergeCell ref="U59:W59"/>
    <mergeCell ref="M76:N76"/>
    <mergeCell ref="AB72:AC72"/>
    <mergeCell ref="Q65:R65"/>
    <mergeCell ref="AB75:AC75"/>
    <mergeCell ref="M74:N74"/>
    <mergeCell ref="Z76:AA76"/>
    <mergeCell ref="G75:H75"/>
    <mergeCell ref="W80:AI80"/>
    <mergeCell ref="X73:Y73"/>
    <mergeCell ref="AH74:AI74"/>
    <mergeCell ref="K76:L76"/>
    <mergeCell ref="AD78:AE78"/>
    <mergeCell ref="B96:AI96"/>
    <mergeCell ref="B97:AI97"/>
    <mergeCell ref="B83:K83"/>
    <mergeCell ref="Q79:R79"/>
    <mergeCell ref="K73:L73"/>
    <mergeCell ref="O80:V80"/>
    <mergeCell ref="B95:K95"/>
    <mergeCell ref="L95:AI95"/>
    <mergeCell ref="K74:L74"/>
    <mergeCell ref="Z73:AA73"/>
  </mergeCells>
  <dataValidations count="56">
    <dataValidation allowBlank="1" type="any" operator="between" errorStyle="stop" showInputMessage="1" promptTitle="First Aid (30%)" prompt="使用者有能力可以提供紧急的医疗处理，唤醒昏迷者。急救不能用于治疗疾病，但是只有急救技能可以拯救一名濒死角色的生命。急救可以由多人共同实施，只需一人成功即可。" showErrorMessage="1" sqref="B72:F72"/>
    <dataValidation allowBlank="1" type="whole" operator="lessThanOrEqual" errorStyle="information" showInputMessage="1" showErrorMessage="1" errorTitle="人体极限" error="这些属性的极限值为99。 除非你的守秘人同意，否则调查员属性不能突破这个上限。" sqref="D15:E20">
      <formula1>99</formula1>
    </dataValidation>
    <dataValidation allowBlank="1" type="any" operator="between" errorStyle="stop" showInputMessage="1" promptTitle="Appraise (05%)" prompt="用来估计某种物品的价值，包括质量，使用的材料以及工艺。相关的，调查员可以准确地辨认出物品的年龄，评估它的历史关联性以及发现赝品。" showErrorMessage="1" sqref="B50:F50"/>
    <dataValidation allowBlank="1" type="any" operator="between" errorStyle="stop" showInputMessage="1" promptTitle="Climb (20%)" prompt="这技能允许一名角色借助或者不借助绳索或者登山工具进行爬树、墙以及其他垂直表面。这技能也同样包括用绳索下降。许多因素将会影响难度等级。" showErrorMessage="1" sqref="B56:F56"/>
    <dataValidation allowBlank="1" type="any" operator="between" errorStyle="stop" showInputMessage="1" promptTitle="Credit Rating (00%)" prompt="衡量了调查员表现出来的富裕程度以及经济上的自信度。如果调查员尝试用他的经济地位来达成某个目标，那么也许使用信用评级技能会比较合适。信用评级可以被用来取代APP来评估第一印象。 （请将技能提升至调查员职业信用范围之内）" showErrorMessage="1" sqref="B58:F58"/>
    <dataValidation allowBlank="1" type="any" operator="between" errorStyle="stop" showInput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 仅在现代可用。" showErrorMessage="1" sqref="B57:F57"/>
    <dataValidation allowBlank="1" type="any" operator="between" errorStyle="stop" showInputMessage="1" promptTitle="Art and Craft (05%)" prompt="该技能可能能使你制作/修理一样东西，或者制造一个复制品/赝品。 对一个物品进行一次成功的鉴定可能可以提供关于该物品的相关信息" showErrorMessage="1" sqref="B52:C54"/>
    <dataValidation allowBlank="1" type="any" operator="between" errorStyle="stop" showInputMessage="1" promptTitle="Listen (20%)" prompt="衡量一名调查员理解声音的能力，包括偶然听到的对话，一扇关着的门后的轻声嘀咕，以及咖啡厅里的私语。 KP可以用这来决定一场即将发生的遭遇的形式。甚至此外，一个较高的聆听技能可以指一名角色有着高度的泛察觉能力" showErrorMessage="1" sqref="S50:W50"/>
    <dataValidation allowBlank="1" type="any" operator="between" errorStyle="stop" showInputMessage="1" promptTitle="Throw (20%)" prompt="当需要用物体击中目标或者用物件的正确部分击中目标（例如小刀或者短柄小斧的刃）时，使用投掷技能。一件有着合理平衡构架的可以藏于手中大小的物品可以被投掷至多等同于 STR码的距离。" showErrorMessage="1" sqref="S71:W71"/>
    <dataValidation allowBlank="1" type="whole" operator="between" errorStyle="stop" showInputMessage="1" showErrorMessage="1" sqref="E38:F39">
      <formula1>0</formula1>
      <formula2>114</formula2>
    </dataValidation>
    <dataValidation allowBlank="1" type="any" operator="between" errorStyle="stop" showInputMessage="1" promptTitle="Jump (20%)" prompt="如果成功，调查员可以在垂直方向上跳起或跳下，或者从一个站立点或起步点水平向外跳。当从高处跌落时，一次成功的跳跃鉴定可以将跌落伤害减半。" showErrorMessage="1" sqref="B75:F75"/>
    <dataValidation allowBlank="1" type="any" operator="between" errorStyle="stop" showInputMessage="1" promptTitle="Accounting (05%)" prompt="使调查员理解会计工作的流程。通过检查账簿，调查员可以了解过去的资金的得与失，以及这些资金流通渠道。也能发现做假账的员工，对资金的偷偷挪用，对行贿或者敲诈的款项支付，以及经济状况是否比表面陈述的更好或者更差。" showErrorMessage="1" sqref="B48:F48"/>
    <dataValidation allowBlank="1" type="any" operator="between" errorStyle="stop" showInputMessage="1" promptTitle="History (05%)" prompt="让一名调查员能够记住一个国家，城市，区域或者个人及其相关的重要情报。一个成功的检定可以用来帮助辨认先祖所熟悉的工具，科技，或者想法，但是对当下的所知甚少。" showErrorMessage="1" sqref="B73:F73"/>
    <dataValidation allowBlank="1" type="any" operator="between" errorStyle="stop" showInputMessage="1" promptTitle="Intimidate (15%)" prompt="恐吓可以以许多形式使用，包括武力威慑，心理操控，以及威胁。这通常被用来使某人害怕，并迫使其进行某种特定的行为。恐吓的对抗技能为恐吓或者心理学。同样也能拿来砍价。" showErrorMessage="1" sqref="B74:F74"/>
    <dataValidation allowBlank="1" type="any" operator="between" errorStyle="stop" showInputMessage="1" promptTitle="Charm (15%)" prompt="魅惑允许通过许多形式来使用，包括肉体魅力、诱惑、奉承或是单纯的人格魅力。魅惑可能可以被用于迫使某人进行特定的行动。 魅惑或是心理学技能可以用于对抗魅惑技能。 魅惑技能可以被用于讨价还价。" showErrorMessage="1" sqref="B55:F55"/>
    <dataValidation allowBlank="1" type="any" operator="between" errorStyle="stop" showInputMessage="1" promptTitle="Pilot (01%)" prompt="这是操控飞行器或船只的技能，汽车驾驶在左侧躲闪和电器维修之间。 驾驶（飞行器）：了解并能够日益掌握下方指出的一类飞行器。着陆时，就算在最佳的状况，也必须进行驾驶掷骰。失败的结果视情况而定。 驾驶（船）：了解小型马达船和帆船在风中、暴风雨中、海潮中的各种行为，并可以从波浪与风的表现中读出暗礁及迫近的暴风雨。在风中，新水手连停艘小船都是困难的。" showErrorMessage="1" sqref="S59:T59"/>
    <dataValidation allowBlank="1" type="any" operator="between" errorStyle="stop" showInputMessage="1" promptTitle="Law (05%)" prompt="代表你对法律、早期事件、法庭辩术或法院程序的了解。一个法律专家可能会获得奖励以及事务所，但这可能需要几年的申请和一个较高的信用评级。在国外时，技能的难度等级相应上升，除非该角色花费时间学习该国的法律。" showErrorMessage="1" sqref="S48:W48"/>
    <dataValidation allowBlank="1" type="any" operator="between" errorStyle="stop" showInputMessage="1" promptTitle="Swim (20%)" prompt="有能力在水或者其他液体中漂浮以及移动。只有在遭遇危险时需要进行游泳技能检定，或当 KP认为合适的时候。当游泳的孤注一骰失败时，可能会导致生命值损失。也可能导致人物顺着水流向下冲走，被水半淹或完全淹没。" showErrorMessage="1" sqref="S70:W70"/>
    <dataValidation allowBlank="1" type="any" operator="between" errorStyle="stop" showInputMessage="1" promptTitle="Persuade (10%)" prompt="使用说服来通过一场论述、争辩以及讨论让目标相信一个确切的想法，概念，或者信仰。说服并不一定需要涉及真实的内容。成功的说服技能的运用将花费不少的时间：至少半小时。另外说服还可以被用于讨价还价。" showErrorMessage="1" sqref="S58:W58"/>
    <dataValidation allowBlank="1" type="any" operator="between" errorStyle="stop" showInputMessage="1" promptTitle="Science (01%)" prompt="科学专业上的理论和实践的能力，拥有这个技能的人接受过一定程度的正式的教育或者训练。对于知识的理解和认识受到时代的限制。你可以花费点数来获得任何你想要的专业技能，每个专业化技能包括了一门专门的学科。" showErrorMessage="1" sqref="S63:T65"/>
    <dataValidation allowBlank="1" type="any" operator="between" errorStyle="stop" showInputMessage="1" promptTitle="Spot Hidden (25%)" prompt="这技能允许使用者发现密门或者秘密隔间，注意到隐藏的闯入者，发现并不明显的线索，发现重新涂过漆的汽车，意识到埋伏，注意到鼓出的口袋，或者任何类似的事情。对于调查员来说，这是一个很重要的技能。" showErrorMessage="1" sqref="S67:W67"/>
    <dataValidation allowBlank="1" type="whole" operator="lessThanOrEqual" errorStyle="information" showInputMessage="1" showErrorMessage="1" errorTitle="人体极限" error="这些属性的极限值为99。 除非你的守秘人同意，否则调查员属性不能突破这个上限。" sqref="P15:Q16">
      <formula1>150</formula1>
    </dataValidation>
    <dataValidation allowBlank="1" type="whole" operator="lessThanOrEqual" errorStyle="information" showInputMessage="1" showErrorMessage="1" errorTitle="人体极限" error="这些属性的极限值为99。 除非你的守秘人同意，否则调查员属性不能突破这个上限。" sqref="P17:Q18">
      <formula1>99</formula1>
    </dataValidation>
    <dataValidation allowBlank="1" type="any" operator="between" errorStyle="stop" showInputMessage="1" promptTitle="Sleight of Hand (10%)" prompt="允许对物体进行视觉上的遮住，藏匿，或者掩盖，也许通过残害，衣服或者其他的干涉或促成错觉的材料。任何种类的巨大物件应当增加藏匿的难度。妙手包括偷窃，卡牌魔术，以及秘密使用手机。" showErrorMessage="1" sqref="S66:W66"/>
    <dataValidation allowBlank="1" type="any" operator="between" errorStyle="stop" showInputMessage="1" promptTitle="Natural World (10%)    也译作“自然学”" prompt="指对于自然环境中的植物和动物生命的研究。它可以对物种，栖息地进行辨认，并能辨认踪迹、足迹和叫声，也允许对什么事物可能对某种特定物种来说很重要进行猜测。自然学可能准确也可能不准确。" showErrorMessage="1" sqref="S54:W54"/>
    <dataValidation allowBlank="1" type="any" operator="between" errorStyle="stop" showInputMessage="1" promptTitle="Operate Heavy Machinery (01%)" prompt="当驾驶以及操纵一辆坦克，挖土机或者其他巨型建造机械时需要这个技能。对于种类非常不同的机械，KP可以决定难度等级。" showErrorMessage="1" sqref="S57:W57"/>
    <dataValidation allowBlank="1" type="any" operator="between" errorStyle="stop" showInputMessage="1" promptTitle="Psychoanalysis (01%)" prompt="这技能指广泛的情感上的治疗。精神分析可以恢复一名调查员的理智。单独的精神分析并不能加速不定时疯狂的恢复，但允许一名角色处理他人短期内的恐惧症状。心理治疗专家的治疗可以在不定式疯狂期间内回复理智。" showErrorMessage="1" sqref="S60:W60"/>
    <dataValidation allowBlank="1" type="any" operator="between" errorStyle="stop" showInputMessage="1" promptTitle="Occult (05%)" prompt="使用者可以识别神秘学道具，用语和概念，以及民间传统，并且可以辨认魔法书以及神秘学记号。理解特定的书籍可能可以增加神秘学技能的百分比。这技能不能运用于与克苏鲁神话相关的咒术，书本，以及魔法。" showErrorMessage="1" sqref="S56:W56"/>
    <dataValidation allowBlank="1" type="any" operator="between" errorStyle="stop" showInputMessage="1" promptTitle="Navigate (10%)" prompt="允许使用者认清自己的路。有着更高技能的人将熟悉各种定位装置。一名角色可以用这技能来测量并对某区域进行绘图（制图学），使用工具可以降低甚至取消难度等级。若角色对某区域十分熟悉，那么在检定上可以得到奖励。" showErrorMessage="1" sqref="S55:W55"/>
    <dataValidation allowBlank="1" type="list" errorStyle="stop" showInputMessage="1" showErrorMessage="1" sqref="E8:G9">
      <formula1>"1890s,1920s,现代"</formula1>
    </dataValidation>
    <dataValidation allowBlank="1" type="any" operator="between" errorStyle="stop" showInputMessage="1" promptTitle="Fighting (不定) [无法孤注一骰]" prompt="格斗技能指的是一名角色在近距离战斗上的技能。你可以花费一定的点数来获得任何的专业化技能。" showErrorMessage="1" sqref="B66:C68"/>
    <dataValidation allowBlank="1" type="any" operator="between" errorStyle="stop" showInputMessage="1" promptTitle="Firearms (不定) [无法孤注一骰]" prompt="包括了各种形式的火器，也包括了弓箭和弩。" showErrorMessage="1" sqref="B69:C71"/>
    <dataValidation allowBlank="1" type="any" operator="between" errorStyle="stop" showInputMessage="1" promptTitle="Ride (05%)" prompt="这技能被用于驾驭马，驴子或者骡子，以及获得对这些骑乘动物的基础照料知识，如何在疾驰中或困难地形上操纵坐骑。当坐骑意外地抬起身子或失足时，骑手保持自己在坐骑上不摔落的几率等同于他的骑术技能。" showErrorMessage="1" sqref="S62:W62"/>
    <dataValidation allowBlank="1" type="any" operator="between" errorStyle="stop" showInputMessage="1" promptTitle="Track (10%)" prompt="使调查员可以凭借追踪技能来通过土壤上的脚印，或是物体通过植被时留下的印记来追踪别人，或者是交通工具以及地球上的动物。时间的经过，雨，以及土地的种类都可能会影响追踪的难度等级。" showErrorMessage="1" sqref="S72:W72"/>
    <dataValidation allowBlank="1" type="any" operator="between" errorStyle="stop" showInputMessage="1" promptTitle="Fast Talk (05%) 也译作“快速交谈”" prompt="话术特别限定于言语上的哄骗，欺骗以及误导。这技能的对立技能为心理学或者话术。经过一段时间的相信期后，对方会意识到自己被欺骗了，话术的效果总是暂时性的。也可用于砍价。" showErrorMessage="1" sqref="B65:F65"/>
    <dataValidation allowBlank="1" type="any" operator="between" errorStyle="stop" showInputMessage="1" promptTitle="Language (Own) (EDU)" prompt="当选择这项技能时，必须明确一门具体的语言并且写在技能的后面。在婴儿期或者童年早期，大多数人使用单一一门语言。" showErrorMessage="1" sqref="B79:C79"/>
    <dataValidation allowBlank="1" type="any" operator="between" errorStyle="stop" showInputMessage="1" promptTitle="Anthropology (01%)" prompt="使调查员能够通过观察来辨认和理解一个人的生活方式。如过持续观察一个其他的文化一段时，那么他可以对文化方式以及道德习惯进行简单的预测。结合心理学可以预测目标行为和信仰。" showErrorMessage="1" sqref="B49:F49"/>
    <dataValidation allowBlank="1" type="any" operator="between" errorStyle="stop" showErrorMessage="1" sqref="D79"/>
    <dataValidation allowBlank="1" type="any" operator="between" errorStyle="stop" showInputMessage="1" promptTitle="语言水平" prompt="05%：正确辨认语言的种类 10%：可以沟通简单的概念 30%：可以了解事务上的需求 50%：可以流利使用语言 75%：可以像是当地人一样使用语言 辨认现代语言： Know掷骰 辨认灭绝人类语言：考古学或历史掷骰 辨认外星语言：克苏鲁神话或神秘学掷骰" showErrorMessage="1" sqref="D76:F78"/>
    <dataValidation allowBlank="1" type="any" operator="between" errorStyle="stop" showInputMessage="1" promptTitle="Library Use (20%)" prompt="图书馆使用使一名调查员能在图书馆找到一些信息，例如特定的一本书，新闻，文件或资料库，但是需要数小时的连续调查。这个技能可以定位寻找一件隐藏案例或一本稀有书籍，但是首先需要获得阅读的许可。" showErrorMessage="1" sqref="S49:W49"/>
    <dataValidation allowBlank="1" type="any" operator="between" errorStyle="stop" showInputMessage="1" promptTitle="Survival (10%)" prompt="提供专业的如何在极端环境下生存的知识和技巧。内容包括狩猎的知识，搭建住所，可能遇到的危险的知识（例如如何避开有毒性的植物）等等，取决于所处的环境。你可以花费技能点来获得任何的专业化技能。" showErrorMessage="1" sqref="S69:T69"/>
    <dataValidation allowBlank="1" type="any" operator="between" errorStyle="stop" showInputMessage="1" promptTitle="Stealth (20%)" prompt="安静地移动或躲藏的技巧，不惊扰那些可能在听或看的人们。与这项技能相关的能力意味着角色能够安静地移动或在伪装技巧上有所长。潜行也同样意味着角色可以长时间维持一定程度的谨慎冷静来使自己保持静止和隐秘。" showErrorMessage="1" sqref="S68:W68"/>
    <dataValidation allowBlank="1" type="any" operator="between" errorStyle="stop" showInputMessage="1" promptTitle="Psychology (10%)" prompt="对所有人来说都很通用的察觉方面的技能，允许使用者研究个人并且形成对于其他某人动机和人格的了解。在玩家的支持下，KP可能会选择进行一个心理学技能检定的暗骰，仅仅对使用这个技能的玩家声明获得的信息，真或假。" showErrorMessage="1" sqref="S61:W61"/>
    <dataValidation allowBlank="1" type="any" operator="between" errorStyle="stop" showInputMessage="1" promptTitle="Medicine (01%)" prompt="使用者可以诊断并治疗事故创伤，疾病，毒药。提供相关药品的信息。用本技能进行治疗最少要花费1小时，可在造成了伤害后的任何时间进行，但若未在当天进行难度将会上升。成功的医学技能可唤醒一名昏迷的角色。" showErrorMessage="1" sqref="S53:W53"/>
    <dataValidation allowBlank="1" type="any" operator="between" errorStyle="stop" showInputMessage="1" promptTitle="Mechanical Repair (10%)" prompt="这技能允许调查员修理破损的机器或制造一个新的。基础的木工手艺，管道项目，制作物品也同样可以。这技能可以用来打开普通的锁，但更加专业的就不能。机械维修通常与电气维修相伴，修理一个复杂的设备往往两者皆需。" showErrorMessage="1" sqref="S52:W52"/>
    <dataValidation allowBlank="1" type="any" operator="between" errorStyle="stop" showInputMessage="1" promptTitle="Locksmith (01%)" prompt="锁匠技能可以打开车门，热线自动装置，用铁撬撬开窗子，解决中国机关箱，以及穿过常规的商用警报系统。使用者可能会修锁，制作钥匙，或者在其他工具的帮助下打开锁。特别困难的锁可能会需要一个更高的难度等级。" showErrorMessage="1" sqref="S51:W51"/>
    <dataValidation allowBlank="1" type="any" operator="between" errorStyle="stop" showInputMessage="1" promptTitle="Archaeology (01%)" prompt="允许辨别以及鉴定一件古董，以及用来发现赝品。使调查员获得建立以及开掘一个挖掘遗址的专业知识。推断留下遗址的生物的目的和生活方式。人类学可能对此会有所帮助。考古学还有助于辨认已消失的人类语言的书面形式。" showErrorMessage="1" sqref="B51:F51"/>
    <dataValidation allowBlank="1" type="any" operator="between" errorStyle="stop" showInputMessage="1" promptTitle="Electronics (01%)" prompt="用来发现并对电子设备的故障进行维修。允许制作简单的电子设备。这是个现代技能—在1920年代则是使用物理学以及电气维修来应对电子设备。 仅在现代可用。" showErrorMessage="1" sqref="B64:F64"/>
    <dataValidation allowBlank="1" type="any" operator="between" errorStyle="stop" showInputMessage="1" promptTitle="Electrical Repair (10%)" prompt="使调查员能够修理或者改装电气设备。在现代，这技能对现代电子器件几乎做不到什么。为了维修电气设备，可能需要特殊的部件或者工具。也可用于现代的爆破作业。" showErrorMessage="1" sqref="B63:F63"/>
    <dataValidation allowBlank="1" type="any" operator="between" errorStyle="stop" showInputMessage="1" promptTitle="Drive Auto (20%)" prompt="任何有着这技能的人都可以驾驶一辆汽车或者轻型卡车，进行常规的移动，并且处理机动车的一般毛病。如果调查员想要甩掉一名追踪者或者追踪某人，则需要一个汽车驾驶检定。" showErrorMessage="1" sqref="B62:F62"/>
    <dataValidation allowBlank="1" type="any" operator="between" errorStyle="stop" showInputMessage="1" promptTitle="Dodge (DEX/2) [无法孤注一骰]" prompt="允许调查员本能地闪避攻击，投掷过来的投射物以及诸如此类的。闪避可以通过经验来提升，就像其他的技能一样。如果一次攻击可以被看见，调查员可以尝试闪避开它。 无法躲避子弹。" showErrorMessage="1" sqref="B61:F61"/>
    <dataValidation allowBlank="1" type="any" operator="between" errorStyle="stop" showInputMessage="1" promptTitle="Disguise (05%)" prompt="使用在当调查员想要演出自己外的其它人时。使用者改变了态度，习惯，以及/或声音来进行一个乔装，以另一个人或者另一类人的形象出现。戏剧化妆品可能会有所帮助，还有伪造的身份证件。" showErrorMessage="1" sqref="B60:F60"/>
    <dataValidation allowBlank="1" type="any" operator="between" errorStyle="stop" showInputMessage="1" promptTitle="Cthulhu Mythos (00%)" prompt="“我认为，人的思维缺乏将已知事物联系起来的能力，这是世上最仁慈的事了。人类居住在幽暗的海洋中一个名为无知的小岛上，这海洋浩淼无垠、蕴藏无穷秘密，但我们并不应该航行过远，探究太深。”                ——H·P·爱手艺" showErrorMessage="1" sqref="B59:F59"/>
    <dataValidation allowBlank="1" type="whole" operator="lessThanOrEqual" errorStyle="information" showInputMessage="1" showErrorMessage="1" errorTitle="人体极限" error="这些属性的极限值为99。 除非你的守秘人同意，否则调查员属性不能突破这个上限。" sqref="J15:K20">
      <formula1>99</formula1>
    </dataValidation>
    <dataValidation allowBlank="1" type="whole" operator="between" errorStyle="information" showInputMessage="1" showErrorMessage="1" errorTitle="年龄" error="只能输入整数，且范围应在15-89之间。" sqref="D28:H28">
      <formula1>15</formula1>
      <formula2>89</formula2>
    </dataValidation>
    <dataValidation allowBlank="1" type="any" operator="between" errorStyle="stop" showInputMessage="1" promptTitle="Language (Other)[01%]" prompt="当选择这项技能时，必须明确一个具体的语言并且写在技能后面。一个人可以了解任何数量的语言。这技能代表使用者可以了解，说，读以及写一门不是他母语的语言的可能性。" showErrorMessage="1" sqref="B76:C78"/>
  </dataValidations>
  <hyperlinks>
    <hyperlink ref="AA4:AH4" r:id="rId1"/>
    <hyperlink ref="B4:G4" r:id="rId2"/>
    <hyperlink ref="I4:N4" r:id="rId3"/>
    <hyperlink ref="P4:U4" r:id="rId4"/>
    <hyperlink ref="B37:E37" location="职业列表!A1" display="查看职业列表"/>
    <hyperlink ref="O80" location="技能专攻!A1" display="请查看“技能专攻”。"/>
    <hyperlink ref="O80:U80" location="技能专攻!H16" display="请查看“技能专攻”标签"/>
    <hyperlink ref="B83:F83" location="backstory" display="转到“人物卡”标签"/>
    <hyperlink ref="B89" location="Assets" display="然后，转到“人物卡”标签的“资产”部分"/>
    <hyperlink ref="B90" location="Gear" display="转到“人物卡”标签的“装备和道具”部分"/>
    <hyperlink ref="X93:AF93" location="weapon" display="把它们抄转至人物卡的“武器”部分。"/>
    <hyperlink ref="P88:Z88" location="资产对照表!H14" display="对照“现金和资产表”来确定它们的数量"/>
  </hyperlinks>
  <pageMargins left="0.7" right="0.7" top="0.75" bottom="0.75" header="0.3" footer="0.3"/>
  <extLst>
    <ext xmlns:x14="http://schemas.microsoft.com/office/spreadsheetml/2009/9/main" uri="{CCE6A557-97BC-4b89-ADB6-D9C93CAAB3DF}">
      <x14:dataValidations xmlns:xm="http://schemas.microsoft.com/office/excel/2006/main" count="6">
        <x14:dataValidation allowBlank="1" type="list" errorStyle="stop" showInputMessage="1" showErrorMessage="1">
          <x14:formula1>
            <xm:f>技能专攻!$K$4:$K$10</xm:f>
          </x14:formula1>
          <xm:sqref>D70:F70</xm:sqref>
        </x14:dataValidation>
        <x14:dataValidation allowBlank="1" type="list" errorStyle="stop" showInputMessage="1" showErrorMessage="1">
          <x14:formula1>
            <xm:f>技能专攻!$K$4:$K$10</xm:f>
          </x14:formula1>
          <xm:sqref>D69</xm:sqref>
        </x14:dataValidation>
        <x14:dataValidation allowBlank="1" type="list" errorStyle="stop" showInputMessage="1" showErrorMessage="1">
          <x14:formula1>
            <xm:f>技能专攻!$B$4:$B$11</xm:f>
          </x14:formula1>
          <xm:sqref>D52:F52</xm:sqref>
        </x14:dataValidation>
        <x14:dataValidation allowBlank="1" type="list" errorStyle="stop" showInputMessage="1" showErrorMessage="1">
          <x14:formula1>
            <xm:f>技能专攻!$H$4:$H$11</xm:f>
          </x14:formula1>
          <xm:sqref>D67</xm:sqref>
        </x14:dataValidation>
        <x14:dataValidation allowBlank="1" type="list" errorStyle="stop" showInputMessage="1" promptTitle="Tips" prompt="此处是非常规技能下拉选单。 传说集合没有在此列出 请在【分支技能】中查看非常规技能的技能解释" showErrorMessage="1">
          <x14:formula1>
            <xm:f>技能专攻!$N$4:$N$9</xm:f>
          </x14:formula1>
          <xm:sqref>S73:W73</xm:sqref>
        </x14:dataValidation>
        <x14:dataValidation allowBlank="1" type="list" errorStyle="stop" showInputMessage="1" showErrorMessage="1">
          <x14:formula1>
            <xm:f>技能专攻!$E$4:$E$16</xm:f>
          </x14:formula1>
          <xm:sqref>U63</xm:sqref>
        </x14:dataValidation>
      </x14:dataValidations>
    </ext>
  </extLst>
</worksheet>
</file>

<file path=xl/worksheets/sheet2.xml><?xml version="1.0" encoding="utf-8"?>
<worksheet xmlns:r="http://schemas.openxmlformats.org/officeDocument/2006/relationships" xmlns="http://schemas.openxmlformats.org/spreadsheetml/2006/main">
  <sheetPr>
    <pageSetUpPr fitToPage="1"/>
  </sheetPr>
  <dimension ref="A1:AS89"/>
  <sheetViews>
    <sheetView workbookViewId="0" topLeftCell="I1" showGridLines="0" showRowColHeaders="0" zoomScale="75">
      <selection activeCell="X5" sqref="X5:Y6"/>
    </sheetView>
  </sheetViews>
  <sheetFormatPr defaultRowHeight="16.5" defaultColWidth="3"/>
  <cols>
    <col min="1" max="1" customWidth="1" width="3.25" style="2"/>
    <col min="2" max="2" customWidth="1" width="3.25" style="2"/>
    <col min="3" max="3" customWidth="1" width="3.25" style="2"/>
    <col min="4" max="4" customWidth="1" width="3.25" style="2"/>
    <col min="5" max="5" customWidth="1" width="3.25" style="2"/>
    <col min="6" max="6" customWidth="1" width="3.25" style="2"/>
    <col min="7" max="7" customWidth="1" width="3.25" style="2"/>
    <col min="8" max="8" customWidth="1" width="3.25" style="2"/>
    <col min="9" max="9" customWidth="1" width="3.25" style="2"/>
    <col min="10" max="10" customWidth="1" width="3.25" style="2"/>
    <col min="11" max="11" customWidth="1" width="3.25" style="2"/>
    <col min="12" max="12" customWidth="1" width="3.25" style="2"/>
    <col min="13" max="13" customWidth="1" width="3.25" style="2"/>
    <col min="14" max="14" customWidth="1" width="3.25" style="2"/>
    <col min="15" max="15" customWidth="1" width="3.25" style="2"/>
    <col min="16" max="16" customWidth="1" width="3.25" style="2"/>
    <col min="17" max="17" customWidth="1" width="3.25" style="2"/>
    <col min="18" max="18" customWidth="1" width="3.25" style="2"/>
    <col min="19" max="19" customWidth="1" width="3.25" style="2"/>
    <col min="20" max="20" customWidth="1" width="3.25" style="2"/>
    <col min="21" max="21" customWidth="1" width="3.25" style="2"/>
    <col min="22" max="22" customWidth="1" width="3.25" style="2"/>
    <col min="23" max="23" customWidth="1" width="3.25" style="2"/>
    <col min="24" max="24" customWidth="1" width="3.25" style="2"/>
    <col min="25" max="25" customWidth="1" width="3.25" style="2"/>
    <col min="26" max="26" customWidth="1" width="3.25" style="2"/>
    <col min="27" max="27" customWidth="1" width="3.25" style="2"/>
    <col min="28" max="28" customWidth="1" width="3.25" style="2"/>
    <col min="29" max="29" customWidth="1" width="3.25" style="2"/>
    <col min="30" max="30" customWidth="1" width="3.25" style="2"/>
    <col min="31" max="31" customWidth="1" width="3.25" style="2"/>
    <col min="32" max="32" customWidth="1" width="3.25" style="2"/>
    <col min="33" max="33" customWidth="1" width="3.25" style="2"/>
    <col min="34" max="34" customWidth="1" width="3.25" style="2"/>
    <col min="35" max="35" customWidth="1" width="3.25" style="2"/>
    <col min="36" max="36" customWidth="1" width="3.25" style="2"/>
    <col min="37" max="37" customWidth="1" width="3.25" style="2"/>
    <col min="38" max="38" customWidth="1" width="3.25" style="2"/>
    <col min="39" max="39" customWidth="1" width="3.25" style="2"/>
    <col min="40" max="40" customWidth="1" width="3.25" style="2"/>
    <col min="41" max="41" customWidth="1" width="3.25" style="2"/>
    <col min="42" max="42" customWidth="1" width="3.25" style="2"/>
    <col min="43" max="43" customWidth="1" width="3.25" style="2"/>
    <col min="44" max="44" customWidth="1" width="3.25" style="2"/>
    <col min="45" max="45" customWidth="1" width="3.25" style="2"/>
    <col min="46" max="46" customWidth="1" width="3.25" style="2"/>
    <col min="47" max="47" customWidth="1" width="3.5" style="2"/>
    <col min="48" max="48" customWidth="1" width="3.25" style="2"/>
    <col min="49" max="49" customWidth="1" width="3.25" style="2"/>
    <col min="50" max="50" customWidth="1" width="3.25" style="2"/>
    <col min="51" max="51" customWidth="1" width="3.25" style="2"/>
    <col min="52" max="52" customWidth="1" width="3.25" style="2"/>
    <col min="53" max="53" customWidth="1" width="3.25" style="2"/>
    <col min="54" max="54" customWidth="1" width="3.25" style="2"/>
    <col min="55" max="55" customWidth="1" width="3.25" style="2"/>
    <col min="56" max="56" customWidth="1" width="3.25" style="2"/>
    <col min="57" max="57" customWidth="1" width="3.25" style="2"/>
    <col min="58" max="58" customWidth="1" width="3.25" style="2"/>
    <col min="59" max="59" customWidth="1" width="3.25" style="2"/>
    <col min="60" max="60" customWidth="1" width="3.25" style="2"/>
    <col min="61" max="61" customWidth="1" width="3.25" style="2"/>
    <col min="62" max="62" customWidth="1" width="3.25" style="2"/>
    <col min="63" max="63" customWidth="1" width="3.25" style="2"/>
    <col min="64" max="64" customWidth="1" width="3.25" style="2"/>
    <col min="65" max="65" customWidth="1" width="3.25" style="2"/>
    <col min="66" max="66" customWidth="1" width="3.25" style="2"/>
    <col min="67" max="67" customWidth="1" width="3.25" style="2"/>
    <col min="68" max="68" customWidth="1" width="3.25" style="2"/>
    <col min="69" max="69" customWidth="1" width="3.25" style="2"/>
    <col min="70" max="70" customWidth="1" width="3.25" style="2"/>
    <col min="71" max="71" customWidth="1" width="3.25" style="2"/>
    <col min="72" max="72" customWidth="1" width="3.25" style="2"/>
    <col min="73" max="73" customWidth="1" width="3.25" style="2"/>
    <col min="74" max="74" customWidth="1" width="3.25" style="2"/>
    <col min="75" max="75" customWidth="1" width="3.25" style="2"/>
    <col min="76" max="76" customWidth="1" width="3.25" style="2"/>
    <col min="77" max="77" customWidth="1" width="3.25" style="2"/>
    <col min="78" max="78" customWidth="1" width="3.25" style="2"/>
    <col min="79" max="79" customWidth="1" width="3.25" style="2"/>
    <col min="80" max="80" customWidth="1" width="3.25" style="2"/>
    <col min="81" max="81" customWidth="1" width="3.25" style="2"/>
    <col min="82" max="82" customWidth="1" width="3.25" style="2"/>
    <col min="83" max="83" customWidth="1" width="3.25" style="2"/>
    <col min="84" max="84" customWidth="1" width="3.25" style="2"/>
    <col min="85" max="85" customWidth="1" width="3.25" style="2"/>
    <col min="86" max="86" customWidth="1" width="3.25" style="2"/>
    <col min="87" max="87" customWidth="1" width="3.25" style="2"/>
    <col min="88" max="88" customWidth="1" width="3.25" style="2"/>
    <col min="89" max="89" customWidth="1" width="3.25" style="2"/>
    <col min="90" max="90" customWidth="1" width="3.25" style="2"/>
    <col min="91" max="91" customWidth="1" width="3.25" style="2"/>
    <col min="92" max="92" customWidth="1" width="3.25" style="2"/>
    <col min="93" max="93" customWidth="1" width="3.25" style="2"/>
    <col min="94" max="94" customWidth="1" width="3.25" style="2"/>
    <col min="95" max="95" customWidth="1" width="3.25" style="2"/>
    <col min="96" max="96" customWidth="1" width="3.25" style="2"/>
    <col min="97" max="97" customWidth="1" width="3.25" style="2"/>
    <col min="98" max="98" customWidth="1" width="3.25" style="2"/>
    <col min="99" max="99" customWidth="1" width="3.25" style="2"/>
    <col min="100" max="100" customWidth="1" width="3.25" style="2"/>
    <col min="101" max="101" customWidth="1" width="3.25" style="2"/>
    <col min="102" max="102" customWidth="1" width="3.25" style="2"/>
    <col min="103" max="103" customWidth="1" width="3.25" style="2"/>
    <col min="104" max="104" customWidth="1" width="3.25" style="2"/>
    <col min="105" max="105" customWidth="1" width="3.25" style="2"/>
    <col min="106" max="106" customWidth="1" width="3.25" style="2"/>
    <col min="107" max="107" customWidth="1" width="3.25" style="2"/>
    <col min="108" max="108" customWidth="1" width="3.25" style="2"/>
    <col min="109" max="109" customWidth="1" width="3.25" style="2"/>
    <col min="110" max="110" customWidth="1" width="3.25" style="2"/>
    <col min="111" max="111" customWidth="1" width="3.25" style="2"/>
    <col min="112" max="112" customWidth="1" width="3.25" style="2"/>
    <col min="113" max="113" customWidth="1" width="3.25" style="2"/>
    <col min="114" max="114" customWidth="1" width="3.25" style="2"/>
    <col min="115" max="115" customWidth="1" width="3.25" style="2"/>
    <col min="116" max="116" customWidth="1" width="3.25" style="2"/>
    <col min="117" max="117" customWidth="1" width="3.25" style="2"/>
    <col min="118" max="118" customWidth="1" width="3.25" style="2"/>
    <col min="119" max="119" customWidth="1" width="3.25" style="2"/>
    <col min="120" max="120" customWidth="1" width="3.25" style="2"/>
    <col min="121" max="121" customWidth="1" width="3.25" style="2"/>
    <col min="122" max="122" customWidth="1" width="3.25" style="2"/>
    <col min="123" max="123" customWidth="1" width="3.25" style="2"/>
    <col min="124" max="124" customWidth="1" width="3.25" style="2"/>
    <col min="125" max="125" customWidth="1" width="3.25" style="2"/>
    <col min="126" max="126" customWidth="1" width="3.25" style="2"/>
    <col min="127" max="127" customWidth="1" width="3.25" style="2"/>
    <col min="128" max="128" customWidth="1" width="3.25" style="2"/>
    <col min="129" max="129" customWidth="1" width="3.25" style="2"/>
    <col min="130" max="130" customWidth="1" width="3.25" style="2"/>
    <col min="131" max="131" customWidth="1" width="3.25" style="2"/>
    <col min="132" max="132" customWidth="1" width="3.25" style="2"/>
    <col min="133" max="133" customWidth="1" width="3.25" style="2"/>
    <col min="134" max="134" customWidth="1" width="3.25" style="2"/>
    <col min="135" max="135" customWidth="1" width="3.25" style="2"/>
    <col min="136" max="136" customWidth="1" width="3.25" style="2"/>
    <col min="137" max="137" customWidth="1" width="3.25" style="2"/>
    <col min="138" max="138" customWidth="1" width="3.25" style="2"/>
    <col min="139" max="139" customWidth="1" width="3.25" style="2"/>
    <col min="140" max="140" customWidth="1" width="3.25" style="2"/>
    <col min="141" max="141" customWidth="1" width="3.25" style="2"/>
    <col min="142" max="142" customWidth="1" width="3.25" style="2"/>
    <col min="143" max="143" customWidth="1" width="3.25" style="2"/>
    <col min="144" max="144" customWidth="1" width="3.25" style="2"/>
    <col min="145" max="145" customWidth="1" width="3.25" style="2"/>
    <col min="146" max="146" customWidth="1" width="3.25" style="2"/>
    <col min="147" max="147" customWidth="1" width="3.25" style="2"/>
    <col min="148" max="148" customWidth="1" width="3.25" style="2"/>
    <col min="149" max="149" customWidth="1" width="3.25" style="2"/>
    <col min="150" max="150" customWidth="1" width="3.25" style="2"/>
    <col min="151" max="151" customWidth="1" width="3.25" style="2"/>
    <col min="152" max="152" customWidth="1" width="3.25" style="2"/>
    <col min="153" max="153" customWidth="1" width="3.25" style="2"/>
    <col min="154" max="154" customWidth="1" width="3.25" style="2"/>
    <col min="155" max="155" customWidth="1" width="3.25" style="2"/>
    <col min="156" max="156" customWidth="1" width="3.25" style="2"/>
    <col min="157" max="157" customWidth="1" width="3.25" style="2"/>
    <col min="158" max="158" customWidth="1" width="3.25" style="2"/>
    <col min="159" max="159" customWidth="1" width="3.25" style="2"/>
    <col min="160" max="160" customWidth="1" width="3.25" style="2"/>
    <col min="161" max="161" customWidth="1" width="3.25" style="2"/>
    <col min="162" max="162" customWidth="1" width="3.25" style="2"/>
    <col min="163" max="163" customWidth="1" width="3.25" style="2"/>
    <col min="164" max="164" customWidth="1" width="3.25" style="2"/>
    <col min="165" max="165" customWidth="1" width="3.25" style="2"/>
    <col min="166" max="166" customWidth="1" width="3.25" style="2"/>
    <col min="167" max="167" customWidth="1" width="3.25" style="2"/>
    <col min="168" max="168" customWidth="1" width="3.25" style="2"/>
    <col min="169" max="169" customWidth="1" width="3.25" style="2"/>
    <col min="170" max="170" customWidth="1" width="3.25" style="2"/>
    <col min="171" max="171" customWidth="1" width="3.25" style="2"/>
    <col min="172" max="172" customWidth="1" width="3.25" style="2"/>
    <col min="173" max="173" customWidth="1" width="3.25" style="2"/>
    <col min="174" max="174" customWidth="1" width="3.25" style="2"/>
    <col min="175" max="175" customWidth="1" width="3.25" style="2"/>
    <col min="176" max="176" customWidth="1" width="3.25" style="2"/>
    <col min="177" max="177" customWidth="1" width="3.25" style="2"/>
    <col min="178" max="178" customWidth="1" width="3.25" style="2"/>
    <col min="179" max="179" customWidth="1" width="3.25" style="2"/>
    <col min="180" max="180" customWidth="1" width="3.25" style="2"/>
    <col min="181" max="181" customWidth="1" width="3.25" style="2"/>
    <col min="182" max="182" customWidth="1" width="3.25" style="2"/>
    <col min="183" max="183" customWidth="1" width="3.25" style="2"/>
    <col min="184" max="184" customWidth="1" width="3.25" style="2"/>
    <col min="185" max="185" customWidth="1" width="3.25" style="2"/>
    <col min="186" max="186" customWidth="1" width="3.25" style="2"/>
    <col min="187" max="187" customWidth="1" width="3.25" style="2"/>
    <col min="188" max="188" customWidth="1" width="3.25" style="2"/>
    <col min="189" max="189" customWidth="1" width="3.25" style="2"/>
    <col min="190" max="190" customWidth="1" width="3.25" style="2"/>
    <col min="191" max="191" customWidth="1" width="3.25" style="2"/>
    <col min="192" max="192" customWidth="1" width="3.25" style="2"/>
    <col min="193" max="193" customWidth="1" width="3.25" style="2"/>
    <col min="194" max="194" customWidth="1" width="3.25" style="2"/>
    <col min="195" max="195" customWidth="1" width="3.25" style="2"/>
    <col min="196" max="196" customWidth="1" width="3.25" style="2"/>
    <col min="197" max="197" customWidth="1" width="3.25" style="2"/>
    <col min="198" max="198" customWidth="1" width="3.25" style="2"/>
    <col min="199" max="199" customWidth="1" width="3.25" style="2"/>
    <col min="200" max="200" customWidth="1" width="3.25" style="2"/>
    <col min="201" max="201" customWidth="1" width="3.25" style="2"/>
    <col min="202" max="202" customWidth="1" width="3.25" style="2"/>
    <col min="203" max="203" customWidth="1" width="3.25" style="2"/>
    <col min="204" max="204" customWidth="1" width="3.25" style="2"/>
    <col min="205" max="205" customWidth="1" width="3.25" style="2"/>
    <col min="206" max="206" customWidth="1" width="3.25" style="2"/>
    <col min="207" max="207" customWidth="1" width="3.25" style="2"/>
    <col min="208" max="208" customWidth="1" width="3.25" style="2"/>
    <col min="209" max="209" customWidth="1" width="3.25" style="2"/>
    <col min="210" max="210" customWidth="1" width="3.25" style="2"/>
    <col min="211" max="211" customWidth="1" width="3.25" style="2"/>
    <col min="212" max="212" customWidth="1" width="3.25" style="2"/>
    <col min="213" max="213" customWidth="1" width="3.25" style="2"/>
    <col min="214" max="214" customWidth="1" width="3.25" style="2"/>
    <col min="215" max="215" customWidth="1" width="3.25" style="2"/>
    <col min="216" max="216" customWidth="1" width="3.25" style="2"/>
    <col min="217" max="217" customWidth="1" width="3.25" style="2"/>
    <col min="218" max="218" customWidth="1" width="3.25" style="2"/>
    <col min="219" max="219" customWidth="1" width="3.25" style="2"/>
    <col min="220" max="220" customWidth="1" width="3.25" style="2"/>
    <col min="221" max="221" customWidth="1" width="3.25" style="2"/>
    <col min="222" max="222" customWidth="1" width="3.25" style="2"/>
    <col min="223" max="223" customWidth="1" width="3.25" style="2"/>
    <col min="224" max="224" customWidth="1" width="3.25" style="2"/>
    <col min="225" max="225" customWidth="1" width="3.25" style="2"/>
    <col min="226" max="226" customWidth="1" width="3.25" style="2"/>
    <col min="227" max="227" customWidth="1" width="3.25" style="2"/>
    <col min="228" max="228" customWidth="1" width="3.25" style="2"/>
    <col min="229" max="229" customWidth="1" width="3.25" style="2"/>
    <col min="230" max="230" customWidth="1" width="3.25" style="2"/>
    <col min="231" max="231" customWidth="1" width="3.25" style="2"/>
    <col min="232" max="232" customWidth="1" width="3.25" style="2"/>
    <col min="233" max="233" customWidth="1" width="3.25" style="2"/>
    <col min="234" max="234" customWidth="1" width="3.25" style="2"/>
    <col min="235" max="235" customWidth="1" width="3.25" style="2"/>
    <col min="236" max="236" customWidth="1" width="3.25" style="2"/>
    <col min="237" max="237" customWidth="1" width="3.25" style="2"/>
    <col min="238" max="238" customWidth="1" width="3.25" style="2"/>
    <col min="239" max="239" customWidth="1" width="3.25" style="2"/>
    <col min="240" max="240" customWidth="1" width="3.25" style="2"/>
    <col min="241" max="241" customWidth="1" width="3.25" style="2"/>
    <col min="242" max="242" customWidth="1" width="3.25" style="2"/>
    <col min="243" max="243" customWidth="1" width="3.25" style="2"/>
    <col min="244" max="244" customWidth="1" width="3.25" style="2"/>
    <col min="245" max="245" customWidth="1" width="3.25" style="2"/>
    <col min="246" max="246" customWidth="1" width="3.25" style="2"/>
    <col min="247" max="247" customWidth="1" width="3.25" style="2"/>
    <col min="248" max="248" customWidth="1" width="3.25" style="2"/>
    <col min="249" max="249" customWidth="1" width="3.25" style="2"/>
    <col min="250" max="250" customWidth="1" width="3.25" style="2"/>
    <col min="251" max="251" customWidth="1" width="3.25" style="2"/>
    <col min="252" max="252" customWidth="1" width="3.25" style="2"/>
    <col min="253" max="253" customWidth="1" width="3.25" style="2"/>
    <col min="254" max="254" customWidth="1" width="3.25" style="2"/>
    <col min="255" max="255" customWidth="1" width="3.25" style="2"/>
    <col min="256" max="256" customWidth="1" width="3.25" style="2"/>
    <col min="257" max="16384" width="9" style="0" hidden="0"/>
  </cols>
  <sheetData>
    <row r="1" spans="8:8" ht="17.25">
      <c r="N1" s="243"/>
      <c r="O1" s="243"/>
      <c r="P1" s="244"/>
      <c r="Q1" s="244"/>
      <c r="R1" s="244"/>
      <c r="S1" s="244"/>
      <c r="T1" s="244"/>
      <c r="U1" s="244"/>
      <c r="V1" s="244"/>
      <c r="W1" s="244"/>
      <c r="X1" s="244"/>
      <c r="Y1" s="244"/>
      <c r="Z1" s="244"/>
      <c r="AA1" s="244"/>
      <c r="AB1" s="244"/>
      <c r="AC1" s="244"/>
      <c r="AD1" s="244"/>
      <c r="AE1" s="244"/>
      <c r="AF1" s="243"/>
      <c r="AG1" s="243"/>
    </row>
    <row r="2" spans="8:8">
      <c r="B2" s="32" t="str">
        <f>建卡!E8&amp;"  调查员信息"</f>
        <v>现代  调查员信息</v>
      </c>
      <c r="C2" s="33"/>
      <c r="D2" s="33"/>
      <c r="E2" s="33"/>
      <c r="F2" s="33"/>
      <c r="G2" s="33"/>
      <c r="H2" s="33"/>
      <c r="I2" s="33"/>
      <c r="J2" s="33"/>
      <c r="K2" s="33"/>
      <c r="L2" s="33"/>
      <c r="M2" s="33"/>
      <c r="N2" s="34"/>
      <c r="P2" s="26" t="s">
        <v>287</v>
      </c>
      <c r="Q2" s="27"/>
      <c r="R2" s="27"/>
      <c r="S2" s="27"/>
      <c r="T2" s="27"/>
      <c r="U2" s="27"/>
      <c r="V2" s="27"/>
      <c r="W2" s="27"/>
      <c r="X2" s="27"/>
      <c r="Y2" s="27"/>
      <c r="Z2" s="27"/>
      <c r="AA2" s="27"/>
      <c r="AB2" s="27"/>
      <c r="AC2" s="27"/>
      <c r="AD2" s="27"/>
      <c r="AE2" s="27"/>
      <c r="AF2" s="27"/>
      <c r="AG2" s="28"/>
      <c r="AI2" s="245" t="s">
        <v>6</v>
      </c>
      <c r="AJ2" s="246"/>
      <c r="AK2" s="246"/>
      <c r="AL2" s="246"/>
      <c r="AM2" s="246"/>
      <c r="AN2" s="246"/>
      <c r="AO2" s="246"/>
      <c r="AP2" s="246"/>
      <c r="AQ2" s="247"/>
    </row>
    <row r="3" spans="8:8">
      <c r="B3" s="101" t="s">
        <v>0</v>
      </c>
      <c r="C3" s="102"/>
      <c r="D3" s="248" t="str">
        <f>IF(ISBLANK(建卡!D25)," ",建卡!D25)</f>
        <v>格雷夫·塞得</v>
      </c>
      <c r="E3" s="249"/>
      <c r="F3" s="249"/>
      <c r="G3" s="249"/>
      <c r="H3" s="249"/>
      <c r="I3" s="249"/>
      <c r="J3" s="249"/>
      <c r="K3" s="249"/>
      <c r="L3" s="249"/>
      <c r="M3" s="249"/>
      <c r="N3" s="250"/>
      <c r="P3" s="36" t="s">
        <v>348</v>
      </c>
      <c r="Q3" s="37"/>
      <c r="R3" s="38">
        <f>建卡!D15</f>
        <v>25.0</v>
      </c>
      <c r="S3" s="38"/>
      <c r="T3" s="39">
        <f>INT(R3/2)</f>
        <v>12.0</v>
      </c>
      <c r="U3" s="39"/>
      <c r="V3" s="40" t="s">
        <v>350</v>
      </c>
      <c r="W3" s="40"/>
      <c r="X3" s="251">
        <f>建卡!J15</f>
        <v>20.0</v>
      </c>
      <c r="Y3" s="252"/>
      <c r="Z3" s="42">
        <f>INT(X3/2)</f>
        <v>10.0</v>
      </c>
      <c r="AA3" s="42"/>
      <c r="AB3" s="43" t="s">
        <v>597</v>
      </c>
      <c r="AC3" s="37"/>
      <c r="AD3" s="253">
        <f>建卡!P15</f>
        <v>90.0</v>
      </c>
      <c r="AE3" s="254"/>
      <c r="AF3" s="39">
        <f>INT(AD3/2)</f>
        <v>45.0</v>
      </c>
      <c r="AG3" s="44"/>
      <c r="AI3" s="255"/>
      <c r="AJ3" s="256"/>
      <c r="AK3" s="256"/>
      <c r="AL3" s="256"/>
      <c r="AM3" s="256"/>
      <c r="AN3" s="256"/>
      <c r="AO3" s="256"/>
      <c r="AP3" s="256"/>
      <c r="AQ3" s="257"/>
    </row>
    <row r="4" spans="8:8">
      <c r="B4" s="109" t="s">
        <v>1</v>
      </c>
      <c r="C4" s="110"/>
      <c r="D4" s="111" t="str">
        <f>IF(ISBLANK(建卡!D26)," ",建卡!D26)</f>
        <v>baka</v>
      </c>
      <c r="E4" s="112"/>
      <c r="F4" s="112"/>
      <c r="G4" s="112"/>
      <c r="H4" s="112"/>
      <c r="I4" s="112"/>
      <c r="J4" s="112"/>
      <c r="K4" s="112"/>
      <c r="L4" s="112"/>
      <c r="M4" s="112"/>
      <c r="N4" s="113"/>
      <c r="P4" s="36"/>
      <c r="Q4" s="37"/>
      <c r="R4" s="38"/>
      <c r="S4" s="38"/>
      <c r="T4" s="54">
        <f>INT(R3/5)</f>
        <v>5.0</v>
      </c>
      <c r="U4" s="54"/>
      <c r="V4" s="40"/>
      <c r="W4" s="40"/>
      <c r="X4" s="258"/>
      <c r="Y4" s="259"/>
      <c r="Z4" s="42">
        <f>INT(X3/5)</f>
        <v>4.0</v>
      </c>
      <c r="AA4" s="42"/>
      <c r="AB4" s="37"/>
      <c r="AC4" s="37"/>
      <c r="AD4" s="260"/>
      <c r="AE4" s="261"/>
      <c r="AF4" s="39">
        <f>INT(AD3/5)</f>
        <v>18.0</v>
      </c>
      <c r="AG4" s="44"/>
      <c r="AI4" s="255"/>
      <c r="AJ4" s="256"/>
      <c r="AK4" s="256"/>
      <c r="AL4" s="256"/>
      <c r="AM4" s="256"/>
      <c r="AN4" s="256"/>
      <c r="AO4" s="256"/>
      <c r="AP4" s="256"/>
      <c r="AQ4" s="257"/>
    </row>
    <row r="5" spans="8:8">
      <c r="B5" s="101" t="s">
        <v>2</v>
      </c>
      <c r="C5" s="102"/>
      <c r="D5" s="248" t="str">
        <f>IF(ISBLANK(建卡!D27)," ",建卡!D27)</f>
        <v>教授</v>
      </c>
      <c r="E5" s="249"/>
      <c r="F5" s="249"/>
      <c r="G5" s="249"/>
      <c r="H5" s="249"/>
      <c r="I5" s="249"/>
      <c r="J5" s="249"/>
      <c r="K5" s="249"/>
      <c r="L5" s="249"/>
      <c r="M5" s="249"/>
      <c r="N5" s="250"/>
      <c r="P5" s="64" t="s">
        <v>349</v>
      </c>
      <c r="Q5" s="40"/>
      <c r="R5" s="251">
        <f>建卡!D17</f>
        <v>30.0</v>
      </c>
      <c r="S5" s="252"/>
      <c r="T5" s="42">
        <f t="shared" si="0" ref="T5">INT(R5/2)</f>
        <v>15.0</v>
      </c>
      <c r="U5" s="42"/>
      <c r="V5" s="37" t="s">
        <v>428</v>
      </c>
      <c r="W5" s="37"/>
      <c r="X5" s="253">
        <f>建卡!J17</f>
        <v>40.0</v>
      </c>
      <c r="Y5" s="254"/>
      <c r="Z5" s="39">
        <f t="shared" si="1" ref="Z5">INT(X5/2)</f>
        <v>20.0</v>
      </c>
      <c r="AA5" s="39"/>
      <c r="AB5" s="40" t="s">
        <v>555</v>
      </c>
      <c r="AC5" s="40"/>
      <c r="AD5" s="251">
        <f>建卡!P17</f>
        <v>50.0</v>
      </c>
      <c r="AE5" s="252"/>
      <c r="AF5" s="42">
        <f>INT(AD5/2)</f>
        <v>25.0</v>
      </c>
      <c r="AG5" s="65"/>
      <c r="AI5" s="255"/>
      <c r="AJ5" s="256"/>
      <c r="AK5" s="256"/>
      <c r="AL5" s="256"/>
      <c r="AM5" s="256"/>
      <c r="AN5" s="256"/>
      <c r="AO5" s="256"/>
      <c r="AP5" s="256"/>
      <c r="AQ5" s="257"/>
    </row>
    <row r="6" spans="8:8">
      <c r="B6" s="109" t="s">
        <v>3</v>
      </c>
      <c r="C6" s="110"/>
      <c r="D6" s="117">
        <f>IF(ISBLANK(建卡!D28)," ",建卡!D28)</f>
        <v>73.0</v>
      </c>
      <c r="E6" s="118"/>
      <c r="F6" s="118"/>
      <c r="G6" s="118"/>
      <c r="H6" s="119"/>
      <c r="I6" s="120" t="s">
        <v>4</v>
      </c>
      <c r="J6" s="110"/>
      <c r="K6" s="262" t="str">
        <f>IF(ISBLANK(建卡!K28)," ",建卡!K28)</f>
        <v>男</v>
      </c>
      <c r="L6" s="262"/>
      <c r="M6" s="262"/>
      <c r="N6" s="263"/>
      <c r="P6" s="64"/>
      <c r="Q6" s="40"/>
      <c r="R6" s="258"/>
      <c r="S6" s="259"/>
      <c r="T6" s="69">
        <f t="shared" si="2" ref="T6">INT(R5/5)</f>
        <v>6.0</v>
      </c>
      <c r="U6" s="69"/>
      <c r="V6" s="37"/>
      <c r="W6" s="37"/>
      <c r="X6" s="260"/>
      <c r="Y6" s="261"/>
      <c r="Z6" s="39">
        <f t="shared" si="3" ref="Z6">INT(X5/5)</f>
        <v>8.0</v>
      </c>
      <c r="AA6" s="39"/>
      <c r="AB6" s="40"/>
      <c r="AC6" s="40"/>
      <c r="AD6" s="258"/>
      <c r="AE6" s="259"/>
      <c r="AF6" s="42">
        <f>INT(AD5/5)</f>
        <v>10.0</v>
      </c>
      <c r="AG6" s="65"/>
      <c r="AI6" s="255"/>
      <c r="AJ6" s="256"/>
      <c r="AK6" s="256"/>
      <c r="AL6" s="256"/>
      <c r="AM6" s="256"/>
      <c r="AN6" s="256"/>
      <c r="AO6" s="256"/>
      <c r="AP6" s="256"/>
      <c r="AQ6" s="257"/>
    </row>
    <row r="7" spans="8:8">
      <c r="B7" s="101" t="s">
        <v>288</v>
      </c>
      <c r="C7" s="102"/>
      <c r="D7" s="264" t="str">
        <f>IF(ISBLANK(建卡!D29)," ",建卡!D29)</f>
        <v>法国</v>
      </c>
      <c r="E7" s="265"/>
      <c r="F7" s="265"/>
      <c r="G7" s="265"/>
      <c r="H7" s="265"/>
      <c r="I7" s="265"/>
      <c r="J7" s="265"/>
      <c r="K7" s="265"/>
      <c r="L7" s="265"/>
      <c r="M7" s="265"/>
      <c r="N7" s="266"/>
      <c r="P7" s="36" t="s">
        <v>5</v>
      </c>
      <c r="Q7" s="37"/>
      <c r="R7" s="253">
        <f>建卡!D19</f>
        <v>65.0</v>
      </c>
      <c r="S7" s="254"/>
      <c r="T7" s="39">
        <f t="shared" si="4" ref="T7">INT(R7/2)</f>
        <v>32.0</v>
      </c>
      <c r="U7" s="39"/>
      <c r="V7" s="73" t="s">
        <v>554</v>
      </c>
      <c r="W7" s="73"/>
      <c r="X7" s="251">
        <f>建卡!J19</f>
        <v>92.0</v>
      </c>
      <c r="Y7" s="252"/>
      <c r="Z7" s="42">
        <f t="shared" si="5" ref="Z7">INT(X7/2)</f>
        <v>46.0</v>
      </c>
      <c r="AA7" s="42"/>
      <c r="AB7" s="37" t="s">
        <v>552</v>
      </c>
      <c r="AC7" s="37"/>
      <c r="AD7" s="267">
        <f>建卡!X34</f>
        <v>3.0</v>
      </c>
      <c r="AE7" s="267"/>
      <c r="AF7" s="268" t="s">
        <v>347</v>
      </c>
      <c r="AG7" s="269"/>
      <c r="AI7" s="255"/>
      <c r="AJ7" s="256"/>
      <c r="AK7" s="256"/>
      <c r="AL7" s="256"/>
      <c r="AM7" s="256"/>
      <c r="AN7" s="256"/>
      <c r="AO7" s="256"/>
      <c r="AP7" s="256"/>
      <c r="AQ7" s="257"/>
    </row>
    <row r="8" spans="8:8" ht="17.25">
      <c r="B8" s="121" t="s">
        <v>563</v>
      </c>
      <c r="C8" s="122"/>
      <c r="D8" s="270" t="str">
        <f>IF(ISBLANK(建卡!D30)," ",建卡!D30)</f>
        <v>英国</v>
      </c>
      <c r="E8" s="271"/>
      <c r="F8" s="271"/>
      <c r="G8" s="271"/>
      <c r="H8" s="271"/>
      <c r="I8" s="271"/>
      <c r="J8" s="271"/>
      <c r="K8" s="271"/>
      <c r="L8" s="271"/>
      <c r="M8" s="271"/>
      <c r="N8" s="272"/>
      <c r="P8" s="78"/>
      <c r="Q8" s="79"/>
      <c r="R8" s="273"/>
      <c r="S8" s="274"/>
      <c r="T8" s="81">
        <f t="shared" si="6" ref="T8">INT(R7/5)</f>
        <v>13.0</v>
      </c>
      <c r="U8" s="81"/>
      <c r="V8" s="82"/>
      <c r="W8" s="82"/>
      <c r="X8" s="275"/>
      <c r="Y8" s="276"/>
      <c r="Z8" s="84">
        <f t="shared" si="7" ref="Z8">INT(X7/5)</f>
        <v>18.0</v>
      </c>
      <c r="AA8" s="84"/>
      <c r="AB8" s="79"/>
      <c r="AC8" s="79"/>
      <c r="AD8" s="277"/>
      <c r="AE8" s="277"/>
      <c r="AF8" s="278">
        <v>0.0</v>
      </c>
      <c r="AG8" s="279"/>
      <c r="AI8" s="255"/>
      <c r="AJ8" s="256"/>
      <c r="AK8" s="256"/>
      <c r="AL8" s="256"/>
      <c r="AM8" s="256"/>
      <c r="AN8" s="256"/>
      <c r="AO8" s="256"/>
      <c r="AP8" s="256"/>
      <c r="AQ8" s="257"/>
    </row>
    <row r="9" spans="8:8" ht="17.25">
      <c r="A9" s="280"/>
      <c r="B9" s="280"/>
      <c r="C9" s="280"/>
      <c r="D9" s="280"/>
      <c r="E9" s="280"/>
      <c r="AI9" s="255"/>
      <c r="AJ9" s="256"/>
      <c r="AK9" s="256"/>
      <c r="AL9" s="256"/>
      <c r="AM9" s="256"/>
      <c r="AN9" s="256"/>
      <c r="AO9" s="256"/>
      <c r="AP9" s="256"/>
      <c r="AQ9" s="257"/>
    </row>
    <row r="10" spans="8:8">
      <c r="B10" s="134" t="s">
        <v>615</v>
      </c>
      <c r="C10" s="14"/>
      <c r="D10" s="281"/>
      <c r="E10" s="282">
        <f>建卡!AA34</f>
        <v>9.0</v>
      </c>
      <c r="F10" s="282"/>
      <c r="G10" s="282"/>
      <c r="H10" s="283">
        <f>建卡!AA34</f>
        <v>9.0</v>
      </c>
      <c r="I10" s="283"/>
      <c r="J10" s="284"/>
      <c r="K10" s="285" t="s">
        <v>617</v>
      </c>
      <c r="L10" s="286"/>
      <c r="M10" s="287"/>
      <c r="N10" s="288">
        <f>建卡!AD34</f>
        <v>50.0</v>
      </c>
      <c r="O10" s="289"/>
      <c r="P10" s="289"/>
      <c r="Q10" s="290">
        <f>99-SUM(H27:K27)</f>
        <v>99.0</v>
      </c>
      <c r="R10" s="290"/>
      <c r="S10" s="291"/>
      <c r="T10" s="135" t="s">
        <v>574</v>
      </c>
      <c r="U10" s="14"/>
      <c r="V10" s="281"/>
      <c r="W10" s="282">
        <f>建卡!D33</f>
        <v>50.0</v>
      </c>
      <c r="X10" s="282"/>
      <c r="Y10" s="283">
        <v>99.0</v>
      </c>
      <c r="Z10" s="284"/>
      <c r="AA10" s="285" t="s">
        <v>616</v>
      </c>
      <c r="AB10" s="286"/>
      <c r="AC10" s="287"/>
      <c r="AD10" s="289">
        <f>建卡!AG34</f>
        <v>10.0</v>
      </c>
      <c r="AE10" s="289"/>
      <c r="AF10" s="290">
        <f>建卡!AG34</f>
        <v>10.0</v>
      </c>
      <c r="AG10" s="292"/>
      <c r="AI10" s="255"/>
      <c r="AJ10" s="256"/>
      <c r="AK10" s="256"/>
      <c r="AL10" s="256"/>
      <c r="AM10" s="256"/>
      <c r="AN10" s="256"/>
      <c r="AO10" s="256"/>
      <c r="AP10" s="256"/>
      <c r="AQ10" s="257"/>
    </row>
    <row r="11" spans="8:8">
      <c r="B11" s="293"/>
      <c r="C11" s="294"/>
      <c r="D11" s="295"/>
      <c r="E11" s="296"/>
      <c r="F11" s="296"/>
      <c r="G11" s="296"/>
      <c r="H11" s="297"/>
      <c r="I11" s="297"/>
      <c r="J11" s="298"/>
      <c r="K11" s="299"/>
      <c r="L11" s="299"/>
      <c r="M11" s="300"/>
      <c r="N11" s="301"/>
      <c r="O11" s="301"/>
      <c r="P11" s="301"/>
      <c r="Q11" s="302"/>
      <c r="R11" s="302"/>
      <c r="S11" s="303"/>
      <c r="T11" s="294"/>
      <c r="U11" s="294"/>
      <c r="V11" s="295"/>
      <c r="W11" s="304"/>
      <c r="X11" s="304"/>
      <c r="Y11" s="305"/>
      <c r="Z11" s="306"/>
      <c r="AA11" s="299"/>
      <c r="AB11" s="299"/>
      <c r="AC11" s="300"/>
      <c r="AD11" s="307"/>
      <c r="AE11" s="307"/>
      <c r="AF11" s="308"/>
      <c r="AG11" s="309"/>
      <c r="AI11" s="255"/>
      <c r="AJ11" s="256"/>
      <c r="AK11" s="256"/>
      <c r="AL11" s="256"/>
      <c r="AM11" s="256"/>
      <c r="AN11" s="256"/>
      <c r="AO11" s="256"/>
      <c r="AP11" s="256"/>
      <c r="AQ11" s="257"/>
    </row>
    <row r="12" spans="8:8" ht="17.25">
      <c r="B12" s="18"/>
      <c r="C12" s="19"/>
      <c r="D12" s="91"/>
      <c r="E12" s="310" t="s">
        <v>423</v>
      </c>
      <c r="F12" s="127" t="s">
        <v>48</v>
      </c>
      <c r="G12" s="127"/>
      <c r="H12" s="310" t="s">
        <v>550</v>
      </c>
      <c r="I12" s="127" t="s">
        <v>50</v>
      </c>
      <c r="J12" s="311"/>
      <c r="K12" s="143"/>
      <c r="L12" s="143"/>
      <c r="M12" s="95"/>
      <c r="N12" s="312" t="s">
        <v>550</v>
      </c>
      <c r="O12" s="313" t="s">
        <v>548</v>
      </c>
      <c r="P12" s="313"/>
      <c r="Q12" s="312" t="s">
        <v>550</v>
      </c>
      <c r="R12" s="313" t="s">
        <v>549</v>
      </c>
      <c r="S12" s="314"/>
      <c r="T12" s="19"/>
      <c r="U12" s="19"/>
      <c r="V12" s="91"/>
      <c r="W12" s="315"/>
      <c r="X12" s="315"/>
      <c r="Y12" s="316"/>
      <c r="Z12" s="317"/>
      <c r="AA12" s="143"/>
      <c r="AB12" s="143"/>
      <c r="AC12" s="95"/>
      <c r="AD12" s="318"/>
      <c r="AE12" s="318"/>
      <c r="AF12" s="319"/>
      <c r="AG12" s="320"/>
      <c r="AI12" s="321"/>
      <c r="AJ12" s="322"/>
      <c r="AK12" s="322"/>
      <c r="AL12" s="322"/>
      <c r="AM12" s="322"/>
      <c r="AN12" s="322"/>
      <c r="AO12" s="322"/>
      <c r="AP12" s="322"/>
      <c r="AQ12" s="323"/>
    </row>
    <row r="13" spans="8:8" ht="17.25">
      <c r="B13" s="324"/>
      <c r="C13" s="324"/>
      <c r="E13" s="325"/>
      <c r="F13" s="326"/>
      <c r="G13" s="326"/>
      <c r="H13" s="326"/>
      <c r="I13" s="326"/>
      <c r="J13" s="326"/>
      <c r="K13" s="326"/>
      <c r="L13" s="327"/>
      <c r="M13" s="327"/>
      <c r="N13" s="327"/>
      <c r="O13" s="327"/>
      <c r="P13" s="327"/>
      <c r="Q13" s="327"/>
      <c r="R13" s="327"/>
      <c r="S13" s="327"/>
      <c r="T13" s="327"/>
      <c r="U13" s="327"/>
      <c r="V13" s="327"/>
      <c r="W13" s="327"/>
      <c r="X13" s="327"/>
      <c r="Y13" s="327"/>
      <c r="Z13" s="327"/>
      <c r="AA13" s="327"/>
      <c r="AB13" s="327"/>
      <c r="AC13" s="327"/>
      <c r="AD13" s="327"/>
      <c r="AE13" s="327"/>
      <c r="AF13" s="327"/>
      <c r="AG13" s="327"/>
      <c r="AH13" s="327"/>
      <c r="AI13" s="327"/>
      <c r="AJ13" s="327"/>
    </row>
    <row r="14" spans="8:8">
      <c r="B14" s="328" t="s">
        <v>13</v>
      </c>
      <c r="C14" s="329"/>
      <c r="D14" s="329"/>
      <c r="E14" s="329"/>
      <c r="F14" s="329"/>
      <c r="G14" s="329"/>
      <c r="H14" s="329"/>
      <c r="I14" s="329"/>
      <c r="J14" s="329"/>
      <c r="K14" s="329"/>
      <c r="L14" s="329"/>
      <c r="M14" s="329"/>
      <c r="N14" s="329"/>
      <c r="O14" s="329"/>
      <c r="P14" s="329"/>
      <c r="Q14" s="329"/>
      <c r="R14" s="329"/>
      <c r="S14" s="329"/>
      <c r="T14" s="329"/>
      <c r="U14" s="329"/>
      <c r="V14" s="329"/>
      <c r="W14" s="329"/>
      <c r="X14" s="329"/>
      <c r="Y14" s="329"/>
      <c r="Z14" s="329"/>
      <c r="AA14" s="329"/>
      <c r="AB14" s="329"/>
      <c r="AC14" s="329"/>
      <c r="AD14" s="329"/>
      <c r="AE14" s="329"/>
      <c r="AF14" s="329"/>
      <c r="AG14" s="329"/>
      <c r="AH14" s="329"/>
      <c r="AI14" s="329"/>
      <c r="AJ14" s="329"/>
      <c r="AK14" s="329"/>
      <c r="AL14" s="329"/>
      <c r="AM14" s="329"/>
      <c r="AN14" s="329"/>
      <c r="AO14" s="329"/>
      <c r="AP14" s="329"/>
      <c r="AQ14" s="330"/>
    </row>
    <row r="15" spans="8:8">
      <c r="B15" s="331"/>
      <c r="C15" s="332" t="s">
        <v>363</v>
      </c>
      <c r="D15" s="332"/>
      <c r="E15" s="332"/>
      <c r="F15" s="332"/>
      <c r="G15" s="332"/>
      <c r="H15" s="332" t="s">
        <v>592</v>
      </c>
      <c r="I15" s="332"/>
      <c r="J15" s="332" t="s">
        <v>553</v>
      </c>
      <c r="K15" s="332"/>
      <c r="L15" s="332" t="s">
        <v>9</v>
      </c>
      <c r="M15" s="332"/>
      <c r="N15" s="332"/>
      <c r="O15" s="333"/>
      <c r="P15" s="334"/>
      <c r="Q15" s="332" t="s">
        <v>363</v>
      </c>
      <c r="R15" s="332"/>
      <c r="S15" s="332"/>
      <c r="T15" s="332"/>
      <c r="U15" s="332"/>
      <c r="V15" s="332" t="s">
        <v>592</v>
      </c>
      <c r="W15" s="332"/>
      <c r="X15" s="332" t="s">
        <v>553</v>
      </c>
      <c r="Y15" s="332"/>
      <c r="Z15" s="332" t="s">
        <v>9</v>
      </c>
      <c r="AA15" s="332"/>
      <c r="AB15" s="332"/>
      <c r="AC15" s="333"/>
      <c r="AD15" s="334"/>
      <c r="AE15" s="332" t="s">
        <v>363</v>
      </c>
      <c r="AF15" s="332"/>
      <c r="AG15" s="332"/>
      <c r="AH15" s="332"/>
      <c r="AI15" s="332"/>
      <c r="AJ15" s="332" t="s">
        <v>592</v>
      </c>
      <c r="AK15" s="332"/>
      <c r="AL15" s="332" t="s">
        <v>553</v>
      </c>
      <c r="AM15" s="332"/>
      <c r="AN15" s="332" t="s">
        <v>9</v>
      </c>
      <c r="AO15" s="332"/>
      <c r="AP15" s="332"/>
      <c r="AQ15" s="335"/>
    </row>
    <row r="16" spans="8:8">
      <c r="B16" s="336" t="s">
        <v>423</v>
      </c>
      <c r="C16" s="337" t="str">
        <f>IF(ISBLANK(建卡!D48),建卡!B48,建卡!B48&amp;建卡!D48)</f>
        <v>会计</v>
      </c>
      <c r="D16" s="337"/>
      <c r="E16" s="337"/>
      <c r="F16" s="337"/>
      <c r="G16" s="337"/>
      <c r="H16" s="338">
        <f>建卡!M48</f>
        <v>5.0</v>
      </c>
      <c r="I16" s="338"/>
      <c r="J16" s="338"/>
      <c r="K16" s="338"/>
      <c r="L16" s="158" t="str">
        <f>SUM(H16:K16)&amp;"% ("&amp;INT(SUM(H16:K16)/2)&amp;"/"&amp;INT(SUM(H16:K16)/5)&amp;")"</f>
        <v>5% (2/1)</v>
      </c>
      <c r="M16" s="158"/>
      <c r="N16" s="158"/>
      <c r="O16" s="339"/>
      <c r="P16" s="340" t="s">
        <v>550</v>
      </c>
      <c r="Q16" s="337" t="str">
        <f>IF(ISBLANK(建卡!D69),建卡!B69,建卡!B69&amp;建卡!D69)</f>
        <v>射击:手枪</v>
      </c>
      <c r="R16" s="337"/>
      <c r="S16" s="337"/>
      <c r="T16" s="337"/>
      <c r="U16" s="337"/>
      <c r="V16" s="338">
        <f>建卡!M69</f>
        <v>20.0</v>
      </c>
      <c r="W16" s="338"/>
      <c r="X16" s="338"/>
      <c r="Y16" s="338"/>
      <c r="Z16" s="158" t="str">
        <f t="shared" si="8" ref="Z16">SUM(V16:Y16)&amp;"% ("&amp;INT(SUM(V16:Y16)/2)&amp;"/"&amp;INT(SUM(V16:Y16)/5)&amp;")"</f>
        <v>20% (10/4)</v>
      </c>
      <c r="AA16" s="158"/>
      <c r="AB16" s="158"/>
      <c r="AC16" s="339"/>
      <c r="AD16" s="340" t="s">
        <v>550</v>
      </c>
      <c r="AE16" s="337" t="str">
        <f>IF(ISBLANK(建卡!U58),建卡!S58,建卡!S58&amp;建卡!U58)</f>
        <v>说服</v>
      </c>
      <c r="AF16" s="337"/>
      <c r="AG16" s="337"/>
      <c r="AH16" s="337"/>
      <c r="AI16" s="337"/>
      <c r="AJ16" s="338">
        <f>建卡!AD58</f>
        <v>60.0</v>
      </c>
      <c r="AK16" s="338"/>
      <c r="AL16" s="338"/>
      <c r="AM16" s="338"/>
      <c r="AN16" s="158" t="str">
        <f>SUM(AJ16:AM16)&amp;"% ("&amp;INT(SUM(AJ16:AM16)/2)&amp;"/"&amp;INT(SUM(AJ16:AM16)/5)&amp;")"</f>
        <v>60% (30/12)</v>
      </c>
      <c r="AO16" s="158"/>
      <c r="AP16" s="158"/>
      <c r="AQ16" s="341"/>
    </row>
    <row r="17" spans="8:8">
      <c r="B17" s="342" t="s">
        <v>423</v>
      </c>
      <c r="C17" s="223" t="str">
        <f>IF(ISBLANK(建卡!D49),建卡!B49,建卡!B49&amp;建卡!D49)</f>
        <v>人类学</v>
      </c>
      <c r="D17" s="223"/>
      <c r="E17" s="223"/>
      <c r="F17" s="223"/>
      <c r="G17" s="223"/>
      <c r="H17" s="343">
        <f>建卡!M49</f>
        <v>81.0</v>
      </c>
      <c r="I17" s="343"/>
      <c r="J17" s="343"/>
      <c r="K17" s="343"/>
      <c r="L17" s="166" t="str">
        <f t="shared" si="9" ref="L17:L36">SUM(H17:K17)&amp;"% ("&amp;INT(SUM(H17:K17)/2)&amp;"/"&amp;INT(SUM(H17:K17)/5)&amp;")"</f>
        <v>81% (40/16)</v>
      </c>
      <c r="M17" s="166"/>
      <c r="N17" s="166"/>
      <c r="O17" s="344"/>
      <c r="P17" s="345" t="s">
        <v>550</v>
      </c>
      <c r="Q17" s="223" t="str">
        <f>IF(ISBLANK(建卡!D70),建卡!B70,建卡!B70&amp;建卡!D70)</f>
        <v>射击:步枪/霰弹枪</v>
      </c>
      <c r="R17" s="223"/>
      <c r="S17" s="223"/>
      <c r="T17" s="223"/>
      <c r="U17" s="223"/>
      <c r="V17" s="343">
        <f>建卡!M70</f>
        <v>25.0</v>
      </c>
      <c r="W17" s="343"/>
      <c r="X17" s="343"/>
      <c r="Y17" s="343"/>
      <c r="Z17" s="166" t="str">
        <f t="shared" si="10" ref="Z17:Z26">SUM(V17:Y17)&amp;"% ("&amp;INT(SUM(V17:Y17)/2)&amp;"/"&amp;INT(SUM(V17:Y17)/5)&amp;")"</f>
        <v>25% (12/5)</v>
      </c>
      <c r="AA17" s="166"/>
      <c r="AB17" s="166"/>
      <c r="AC17" s="344"/>
      <c r="AD17" s="345" t="s">
        <v>550</v>
      </c>
      <c r="AE17" s="223" t="str">
        <f>IF(ISBLANK(建卡!U59),建卡!S59,建卡!S59&amp;建卡!U59)</f>
        <v>驾驶:</v>
      </c>
      <c r="AF17" s="223"/>
      <c r="AG17" s="223"/>
      <c r="AH17" s="223"/>
      <c r="AI17" s="223"/>
      <c r="AJ17" s="343">
        <f>建卡!AD59</f>
        <v>1.0</v>
      </c>
      <c r="AK17" s="343"/>
      <c r="AL17" s="343"/>
      <c r="AM17" s="343"/>
      <c r="AN17" s="166" t="str">
        <f t="shared" si="11" ref="AN17:AN36">SUM(AJ17:AM17)&amp;"% ("&amp;INT(SUM(AJ17:AM17)/2)&amp;"/"&amp;INT(SUM(AJ17:AM17)/5)&amp;")"</f>
        <v>1% (0/0)</v>
      </c>
      <c r="AO17" s="166"/>
      <c r="AP17" s="166"/>
      <c r="AQ17" s="346"/>
    </row>
    <row r="18" spans="8:8">
      <c r="B18" s="336" t="s">
        <v>423</v>
      </c>
      <c r="C18" s="337" t="str">
        <f>IF(ISBLANK(建卡!D50),建卡!B50,建卡!B50&amp;建卡!D50)</f>
        <v>估价</v>
      </c>
      <c r="D18" s="337"/>
      <c r="E18" s="337"/>
      <c r="F18" s="337"/>
      <c r="G18" s="337"/>
      <c r="H18" s="338">
        <f>建卡!M50</f>
        <v>5.0</v>
      </c>
      <c r="I18" s="338"/>
      <c r="J18" s="338"/>
      <c r="K18" s="338"/>
      <c r="L18" s="158" t="str">
        <f t="shared" si="9"/>
        <v>5% (2/1)</v>
      </c>
      <c r="M18" s="158"/>
      <c r="N18" s="158"/>
      <c r="O18" s="339"/>
      <c r="P18" s="340" t="s">
        <v>550</v>
      </c>
      <c r="Q18" s="337" t="str">
        <f>IF(ISBLANK(建卡!D71),建卡!B71,建卡!B71&amp;建卡!D71)</f>
        <v>射击:</v>
      </c>
      <c r="R18" s="337"/>
      <c r="S18" s="337"/>
      <c r="T18" s="337"/>
      <c r="U18" s="337"/>
      <c r="V18" s="338">
        <f>建卡!M71</f>
        <v>0.0</v>
      </c>
      <c r="W18" s="338"/>
      <c r="X18" s="338"/>
      <c r="Y18" s="338"/>
      <c r="Z18" s="158" t="str">
        <f t="shared" si="10"/>
        <v>0% (0/0)</v>
      </c>
      <c r="AA18" s="158"/>
      <c r="AB18" s="158"/>
      <c r="AC18" s="339"/>
      <c r="AD18" s="340" t="s">
        <v>550</v>
      </c>
      <c r="AE18" s="337" t="str">
        <f>IF(ISBLANK(建卡!U60),建卡!S60,建卡!S60&amp;建卡!U60)</f>
        <v>精神分析</v>
      </c>
      <c r="AF18" s="337"/>
      <c r="AG18" s="337"/>
      <c r="AH18" s="337"/>
      <c r="AI18" s="337"/>
      <c r="AJ18" s="338">
        <f>建卡!AD60</f>
        <v>1.0</v>
      </c>
      <c r="AK18" s="338"/>
      <c r="AL18" s="338"/>
      <c r="AM18" s="338"/>
      <c r="AN18" s="158" t="str">
        <f t="shared" si="11"/>
        <v>1% (0/0)</v>
      </c>
      <c r="AO18" s="158"/>
      <c r="AP18" s="158"/>
      <c r="AQ18" s="341"/>
    </row>
    <row r="19" spans="8:8">
      <c r="B19" s="342" t="s">
        <v>423</v>
      </c>
      <c r="C19" s="223" t="str">
        <f>IF(ISBLANK(建卡!D51),建卡!B51,建卡!B51&amp;建卡!D51)</f>
        <v>考古学</v>
      </c>
      <c r="D19" s="223"/>
      <c r="E19" s="223"/>
      <c r="F19" s="223"/>
      <c r="G19" s="223"/>
      <c r="H19" s="343">
        <f>建卡!M51</f>
        <v>1.0</v>
      </c>
      <c r="I19" s="343"/>
      <c r="J19" s="343"/>
      <c r="K19" s="343"/>
      <c r="L19" s="166" t="str">
        <f t="shared" si="9"/>
        <v>1% (0/0)</v>
      </c>
      <c r="M19" s="166"/>
      <c r="N19" s="166"/>
      <c r="O19" s="344"/>
      <c r="P19" s="345" t="s">
        <v>550</v>
      </c>
      <c r="Q19" s="223" t="str">
        <f>IF(ISBLANK(建卡!D72),建卡!B72,建卡!B72&amp;建卡!D72)</f>
        <v>急救</v>
      </c>
      <c r="R19" s="223"/>
      <c r="S19" s="223"/>
      <c r="T19" s="223"/>
      <c r="U19" s="223"/>
      <c r="V19" s="343">
        <f>建卡!M72</f>
        <v>30.0</v>
      </c>
      <c r="W19" s="343"/>
      <c r="X19" s="343"/>
      <c r="Y19" s="343"/>
      <c r="Z19" s="166" t="str">
        <f t="shared" si="10"/>
        <v>30% (15/6)</v>
      </c>
      <c r="AA19" s="166"/>
      <c r="AB19" s="166"/>
      <c r="AC19" s="344"/>
      <c r="AD19" s="345" t="s">
        <v>550</v>
      </c>
      <c r="AE19" s="223" t="str">
        <f>IF(ISBLANK(建卡!U61),建卡!S61,建卡!S61&amp;建卡!U61)</f>
        <v>心理学</v>
      </c>
      <c r="AF19" s="223"/>
      <c r="AG19" s="223"/>
      <c r="AH19" s="223"/>
      <c r="AI19" s="223"/>
      <c r="AJ19" s="343">
        <f>建卡!AD61</f>
        <v>85.0</v>
      </c>
      <c r="AK19" s="343"/>
      <c r="AL19" s="343"/>
      <c r="AM19" s="343"/>
      <c r="AN19" s="166" t="str">
        <f t="shared" si="11"/>
        <v>85% (42/17)</v>
      </c>
      <c r="AO19" s="166"/>
      <c r="AP19" s="166"/>
      <c r="AQ19" s="346"/>
    </row>
    <row r="20" spans="8:8">
      <c r="B20" s="336" t="s">
        <v>423</v>
      </c>
      <c r="C20" s="337" t="str">
        <f>IF(ISBLANK(建卡!D52),建卡!B52,建卡!B52&amp;建卡!D52)</f>
        <v>技艺:</v>
      </c>
      <c r="D20" s="337"/>
      <c r="E20" s="337"/>
      <c r="F20" s="337"/>
      <c r="G20" s="337"/>
      <c r="H20" s="338">
        <f>建卡!M52</f>
        <v>5.0</v>
      </c>
      <c r="I20" s="338"/>
      <c r="J20" s="338"/>
      <c r="K20" s="338"/>
      <c r="L20" s="158" t="str">
        <f t="shared" si="9"/>
        <v>5% (2/1)</v>
      </c>
      <c r="M20" s="158"/>
      <c r="N20" s="158"/>
      <c r="O20" s="339"/>
      <c r="P20" s="340" t="s">
        <v>550</v>
      </c>
      <c r="Q20" s="337" t="str">
        <f>IF(ISBLANK(建卡!D73),建卡!B73,建卡!B73&amp;建卡!D73)</f>
        <v>历史</v>
      </c>
      <c r="R20" s="337"/>
      <c r="S20" s="337"/>
      <c r="T20" s="337"/>
      <c r="U20" s="337"/>
      <c r="V20" s="338">
        <f>建卡!M73</f>
        <v>50.0</v>
      </c>
      <c r="W20" s="338"/>
      <c r="X20" s="338"/>
      <c r="Y20" s="338"/>
      <c r="Z20" s="158" t="str">
        <f t="shared" si="10"/>
        <v>50% (25/10)</v>
      </c>
      <c r="AA20" s="158"/>
      <c r="AB20" s="158"/>
      <c r="AC20" s="339"/>
      <c r="AD20" s="340" t="s">
        <v>550</v>
      </c>
      <c r="AE20" s="337" t="str">
        <f>IF(ISBLANK(建卡!U62),建卡!S62,建卡!S62&amp;建卡!U62)</f>
        <v>骑术</v>
      </c>
      <c r="AF20" s="337"/>
      <c r="AG20" s="337"/>
      <c r="AH20" s="337"/>
      <c r="AI20" s="337"/>
      <c r="AJ20" s="338">
        <f>建卡!AD62</f>
        <v>5.0</v>
      </c>
      <c r="AK20" s="338"/>
      <c r="AL20" s="338"/>
      <c r="AM20" s="338"/>
      <c r="AN20" s="158" t="str">
        <f t="shared" si="11"/>
        <v>5% (2/1)</v>
      </c>
      <c r="AO20" s="158"/>
      <c r="AP20" s="158"/>
      <c r="AQ20" s="341"/>
    </row>
    <row r="21" spans="8:8">
      <c r="B21" s="342" t="s">
        <v>423</v>
      </c>
      <c r="C21" s="223" t="str">
        <f>IF(ISBLANK(建卡!D53),建卡!B53,建卡!B53&amp;建卡!D53)</f>
        <v>技艺:</v>
      </c>
      <c r="D21" s="223"/>
      <c r="E21" s="223"/>
      <c r="F21" s="223"/>
      <c r="G21" s="223"/>
      <c r="H21" s="343">
        <f>建卡!M53</f>
        <v>5.0</v>
      </c>
      <c r="I21" s="343"/>
      <c r="J21" s="343"/>
      <c r="K21" s="343"/>
      <c r="L21" s="166" t="str">
        <f t="shared" si="9"/>
        <v>5% (2/1)</v>
      </c>
      <c r="M21" s="166"/>
      <c r="N21" s="166"/>
      <c r="O21" s="344"/>
      <c r="P21" s="345" t="s">
        <v>550</v>
      </c>
      <c r="Q21" s="223" t="str">
        <f>IF(ISBLANK(建卡!D74),建卡!B74,建卡!B74&amp;建卡!D74)</f>
        <v>恐吓</v>
      </c>
      <c r="R21" s="223"/>
      <c r="S21" s="223"/>
      <c r="T21" s="223"/>
      <c r="U21" s="223"/>
      <c r="V21" s="343">
        <f>建卡!M74</f>
        <v>15.0</v>
      </c>
      <c r="W21" s="343"/>
      <c r="X21" s="343"/>
      <c r="Y21" s="343"/>
      <c r="Z21" s="166" t="str">
        <f t="shared" si="10"/>
        <v>15% (7/3)</v>
      </c>
      <c r="AA21" s="166"/>
      <c r="AB21" s="166"/>
      <c r="AC21" s="344"/>
      <c r="AD21" s="345" t="s">
        <v>550</v>
      </c>
      <c r="AE21" s="223" t="str">
        <f>IF(ISBLANK(建卡!U63),建卡!S63,建卡!S63&amp;建卡!U63)</f>
        <v>科学:动物学</v>
      </c>
      <c r="AF21" s="223"/>
      <c r="AG21" s="223"/>
      <c r="AH21" s="223"/>
      <c r="AI21" s="223"/>
      <c r="AJ21" s="343">
        <f>建卡!AD63</f>
        <v>51.0</v>
      </c>
      <c r="AK21" s="343"/>
      <c r="AL21" s="343"/>
      <c r="AM21" s="343"/>
      <c r="AN21" s="166" t="str">
        <f t="shared" si="11"/>
        <v>51% (25/10)</v>
      </c>
      <c r="AO21" s="166"/>
      <c r="AP21" s="166"/>
      <c r="AQ21" s="346"/>
    </row>
    <row r="22" spans="8:8">
      <c r="B22" s="336" t="s">
        <v>423</v>
      </c>
      <c r="C22" s="337" t="str">
        <f>IF(ISBLANK(建卡!D54),建卡!B54,建卡!B54&amp;建卡!D54)</f>
        <v>技艺:</v>
      </c>
      <c r="D22" s="337"/>
      <c r="E22" s="337"/>
      <c r="F22" s="337"/>
      <c r="G22" s="337"/>
      <c r="H22" s="338">
        <f>建卡!M54</f>
        <v>5.0</v>
      </c>
      <c r="I22" s="338"/>
      <c r="J22" s="338"/>
      <c r="K22" s="338"/>
      <c r="L22" s="158" t="str">
        <f t="shared" si="9"/>
        <v>5% (2/1)</v>
      </c>
      <c r="M22" s="158"/>
      <c r="N22" s="158"/>
      <c r="O22" s="339"/>
      <c r="P22" s="340" t="s">
        <v>550</v>
      </c>
      <c r="Q22" s="337" t="str">
        <f>IF(ISBLANK(建卡!D75),建卡!B75,建卡!B75&amp;建卡!D75)</f>
        <v>跳跃</v>
      </c>
      <c r="R22" s="337"/>
      <c r="S22" s="337"/>
      <c r="T22" s="337"/>
      <c r="U22" s="337"/>
      <c r="V22" s="338">
        <f>建卡!M75</f>
        <v>20.0</v>
      </c>
      <c r="W22" s="338"/>
      <c r="X22" s="338"/>
      <c r="Y22" s="338"/>
      <c r="Z22" s="158" t="str">
        <f t="shared" si="10"/>
        <v>20% (10/4)</v>
      </c>
      <c r="AA22" s="158"/>
      <c r="AB22" s="158"/>
      <c r="AC22" s="339"/>
      <c r="AD22" s="340" t="s">
        <v>550</v>
      </c>
      <c r="AE22" s="337" t="str">
        <f>IF(ISBLANK(建卡!U64),建卡!S64,建卡!S64&amp;建卡!U64)</f>
        <v>科学:药学</v>
      </c>
      <c r="AF22" s="337"/>
      <c r="AG22" s="337"/>
      <c r="AH22" s="337"/>
      <c r="AI22" s="337"/>
      <c r="AJ22" s="338">
        <f>建卡!AD64</f>
        <v>54.0</v>
      </c>
      <c r="AK22" s="338"/>
      <c r="AL22" s="338"/>
      <c r="AM22" s="338"/>
      <c r="AN22" s="158" t="str">
        <f t="shared" si="11"/>
        <v>54% (27/10)</v>
      </c>
      <c r="AO22" s="158"/>
      <c r="AP22" s="158"/>
      <c r="AQ22" s="341"/>
    </row>
    <row r="23" spans="8:8">
      <c r="B23" s="342" t="s">
        <v>423</v>
      </c>
      <c r="C23" s="223" t="str">
        <f>IF(ISBLANK(建卡!D55),建卡!B55,建卡!B55&amp;建卡!D55)</f>
        <v>魅惑</v>
      </c>
      <c r="D23" s="223"/>
      <c r="E23" s="223"/>
      <c r="F23" s="223"/>
      <c r="G23" s="223"/>
      <c r="H23" s="343">
        <f>建卡!M55</f>
        <v>15.0</v>
      </c>
      <c r="I23" s="343"/>
      <c r="J23" s="343"/>
      <c r="K23" s="343"/>
      <c r="L23" s="166" t="str">
        <f t="shared" si="9"/>
        <v>15% (7/3)</v>
      </c>
      <c r="M23" s="166"/>
      <c r="N23" s="166"/>
      <c r="O23" s="344"/>
      <c r="P23" s="345" t="s">
        <v>550</v>
      </c>
      <c r="Q23" s="223" t="str">
        <f>IF(ISBLANK(建卡!D76),建卡!B76,建卡!B76&amp;建卡!D76)</f>
        <v>语言:</v>
      </c>
      <c r="R23" s="223"/>
      <c r="S23" s="223"/>
      <c r="T23" s="223"/>
      <c r="U23" s="223"/>
      <c r="V23" s="343">
        <f>建卡!M76</f>
        <v>1.0</v>
      </c>
      <c r="W23" s="343"/>
      <c r="X23" s="343"/>
      <c r="Y23" s="343"/>
      <c r="Z23" s="166" t="str">
        <f t="shared" si="10"/>
        <v>1% (0/0)</v>
      </c>
      <c r="AA23" s="166"/>
      <c r="AB23" s="166"/>
      <c r="AC23" s="344"/>
      <c r="AD23" s="345" t="s">
        <v>550</v>
      </c>
      <c r="AE23" s="223" t="str">
        <f>IF(ISBLANK(建卡!U65),建卡!S65,建卡!S65&amp;建卡!U65)</f>
        <v>科学:</v>
      </c>
      <c r="AF23" s="223"/>
      <c r="AG23" s="223"/>
      <c r="AH23" s="223"/>
      <c r="AI23" s="223"/>
      <c r="AJ23" s="343">
        <f>建卡!AD65</f>
        <v>1.0</v>
      </c>
      <c r="AK23" s="343"/>
      <c r="AL23" s="343"/>
      <c r="AM23" s="343"/>
      <c r="AN23" s="166" t="str">
        <f t="shared" si="11"/>
        <v>1% (0/0)</v>
      </c>
      <c r="AO23" s="166"/>
      <c r="AP23" s="166"/>
      <c r="AQ23" s="346"/>
    </row>
    <row r="24" spans="8:8">
      <c r="B24" s="336" t="s">
        <v>423</v>
      </c>
      <c r="C24" s="337" t="str">
        <f>IF(ISBLANK(建卡!D56),建卡!B56,建卡!B56&amp;建卡!D56)</f>
        <v>攀爬</v>
      </c>
      <c r="D24" s="337"/>
      <c r="E24" s="337"/>
      <c r="F24" s="337"/>
      <c r="G24" s="337"/>
      <c r="H24" s="338">
        <f>建卡!M56</f>
        <v>20.0</v>
      </c>
      <c r="I24" s="338"/>
      <c r="J24" s="338"/>
      <c r="K24" s="338"/>
      <c r="L24" s="158" t="str">
        <f t="shared" si="9"/>
        <v>20% (10/4)</v>
      </c>
      <c r="M24" s="158"/>
      <c r="N24" s="158"/>
      <c r="O24" s="339"/>
      <c r="P24" s="340" t="s">
        <v>550</v>
      </c>
      <c r="Q24" s="337" t="str">
        <f>IF(ISBLANK(建卡!D77),建卡!B77,建卡!B77&amp;建卡!D77)</f>
        <v>语言:</v>
      </c>
      <c r="R24" s="337"/>
      <c r="S24" s="337"/>
      <c r="T24" s="337"/>
      <c r="U24" s="337"/>
      <c r="V24" s="338">
        <f>建卡!M77</f>
        <v>1.0</v>
      </c>
      <c r="W24" s="338"/>
      <c r="X24" s="338"/>
      <c r="Y24" s="338"/>
      <c r="Z24" s="158" t="str">
        <f t="shared" si="10"/>
        <v>1% (0/0)</v>
      </c>
      <c r="AA24" s="158"/>
      <c r="AB24" s="158"/>
      <c r="AC24" s="339"/>
      <c r="AD24" s="340" t="s">
        <v>550</v>
      </c>
      <c r="AE24" s="337" t="str">
        <f>IF(ISBLANK(建卡!U66),建卡!S66,建卡!S66&amp;建卡!U66)</f>
        <v>妙手</v>
      </c>
      <c r="AF24" s="337"/>
      <c r="AG24" s="337"/>
      <c r="AH24" s="337"/>
      <c r="AI24" s="337"/>
      <c r="AJ24" s="338">
        <f>建卡!AD66</f>
        <v>10.0</v>
      </c>
      <c r="AK24" s="338"/>
      <c r="AL24" s="338"/>
      <c r="AM24" s="338"/>
      <c r="AN24" s="158" t="str">
        <f t="shared" si="11"/>
        <v>10% (5/2)</v>
      </c>
      <c r="AO24" s="158"/>
      <c r="AP24" s="158"/>
      <c r="AQ24" s="341"/>
    </row>
    <row r="25" spans="8:8">
      <c r="B25" s="342" t="s">
        <v>423</v>
      </c>
      <c r="C25" s="223" t="str">
        <f>IF(ISBLANK(建卡!D57),建卡!B57,建卡!B57&amp;建卡!D57)</f>
        <v>计算机使用</v>
      </c>
      <c r="D25" s="223"/>
      <c r="E25" s="223"/>
      <c r="F25" s="223"/>
      <c r="G25" s="223"/>
      <c r="H25" s="343">
        <f>建卡!M57</f>
        <v>5.0</v>
      </c>
      <c r="I25" s="343"/>
      <c r="J25" s="343"/>
      <c r="K25" s="343"/>
      <c r="L25" s="166" t="str">
        <f t="shared" si="9"/>
        <v>5% (2/1)</v>
      </c>
      <c r="M25" s="166"/>
      <c r="N25" s="166"/>
      <c r="O25" s="344"/>
      <c r="P25" s="345" t="s">
        <v>550</v>
      </c>
      <c r="Q25" s="223" t="str">
        <f>IF(ISBLANK(建卡!D78),建卡!B78,建卡!B78&amp;建卡!D78)</f>
        <v>语言:</v>
      </c>
      <c r="R25" s="223"/>
      <c r="S25" s="223"/>
      <c r="T25" s="223"/>
      <c r="U25" s="223"/>
      <c r="V25" s="343">
        <f>建卡!M78</f>
        <v>1.0</v>
      </c>
      <c r="W25" s="343"/>
      <c r="X25" s="343"/>
      <c r="Y25" s="343"/>
      <c r="Z25" s="166" t="str">
        <f t="shared" si="10"/>
        <v>1% (0/0)</v>
      </c>
      <c r="AA25" s="166"/>
      <c r="AB25" s="166"/>
      <c r="AC25" s="344"/>
      <c r="AD25" s="345" t="s">
        <v>550</v>
      </c>
      <c r="AE25" s="223" t="str">
        <f>IF(ISBLANK(建卡!U67),建卡!S67,建卡!S67&amp;建卡!U67)</f>
        <v>侦察</v>
      </c>
      <c r="AF25" s="223"/>
      <c r="AG25" s="223"/>
      <c r="AH25" s="223"/>
      <c r="AI25" s="223"/>
      <c r="AJ25" s="343">
        <f>建卡!AD67</f>
        <v>25.0</v>
      </c>
      <c r="AK25" s="343"/>
      <c r="AL25" s="343"/>
      <c r="AM25" s="343"/>
      <c r="AN25" s="166" t="str">
        <f t="shared" si="11"/>
        <v>25% (12/5)</v>
      </c>
      <c r="AO25" s="166"/>
      <c r="AP25" s="166"/>
      <c r="AQ25" s="346"/>
    </row>
    <row r="26" spans="8:8">
      <c r="B26" s="347"/>
      <c r="C26" s="337" t="str">
        <f>IF(ISBLANK(建卡!D58),建卡!B58,建卡!B58&amp;建卡!D58)</f>
        <v>信用评级</v>
      </c>
      <c r="D26" s="337"/>
      <c r="E26" s="337"/>
      <c r="F26" s="337"/>
      <c r="G26" s="337"/>
      <c r="H26" s="338">
        <f>建卡!M58</f>
        <v>50.0</v>
      </c>
      <c r="I26" s="338"/>
      <c r="J26" s="338"/>
      <c r="K26" s="338"/>
      <c r="L26" s="158" t="str">
        <f t="shared" si="9"/>
        <v>50% (25/10)</v>
      </c>
      <c r="M26" s="158"/>
      <c r="N26" s="158"/>
      <c r="O26" s="339"/>
      <c r="P26" s="340" t="s">
        <v>550</v>
      </c>
      <c r="Q26" s="337" t="str">
        <f>IF(ISBLANK(建卡!D79),建卡!B79,建卡!B79&amp;建卡!D79)</f>
        <v>母语:英语</v>
      </c>
      <c r="R26" s="337"/>
      <c r="S26" s="337"/>
      <c r="T26" s="337"/>
      <c r="U26" s="337"/>
      <c r="V26" s="338">
        <f>建卡!M79</f>
        <v>92.0</v>
      </c>
      <c r="W26" s="338"/>
      <c r="X26" s="338"/>
      <c r="Y26" s="338"/>
      <c r="Z26" s="158" t="str">
        <f t="shared" si="10"/>
        <v>92% (46/18)</v>
      </c>
      <c r="AA26" s="158"/>
      <c r="AB26" s="158"/>
      <c r="AC26" s="339"/>
      <c r="AD26" s="340" t="s">
        <v>550</v>
      </c>
      <c r="AE26" s="337" t="str">
        <f>IF(ISBLANK(建卡!U68),建卡!S68,建卡!S68&amp;建卡!U68)</f>
        <v>潜行</v>
      </c>
      <c r="AF26" s="337"/>
      <c r="AG26" s="337"/>
      <c r="AH26" s="337"/>
      <c r="AI26" s="337"/>
      <c r="AJ26" s="338">
        <f>建卡!AD68</f>
        <v>20.0</v>
      </c>
      <c r="AK26" s="338"/>
      <c r="AL26" s="338"/>
      <c r="AM26" s="338"/>
      <c r="AN26" s="158" t="str">
        <f t="shared" si="11"/>
        <v>20% (10/4)</v>
      </c>
      <c r="AO26" s="158"/>
      <c r="AP26" s="158"/>
      <c r="AQ26" s="341"/>
    </row>
    <row r="27" spans="8:8">
      <c r="B27" s="348"/>
      <c r="C27" s="223" t="str">
        <f>IF(ISBLANK(建卡!D59),建卡!B59,建卡!B59&amp;建卡!D59)</f>
        <v>克苏鲁神话</v>
      </c>
      <c r="D27" s="223"/>
      <c r="E27" s="223"/>
      <c r="F27" s="223"/>
      <c r="G27" s="223"/>
      <c r="H27" s="343">
        <f>建卡!M59</f>
        <v>0.0</v>
      </c>
      <c r="I27" s="343"/>
      <c r="J27" s="343"/>
      <c r="K27" s="343"/>
      <c r="L27" s="166" t="str">
        <f t="shared" si="9"/>
        <v>0% (0/0)</v>
      </c>
      <c r="M27" s="166"/>
      <c r="N27" s="166"/>
      <c r="O27" s="344"/>
      <c r="P27" s="345" t="s">
        <v>550</v>
      </c>
      <c r="Q27" s="223" t="str">
        <f>IF(ISBLANK(建卡!U48),建卡!S48,建卡!S48&amp;建卡!U48)</f>
        <v>法律</v>
      </c>
      <c r="R27" s="223"/>
      <c r="S27" s="223"/>
      <c r="T27" s="223"/>
      <c r="U27" s="223"/>
      <c r="V27" s="343">
        <f>建卡!AD48</f>
        <v>5.0</v>
      </c>
      <c r="W27" s="343"/>
      <c r="X27" s="343"/>
      <c r="Y27" s="343"/>
      <c r="Z27" s="166" t="str">
        <f t="shared" si="12" ref="Z27">SUM(V27:Y27)&amp;"% ("&amp;INT(SUM(V27:Y27)/2)&amp;"/"&amp;INT(SUM(V27:Y27)/5)&amp;")"</f>
        <v>5% (2/1)</v>
      </c>
      <c r="AA27" s="166"/>
      <c r="AB27" s="166"/>
      <c r="AC27" s="344"/>
      <c r="AD27" s="345" t="s">
        <v>550</v>
      </c>
      <c r="AE27" s="223" t="str">
        <f>IF(ISBLANK(建卡!U69),建卡!S69,建卡!S69&amp;建卡!U69)</f>
        <v>生存:</v>
      </c>
      <c r="AF27" s="223"/>
      <c r="AG27" s="223"/>
      <c r="AH27" s="223"/>
      <c r="AI27" s="223"/>
      <c r="AJ27" s="343">
        <f>建卡!AD69</f>
        <v>10.0</v>
      </c>
      <c r="AK27" s="343"/>
      <c r="AL27" s="343"/>
      <c r="AM27" s="343"/>
      <c r="AN27" s="166" t="str">
        <f t="shared" si="11"/>
        <v>10% (5/2)</v>
      </c>
      <c r="AO27" s="166"/>
      <c r="AP27" s="166"/>
      <c r="AQ27" s="346"/>
    </row>
    <row r="28" spans="8:8">
      <c r="B28" s="336" t="s">
        <v>423</v>
      </c>
      <c r="C28" s="337" t="str">
        <f>IF(ISBLANK(建卡!D60),建卡!B60,建卡!B60&amp;建卡!D60)</f>
        <v>乔装</v>
      </c>
      <c r="D28" s="337"/>
      <c r="E28" s="337"/>
      <c r="F28" s="337"/>
      <c r="G28" s="337"/>
      <c r="H28" s="338">
        <f>建卡!M60</f>
        <v>5.0</v>
      </c>
      <c r="I28" s="338"/>
      <c r="J28" s="338"/>
      <c r="K28" s="338"/>
      <c r="L28" s="158" t="str">
        <f t="shared" si="9"/>
        <v>5% (2/1)</v>
      </c>
      <c r="M28" s="158"/>
      <c r="N28" s="158"/>
      <c r="O28" s="339"/>
      <c r="P28" s="340" t="s">
        <v>550</v>
      </c>
      <c r="Q28" s="337" t="str">
        <f>IF(ISBLANK(建卡!U49),建卡!S49,建卡!S49&amp;建卡!U49)</f>
        <v>图书馆使用</v>
      </c>
      <c r="R28" s="337"/>
      <c r="S28" s="337"/>
      <c r="T28" s="337"/>
      <c r="U28" s="337"/>
      <c r="V28" s="338">
        <f>建卡!AD49</f>
        <v>80.0</v>
      </c>
      <c r="W28" s="338"/>
      <c r="X28" s="338"/>
      <c r="Y28" s="338"/>
      <c r="Z28" s="158" t="str">
        <f t="shared" si="13" ref="Z28:Z36">SUM(V28:Y28)&amp;"% ("&amp;INT(SUM(V28:Y28)/2)&amp;"/"&amp;INT(SUM(V28:Y28)/5)&amp;")"</f>
        <v>80% (40/16)</v>
      </c>
      <c r="AA28" s="158"/>
      <c r="AB28" s="158"/>
      <c r="AC28" s="339"/>
      <c r="AD28" s="340" t="s">
        <v>550</v>
      </c>
      <c r="AE28" s="337" t="str">
        <f>IF(ISBLANK(建卡!U70),建卡!S70,建卡!S70&amp;建卡!U70)</f>
        <v>游泳</v>
      </c>
      <c r="AF28" s="337"/>
      <c r="AG28" s="337"/>
      <c r="AH28" s="337"/>
      <c r="AI28" s="337"/>
      <c r="AJ28" s="338">
        <f>建卡!AD70</f>
        <v>20.0</v>
      </c>
      <c r="AK28" s="338"/>
      <c r="AL28" s="338"/>
      <c r="AM28" s="338"/>
      <c r="AN28" s="158" t="str">
        <f t="shared" si="11"/>
        <v>20% (10/4)</v>
      </c>
      <c r="AO28" s="158"/>
      <c r="AP28" s="158"/>
      <c r="AQ28" s="341"/>
    </row>
    <row r="29" spans="8:8">
      <c r="B29" s="342" t="s">
        <v>423</v>
      </c>
      <c r="C29" s="223" t="str">
        <f>IF(ISBLANK(建卡!D61),建卡!B61,建卡!B61&amp;建卡!D61)</f>
        <v>闪避</v>
      </c>
      <c r="D29" s="223"/>
      <c r="E29" s="223"/>
      <c r="F29" s="223"/>
      <c r="G29" s="223"/>
      <c r="H29" s="343">
        <f>建卡!M61</f>
        <v>10.0</v>
      </c>
      <c r="I29" s="343"/>
      <c r="J29" s="343"/>
      <c r="K29" s="343"/>
      <c r="L29" s="166" t="str">
        <f t="shared" si="9"/>
        <v>10% (5/2)</v>
      </c>
      <c r="M29" s="166"/>
      <c r="N29" s="166"/>
      <c r="O29" s="344"/>
      <c r="P29" s="345" t="s">
        <v>550</v>
      </c>
      <c r="Q29" s="223" t="str">
        <f>IF(ISBLANK(建卡!U50),建卡!S50,建卡!S50&amp;建卡!U50)</f>
        <v>聆听</v>
      </c>
      <c r="R29" s="223"/>
      <c r="S29" s="223"/>
      <c r="T29" s="223"/>
      <c r="U29" s="223"/>
      <c r="V29" s="343">
        <f>建卡!AD50</f>
        <v>20.0</v>
      </c>
      <c r="W29" s="343"/>
      <c r="X29" s="343"/>
      <c r="Y29" s="343"/>
      <c r="Z29" s="166" t="str">
        <f t="shared" si="13"/>
        <v>20% (10/4)</v>
      </c>
      <c r="AA29" s="166"/>
      <c r="AB29" s="166"/>
      <c r="AC29" s="344"/>
      <c r="AD29" s="345" t="s">
        <v>550</v>
      </c>
      <c r="AE29" s="223" t="str">
        <f>IF(ISBLANK(建卡!U71),建卡!S71,建卡!S71&amp;建卡!U71)</f>
        <v>投掷</v>
      </c>
      <c r="AF29" s="223"/>
      <c r="AG29" s="223"/>
      <c r="AH29" s="223"/>
      <c r="AI29" s="223"/>
      <c r="AJ29" s="343">
        <f>建卡!AD71</f>
        <v>20.0</v>
      </c>
      <c r="AK29" s="343"/>
      <c r="AL29" s="343"/>
      <c r="AM29" s="343"/>
      <c r="AN29" s="166" t="str">
        <f t="shared" si="11"/>
        <v>20% (10/4)</v>
      </c>
      <c r="AO29" s="166"/>
      <c r="AP29" s="166"/>
      <c r="AQ29" s="346"/>
    </row>
    <row r="30" spans="8:8">
      <c r="B30" s="336" t="s">
        <v>423</v>
      </c>
      <c r="C30" s="337" t="str">
        <f>IF(ISBLANK(建卡!D62),建卡!B62,建卡!B62&amp;建卡!D62)</f>
        <v>汽车驾驶</v>
      </c>
      <c r="D30" s="337"/>
      <c r="E30" s="337"/>
      <c r="F30" s="337"/>
      <c r="G30" s="337"/>
      <c r="H30" s="338">
        <f>建卡!M62</f>
        <v>20.0</v>
      </c>
      <c r="I30" s="338"/>
      <c r="J30" s="338"/>
      <c r="K30" s="338"/>
      <c r="L30" s="158" t="str">
        <f t="shared" si="9"/>
        <v>20% (10/4)</v>
      </c>
      <c r="M30" s="158"/>
      <c r="N30" s="158"/>
      <c r="O30" s="339"/>
      <c r="P30" s="340" t="s">
        <v>550</v>
      </c>
      <c r="Q30" s="337" t="str">
        <f>IF(ISBLANK(建卡!U51),建卡!S51,建卡!S51&amp;建卡!U51)</f>
        <v>锁匠</v>
      </c>
      <c r="R30" s="337"/>
      <c r="S30" s="337"/>
      <c r="T30" s="337"/>
      <c r="U30" s="337"/>
      <c r="V30" s="338">
        <f>建卡!AD51</f>
        <v>1.0</v>
      </c>
      <c r="W30" s="338"/>
      <c r="X30" s="338"/>
      <c r="Y30" s="338"/>
      <c r="Z30" s="158" t="str">
        <f t="shared" si="13"/>
        <v>1% (0/0)</v>
      </c>
      <c r="AA30" s="158"/>
      <c r="AB30" s="158"/>
      <c r="AC30" s="339"/>
      <c r="AD30" s="340" t="s">
        <v>550</v>
      </c>
      <c r="AE30" s="337" t="str">
        <f>IF(ISBLANK(建卡!U72),建卡!S72,建卡!S72&amp;建卡!U72)</f>
        <v>追踪</v>
      </c>
      <c r="AF30" s="337"/>
      <c r="AG30" s="337"/>
      <c r="AH30" s="337"/>
      <c r="AI30" s="337"/>
      <c r="AJ30" s="338">
        <f>建卡!AD72</f>
        <v>10.0</v>
      </c>
      <c r="AK30" s="338"/>
      <c r="AL30" s="338"/>
      <c r="AM30" s="338"/>
      <c r="AN30" s="158" t="str">
        <f t="shared" si="11"/>
        <v>10% (5/2)</v>
      </c>
      <c r="AO30" s="158"/>
      <c r="AP30" s="158"/>
      <c r="AQ30" s="341"/>
    </row>
    <row r="31" spans="8:8">
      <c r="B31" s="342" t="s">
        <v>423</v>
      </c>
      <c r="C31" s="223" t="str">
        <f>IF(ISBLANK(建卡!D63),建卡!B63,建卡!B63&amp;建卡!D63)</f>
        <v>电气维修</v>
      </c>
      <c r="D31" s="223"/>
      <c r="E31" s="223"/>
      <c r="F31" s="223"/>
      <c r="G31" s="223"/>
      <c r="H31" s="343">
        <f>建卡!M63</f>
        <v>10.0</v>
      </c>
      <c r="I31" s="343"/>
      <c r="J31" s="343"/>
      <c r="K31" s="343"/>
      <c r="L31" s="166" t="str">
        <f t="shared" si="9"/>
        <v>10% (5/2)</v>
      </c>
      <c r="M31" s="166"/>
      <c r="N31" s="166"/>
      <c r="O31" s="344"/>
      <c r="P31" s="345" t="s">
        <v>550</v>
      </c>
      <c r="Q31" s="223" t="str">
        <f>IF(ISBLANK(建卡!U52),建卡!S52,建卡!S52&amp;建卡!U52)</f>
        <v>机械维修</v>
      </c>
      <c r="R31" s="223"/>
      <c r="S31" s="223"/>
      <c r="T31" s="223"/>
      <c r="U31" s="223"/>
      <c r="V31" s="343">
        <f>建卡!AD52</f>
        <v>10.0</v>
      </c>
      <c r="W31" s="343"/>
      <c r="X31" s="343"/>
      <c r="Y31" s="343"/>
      <c r="Z31" s="166" t="str">
        <f t="shared" si="13"/>
        <v>10% (5/2)</v>
      </c>
      <c r="AA31" s="166"/>
      <c r="AB31" s="166"/>
      <c r="AC31" s="344"/>
      <c r="AD31" s="345" t="s">
        <v>550</v>
      </c>
      <c r="AE31" s="223" t="str">
        <f>IF(ISBLANK(建卡!U73),建卡!S73,建卡!S73&amp;建卡!U73)</f>
        <v>潜水</v>
      </c>
      <c r="AF31" s="223"/>
      <c r="AG31" s="223"/>
      <c r="AH31" s="223"/>
      <c r="AI31" s="223"/>
      <c r="AJ31" s="343">
        <f>建卡!AD73</f>
        <v>1.0</v>
      </c>
      <c r="AK31" s="343"/>
      <c r="AL31" s="343"/>
      <c r="AM31" s="343"/>
      <c r="AN31" s="166" t="str">
        <f t="shared" si="11"/>
        <v>1% (0/0)</v>
      </c>
      <c r="AO31" s="166"/>
      <c r="AP31" s="166"/>
      <c r="AQ31" s="346"/>
    </row>
    <row r="32" spans="8:8">
      <c r="B32" s="336" t="s">
        <v>423</v>
      </c>
      <c r="C32" s="337" t="str">
        <f>IF(ISBLANK(建卡!D64),建卡!B64,建卡!B64&amp;建卡!D64)</f>
        <v>电子学</v>
      </c>
      <c r="D32" s="337"/>
      <c r="E32" s="337"/>
      <c r="F32" s="337"/>
      <c r="G32" s="337"/>
      <c r="H32" s="338">
        <f>建卡!M64</f>
        <v>1.0</v>
      </c>
      <c r="I32" s="338"/>
      <c r="J32" s="338"/>
      <c r="K32" s="338"/>
      <c r="L32" s="158" t="str">
        <f t="shared" si="9"/>
        <v>1% (0/0)</v>
      </c>
      <c r="M32" s="158"/>
      <c r="N32" s="158"/>
      <c r="O32" s="339"/>
      <c r="P32" s="340" t="s">
        <v>550</v>
      </c>
      <c r="Q32" s="337" t="str">
        <f>IF(ISBLANK(建卡!U53),建卡!S53,建卡!S53&amp;建卡!U53)</f>
        <v>医学</v>
      </c>
      <c r="R32" s="337"/>
      <c r="S32" s="337"/>
      <c r="T32" s="337"/>
      <c r="U32" s="337"/>
      <c r="V32" s="338">
        <f>建卡!AD53</f>
        <v>1.0</v>
      </c>
      <c r="W32" s="338"/>
      <c r="X32" s="338"/>
      <c r="Y32" s="338"/>
      <c r="Z32" s="158" t="str">
        <f t="shared" si="13"/>
        <v>1% (0/0)</v>
      </c>
      <c r="AA32" s="158"/>
      <c r="AB32" s="158"/>
      <c r="AC32" s="339"/>
      <c r="AD32" s="340" t="s">
        <v>550</v>
      </c>
      <c r="AE32" s="337" t="str">
        <f>IF(ISBLANK(建卡!S74),"",建卡!S74)</f>
        <v/>
      </c>
      <c r="AF32" s="337"/>
      <c r="AG32" s="337"/>
      <c r="AH32" s="337"/>
      <c r="AI32" s="337"/>
      <c r="AJ32" s="338">
        <f>建卡!AD74</f>
        <v>0.0</v>
      </c>
      <c r="AK32" s="338"/>
      <c r="AL32" s="338"/>
      <c r="AM32" s="338"/>
      <c r="AN32" s="158" t="str">
        <f t="shared" si="11"/>
        <v>0% (0/0)</v>
      </c>
      <c r="AO32" s="158"/>
      <c r="AP32" s="158"/>
      <c r="AQ32" s="341"/>
    </row>
    <row r="33" spans="8:8">
      <c r="B33" s="342" t="s">
        <v>423</v>
      </c>
      <c r="C33" s="223" t="str">
        <f>IF(ISBLANK(建卡!D65),建卡!B65,建卡!B65&amp;建卡!D65)</f>
        <v>话术</v>
      </c>
      <c r="D33" s="223"/>
      <c r="E33" s="223"/>
      <c r="F33" s="223"/>
      <c r="G33" s="223"/>
      <c r="H33" s="343">
        <f>建卡!M65</f>
        <v>5.0</v>
      </c>
      <c r="I33" s="343"/>
      <c r="J33" s="343"/>
      <c r="K33" s="343"/>
      <c r="L33" s="166" t="str">
        <f t="shared" si="9"/>
        <v>5% (2/1)</v>
      </c>
      <c r="M33" s="166"/>
      <c r="N33" s="166"/>
      <c r="O33" s="344"/>
      <c r="P33" s="345" t="s">
        <v>550</v>
      </c>
      <c r="Q33" s="223" t="str">
        <f>IF(ISBLANK(建卡!U54),建卡!S54,建卡!S54&amp;建卡!U54)</f>
        <v>博物学</v>
      </c>
      <c r="R33" s="223"/>
      <c r="S33" s="223"/>
      <c r="T33" s="223"/>
      <c r="U33" s="223"/>
      <c r="V33" s="343">
        <f>建卡!AD54</f>
        <v>50.0</v>
      </c>
      <c r="W33" s="343"/>
      <c r="X33" s="343"/>
      <c r="Y33" s="343"/>
      <c r="Z33" s="166" t="str">
        <f t="shared" si="13"/>
        <v>50% (25/10)</v>
      </c>
      <c r="AA33" s="166"/>
      <c r="AB33" s="166"/>
      <c r="AC33" s="344"/>
      <c r="AD33" s="345" t="s">
        <v>550</v>
      </c>
      <c r="AE33" s="223" t="str">
        <f>IF(ISBLANK(建卡!S75),"",建卡!S75)</f>
        <v/>
      </c>
      <c r="AF33" s="223"/>
      <c r="AG33" s="223"/>
      <c r="AH33" s="223"/>
      <c r="AI33" s="223"/>
      <c r="AJ33" s="343">
        <f>建卡!AD75</f>
        <v>0.0</v>
      </c>
      <c r="AK33" s="343"/>
      <c r="AL33" s="343"/>
      <c r="AM33" s="343"/>
      <c r="AN33" s="166" t="str">
        <f t="shared" si="11"/>
        <v>0% (0/0)</v>
      </c>
      <c r="AO33" s="166"/>
      <c r="AP33" s="166"/>
      <c r="AQ33" s="346"/>
    </row>
    <row r="34" spans="8:8">
      <c r="B34" s="336" t="s">
        <v>423</v>
      </c>
      <c r="C34" s="337" t="str">
        <f>IF(ISBLANK(建卡!D66),建卡!B66,建卡!B66&amp;建卡!D66)</f>
        <v>格斗:斗殴</v>
      </c>
      <c r="D34" s="337"/>
      <c r="E34" s="337"/>
      <c r="F34" s="337"/>
      <c r="G34" s="337"/>
      <c r="H34" s="338">
        <f>建卡!M66</f>
        <v>25.0</v>
      </c>
      <c r="I34" s="338"/>
      <c r="J34" s="338"/>
      <c r="K34" s="338"/>
      <c r="L34" s="158" t="str">
        <f t="shared" si="9"/>
        <v>25% (12/5)</v>
      </c>
      <c r="M34" s="158"/>
      <c r="N34" s="158"/>
      <c r="O34" s="339"/>
      <c r="P34" s="340" t="s">
        <v>550</v>
      </c>
      <c r="Q34" s="337" t="str">
        <f>IF(ISBLANK(建卡!U55),建卡!S55,建卡!S55&amp;建卡!U55)</f>
        <v>领航</v>
      </c>
      <c r="R34" s="337"/>
      <c r="S34" s="337"/>
      <c r="T34" s="337"/>
      <c r="U34" s="337"/>
      <c r="V34" s="338">
        <f>建卡!AD55</f>
        <v>10.0</v>
      </c>
      <c r="W34" s="338"/>
      <c r="X34" s="338"/>
      <c r="Y34" s="338"/>
      <c r="Z34" s="158" t="str">
        <f t="shared" si="13"/>
        <v>10% (5/2)</v>
      </c>
      <c r="AA34" s="158"/>
      <c r="AB34" s="158"/>
      <c r="AC34" s="339"/>
      <c r="AD34" s="340" t="s">
        <v>550</v>
      </c>
      <c r="AE34" s="337" t="str">
        <f>IF(ISBLANK(建卡!S76),"",建卡!S76)</f>
        <v/>
      </c>
      <c r="AF34" s="337"/>
      <c r="AG34" s="337"/>
      <c r="AH34" s="337"/>
      <c r="AI34" s="337"/>
      <c r="AJ34" s="338">
        <f>建卡!AD76</f>
        <v>0.0</v>
      </c>
      <c r="AK34" s="338"/>
      <c r="AL34" s="338"/>
      <c r="AM34" s="338"/>
      <c r="AN34" s="158" t="str">
        <f t="shared" si="11"/>
        <v>0% (0/0)</v>
      </c>
      <c r="AO34" s="158"/>
      <c r="AP34" s="158"/>
      <c r="AQ34" s="341"/>
    </row>
    <row r="35" spans="8:8">
      <c r="B35" s="342" t="s">
        <v>423</v>
      </c>
      <c r="C35" s="223" t="str">
        <f>IF(ISBLANK(建卡!D67),建卡!B67,建卡!B67&amp;建卡!D67)</f>
        <v>格斗:剑</v>
      </c>
      <c r="D35" s="223"/>
      <c r="E35" s="223"/>
      <c r="F35" s="223"/>
      <c r="G35" s="223"/>
      <c r="H35" s="343">
        <f>建卡!M67</f>
        <v>20.0</v>
      </c>
      <c r="I35" s="343"/>
      <c r="J35" s="343"/>
      <c r="K35" s="343"/>
      <c r="L35" s="166" t="str">
        <f t="shared" si="9"/>
        <v>20% (10/4)</v>
      </c>
      <c r="M35" s="166"/>
      <c r="N35" s="166"/>
      <c r="O35" s="344"/>
      <c r="P35" s="345" t="s">
        <v>550</v>
      </c>
      <c r="Q35" s="223" t="str">
        <f>IF(ISBLANK(建卡!U56),建卡!S56,建卡!S56&amp;建卡!U56)</f>
        <v>神秘学</v>
      </c>
      <c r="R35" s="223"/>
      <c r="S35" s="223"/>
      <c r="T35" s="223"/>
      <c r="U35" s="223"/>
      <c r="V35" s="343">
        <f>建卡!AD56</f>
        <v>50.0</v>
      </c>
      <c r="W35" s="343"/>
      <c r="X35" s="343"/>
      <c r="Y35" s="343"/>
      <c r="Z35" s="166" t="str">
        <f t="shared" si="13"/>
        <v>50% (25/10)</v>
      </c>
      <c r="AA35" s="166"/>
      <c r="AB35" s="166"/>
      <c r="AC35" s="344"/>
      <c r="AD35" s="345" t="s">
        <v>550</v>
      </c>
      <c r="AE35" s="223" t="str">
        <f>IF(ISBLANK(建卡!S77),"",建卡!S77)</f>
        <v/>
      </c>
      <c r="AF35" s="223"/>
      <c r="AG35" s="223"/>
      <c r="AH35" s="223"/>
      <c r="AI35" s="223"/>
      <c r="AJ35" s="343">
        <f>建卡!AD77</f>
        <v>0.0</v>
      </c>
      <c r="AK35" s="343"/>
      <c r="AL35" s="343"/>
      <c r="AM35" s="343"/>
      <c r="AN35" s="166" t="str">
        <f t="shared" si="11"/>
        <v>0% (0/0)</v>
      </c>
      <c r="AO35" s="166"/>
      <c r="AP35" s="166"/>
      <c r="AQ35" s="346"/>
    </row>
    <row r="36" spans="8:8" ht="17.25">
      <c r="B36" s="349" t="s">
        <v>423</v>
      </c>
      <c r="C36" s="350" t="str">
        <f>IF(ISBLANK(建卡!D68),建卡!B68,建卡!B68&amp;建卡!D68)</f>
        <v>格斗:</v>
      </c>
      <c r="D36" s="350"/>
      <c r="E36" s="350"/>
      <c r="F36" s="350"/>
      <c r="G36" s="350"/>
      <c r="H36" s="351">
        <f>建卡!M68</f>
        <v>0.0</v>
      </c>
      <c r="I36" s="351"/>
      <c r="J36" s="351"/>
      <c r="K36" s="351"/>
      <c r="L36" s="352" t="str">
        <f t="shared" si="9"/>
        <v>0% (0/0)</v>
      </c>
      <c r="M36" s="352"/>
      <c r="N36" s="352"/>
      <c r="O36" s="353"/>
      <c r="P36" s="354" t="s">
        <v>550</v>
      </c>
      <c r="Q36" s="350" t="str">
        <f>IF(ISBLANK(建卡!U57),建卡!S57,建卡!S57&amp;建卡!U57)</f>
        <v>操作重型机械</v>
      </c>
      <c r="R36" s="350"/>
      <c r="S36" s="350"/>
      <c r="T36" s="350"/>
      <c r="U36" s="350"/>
      <c r="V36" s="351">
        <f>建卡!AD57</f>
        <v>1.0</v>
      </c>
      <c r="W36" s="351"/>
      <c r="X36" s="351"/>
      <c r="Y36" s="351"/>
      <c r="Z36" s="352" t="str">
        <f t="shared" si="13"/>
        <v>1% (0/0)</v>
      </c>
      <c r="AA36" s="352"/>
      <c r="AB36" s="352"/>
      <c r="AC36" s="353"/>
      <c r="AD36" s="354" t="s">
        <v>550</v>
      </c>
      <c r="AE36" s="350" t="str">
        <f>IF(ISBLANK(建卡!S78),"",建卡!S78)</f>
        <v/>
      </c>
      <c r="AF36" s="350"/>
      <c r="AG36" s="350"/>
      <c r="AH36" s="350"/>
      <c r="AI36" s="350"/>
      <c r="AJ36" s="351">
        <f>建卡!AD78</f>
        <v>0.0</v>
      </c>
      <c r="AK36" s="351"/>
      <c r="AL36" s="351"/>
      <c r="AM36" s="351"/>
      <c r="AN36" s="352" t="str">
        <f t="shared" si="11"/>
        <v>0% (0/0)</v>
      </c>
      <c r="AO36" s="352"/>
      <c r="AP36" s="352"/>
      <c r="AQ36" s="355"/>
    </row>
    <row r="37" spans="8:8" ht="17.25">
      <c r="B37" s="356"/>
      <c r="P37" s="357"/>
      <c r="AD37" s="358"/>
      <c r="AE37" s="358"/>
      <c r="AF37" s="358"/>
      <c r="AG37" s="358"/>
      <c r="AH37" s="358"/>
      <c r="AI37" s="358"/>
      <c r="AJ37" s="358"/>
      <c r="AK37" s="358"/>
      <c r="AL37" s="358"/>
      <c r="AM37" s="359"/>
    </row>
    <row r="38" spans="8:8">
      <c r="B38" s="32" t="s">
        <v>14</v>
      </c>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4"/>
      <c r="AJ38" s="26" t="s">
        <v>16</v>
      </c>
      <c r="AK38" s="27"/>
      <c r="AL38" s="27"/>
      <c r="AM38" s="27"/>
      <c r="AN38" s="27"/>
      <c r="AO38" s="27"/>
      <c r="AP38" s="27"/>
      <c r="AQ38" s="28"/>
    </row>
    <row r="39" spans="8:8">
      <c r="B39" s="360" t="s">
        <v>14</v>
      </c>
      <c r="C39" s="361"/>
      <c r="D39" s="361"/>
      <c r="E39" s="361"/>
      <c r="F39" s="361"/>
      <c r="G39" s="361"/>
      <c r="H39" s="361"/>
      <c r="I39" s="361"/>
      <c r="J39" s="362"/>
      <c r="K39" s="363" t="s">
        <v>9</v>
      </c>
      <c r="L39" s="361"/>
      <c r="M39" s="361"/>
      <c r="N39" s="361"/>
      <c r="O39" s="361"/>
      <c r="P39" s="362"/>
      <c r="Q39" s="364" t="s">
        <v>421</v>
      </c>
      <c r="R39" s="361" t="s">
        <v>335</v>
      </c>
      <c r="S39" s="361"/>
      <c r="T39" s="361"/>
      <c r="U39" s="361"/>
      <c r="V39" s="361"/>
      <c r="W39" s="362"/>
      <c r="X39" s="365" t="s">
        <v>334</v>
      </c>
      <c r="Y39" s="366"/>
      <c r="Z39" s="366"/>
      <c r="AA39" s="367"/>
      <c r="AB39" s="365" t="s">
        <v>333</v>
      </c>
      <c r="AC39" s="366"/>
      <c r="AD39" s="367"/>
      <c r="AE39" s="363" t="s">
        <v>417</v>
      </c>
      <c r="AF39" s="362"/>
      <c r="AG39" s="363" t="s">
        <v>15</v>
      </c>
      <c r="AH39" s="368"/>
      <c r="AJ39" s="369" t="s">
        <v>351</v>
      </c>
      <c r="AK39" s="370"/>
      <c r="AL39" s="370"/>
      <c r="AM39" s="370"/>
      <c r="AN39" s="371">
        <f>建卡!R34</f>
        <v>0.0</v>
      </c>
      <c r="AO39" s="371"/>
      <c r="AP39" s="371"/>
      <c r="AQ39" s="372"/>
    </row>
    <row r="40" spans="8:8">
      <c r="B40" s="373" t="s">
        <v>452</v>
      </c>
      <c r="C40" s="374"/>
      <c r="D40" s="374"/>
      <c r="E40" s="374"/>
      <c r="F40" s="374"/>
      <c r="G40" s="374"/>
      <c r="H40" s="374"/>
      <c r="I40" s="374"/>
      <c r="J40" s="375"/>
      <c r="K40" s="376">
        <f>SUM(H34:K34)</f>
        <v>25.0</v>
      </c>
      <c r="L40" s="377"/>
      <c r="M40" s="376">
        <f>INT(K40/2)</f>
        <v>12.0</v>
      </c>
      <c r="N40" s="377"/>
      <c r="O40" s="376">
        <f>INT(K40/5)</f>
        <v>5.0</v>
      </c>
      <c r="P40" s="377"/>
      <c r="Q40" s="378" t="s">
        <v>461</v>
      </c>
      <c r="R40" s="379" t="s">
        <v>345</v>
      </c>
      <c r="S40" s="379"/>
      <c r="T40" s="379"/>
      <c r="U40" s="379"/>
      <c r="V40" s="379"/>
      <c r="W40" s="380"/>
      <c r="X40" s="381" t="s">
        <v>34</v>
      </c>
      <c r="Y40" s="382"/>
      <c r="Z40" s="382"/>
      <c r="AA40" s="383"/>
      <c r="AB40" s="381">
        <v>1.0</v>
      </c>
      <c r="AC40" s="382"/>
      <c r="AD40" s="383"/>
      <c r="AE40" s="379" t="s">
        <v>34</v>
      </c>
      <c r="AF40" s="380"/>
      <c r="AG40" s="384" t="s">
        <v>34</v>
      </c>
      <c r="AH40" s="385"/>
      <c r="AJ40" s="369"/>
      <c r="AK40" s="370"/>
      <c r="AL40" s="370"/>
      <c r="AM40" s="370"/>
      <c r="AN40" s="371"/>
      <c r="AO40" s="371"/>
      <c r="AP40" s="371"/>
      <c r="AQ40" s="372"/>
    </row>
    <row r="41" spans="8:8">
      <c r="B41" s="386"/>
      <c r="C41" s="387"/>
      <c r="D41" s="387"/>
      <c r="E41" s="387"/>
      <c r="F41" s="387"/>
      <c r="G41" s="387"/>
      <c r="H41" s="387"/>
      <c r="I41" s="387"/>
      <c r="J41" s="388"/>
      <c r="K41" s="389"/>
      <c r="L41" s="390"/>
      <c r="M41" s="391">
        <f t="shared" si="14" ref="M41:M44">INT(K41/2)</f>
        <v>0.0</v>
      </c>
      <c r="N41" s="392"/>
      <c r="O41" s="391">
        <f t="shared" si="15" ref="O41:O44">INT(K41/5)</f>
        <v>0.0</v>
      </c>
      <c r="P41" s="392"/>
      <c r="Q41" s="393"/>
      <c r="R41" s="387"/>
      <c r="S41" s="387"/>
      <c r="T41" s="387"/>
      <c r="U41" s="387"/>
      <c r="V41" s="387"/>
      <c r="W41" s="388"/>
      <c r="X41" s="394"/>
      <c r="Y41" s="387"/>
      <c r="Z41" s="387"/>
      <c r="AA41" s="388"/>
      <c r="AB41" s="394"/>
      <c r="AC41" s="387"/>
      <c r="AD41" s="388"/>
      <c r="AE41" s="387"/>
      <c r="AF41" s="388"/>
      <c r="AG41" s="394"/>
      <c r="AH41" s="395"/>
      <c r="AJ41" s="36" t="s">
        <v>352</v>
      </c>
      <c r="AK41" s="37"/>
      <c r="AL41" s="37"/>
      <c r="AM41" s="37"/>
      <c r="AN41" s="54">
        <f>建卡!U34</f>
        <v>0.0</v>
      </c>
      <c r="AO41" s="54"/>
      <c r="AP41" s="54"/>
      <c r="AQ41" s="396"/>
    </row>
    <row r="42" spans="8:8">
      <c r="B42" s="373"/>
      <c r="C42" s="374"/>
      <c r="D42" s="374"/>
      <c r="E42" s="374"/>
      <c r="F42" s="374"/>
      <c r="G42" s="374"/>
      <c r="H42" s="374"/>
      <c r="I42" s="374"/>
      <c r="J42" s="375"/>
      <c r="K42" s="397"/>
      <c r="L42" s="398"/>
      <c r="M42" s="376">
        <f t="shared" si="14"/>
        <v>0.0</v>
      </c>
      <c r="N42" s="377"/>
      <c r="O42" s="376">
        <f t="shared" si="15"/>
        <v>0.0</v>
      </c>
      <c r="P42" s="377"/>
      <c r="Q42" s="399"/>
      <c r="R42" s="374"/>
      <c r="S42" s="374"/>
      <c r="T42" s="374"/>
      <c r="U42" s="374"/>
      <c r="V42" s="374"/>
      <c r="W42" s="375"/>
      <c r="X42" s="400"/>
      <c r="Y42" s="401"/>
      <c r="Z42" s="401"/>
      <c r="AA42" s="402"/>
      <c r="AB42" s="400"/>
      <c r="AC42" s="401"/>
      <c r="AD42" s="402"/>
      <c r="AE42" s="374"/>
      <c r="AF42" s="375"/>
      <c r="AG42" s="403"/>
      <c r="AH42" s="404"/>
      <c r="AJ42" s="36"/>
      <c r="AK42" s="37"/>
      <c r="AL42" s="37"/>
      <c r="AM42" s="37"/>
      <c r="AN42" s="54"/>
      <c r="AO42" s="54"/>
      <c r="AP42" s="54"/>
      <c r="AQ42" s="396"/>
    </row>
    <row r="43" spans="8:8">
      <c r="B43" s="386"/>
      <c r="C43" s="387"/>
      <c r="D43" s="387"/>
      <c r="E43" s="387"/>
      <c r="F43" s="387"/>
      <c r="G43" s="387"/>
      <c r="H43" s="387"/>
      <c r="I43" s="387"/>
      <c r="J43" s="388"/>
      <c r="K43" s="389"/>
      <c r="L43" s="390"/>
      <c r="M43" s="391">
        <f t="shared" si="14"/>
        <v>0.0</v>
      </c>
      <c r="N43" s="392"/>
      <c r="O43" s="391">
        <f t="shared" si="15"/>
        <v>0.0</v>
      </c>
      <c r="P43" s="392"/>
      <c r="Q43" s="405"/>
      <c r="R43" s="387"/>
      <c r="S43" s="387"/>
      <c r="T43" s="387"/>
      <c r="U43" s="387"/>
      <c r="V43" s="387"/>
      <c r="W43" s="388"/>
      <c r="X43" s="394"/>
      <c r="Y43" s="387"/>
      <c r="Z43" s="387"/>
      <c r="AA43" s="388"/>
      <c r="AB43" s="394"/>
      <c r="AC43" s="387"/>
      <c r="AD43" s="388"/>
      <c r="AE43" s="387"/>
      <c r="AF43" s="388"/>
      <c r="AG43" s="394"/>
      <c r="AH43" s="395"/>
      <c r="AJ43" s="369" t="s">
        <v>418</v>
      </c>
      <c r="AK43" s="370"/>
      <c r="AL43" s="370"/>
      <c r="AM43" s="370"/>
      <c r="AN43" s="406">
        <f>SUM(H29:K29)</f>
        <v>10.0</v>
      </c>
      <c r="AO43" s="371"/>
      <c r="AP43" s="406">
        <f>INT(AN43/2)</f>
        <v>5.0</v>
      </c>
      <c r="AQ43" s="372"/>
    </row>
    <row r="44" spans="8:8" ht="17.25">
      <c r="B44" s="407"/>
      <c r="C44" s="408"/>
      <c r="D44" s="408"/>
      <c r="E44" s="408"/>
      <c r="F44" s="408"/>
      <c r="G44" s="408"/>
      <c r="H44" s="408"/>
      <c r="I44" s="408"/>
      <c r="J44" s="409"/>
      <c r="K44" s="410"/>
      <c r="L44" s="411"/>
      <c r="M44" s="412">
        <f t="shared" si="14"/>
        <v>0.0</v>
      </c>
      <c r="N44" s="413"/>
      <c r="O44" s="412">
        <f t="shared" si="15"/>
        <v>0.0</v>
      </c>
      <c r="P44" s="413"/>
      <c r="Q44" s="414"/>
      <c r="R44" s="408"/>
      <c r="S44" s="408"/>
      <c r="T44" s="408"/>
      <c r="U44" s="408"/>
      <c r="V44" s="408"/>
      <c r="W44" s="409"/>
      <c r="X44" s="415"/>
      <c r="Y44" s="416"/>
      <c r="Z44" s="416"/>
      <c r="AA44" s="417"/>
      <c r="AB44" s="415"/>
      <c r="AC44" s="416"/>
      <c r="AD44" s="417"/>
      <c r="AE44" s="408"/>
      <c r="AF44" s="409"/>
      <c r="AG44" s="418"/>
      <c r="AH44" s="419"/>
      <c r="AJ44" s="420"/>
      <c r="AK44" s="421"/>
      <c r="AL44" s="421"/>
      <c r="AM44" s="421"/>
      <c r="AN44" s="422"/>
      <c r="AO44" s="422"/>
      <c r="AP44" s="423">
        <f>INT(AN43/5)</f>
        <v>2.0</v>
      </c>
      <c r="AQ44" s="424"/>
    </row>
    <row r="45" spans="8:8">
      <c r="B45" s="425" t="s">
        <v>453</v>
      </c>
      <c r="C45" s="425"/>
      <c r="D45" s="425"/>
      <c r="E45" s="425"/>
      <c r="F45" s="425"/>
      <c r="G45" s="425"/>
      <c r="H45" s="425"/>
      <c r="I45" s="425"/>
      <c r="J45" s="425"/>
      <c r="K45" s="425"/>
      <c r="L45" s="425"/>
      <c r="M45" s="425"/>
      <c r="N45" s="425"/>
      <c r="O45" s="425"/>
      <c r="P45" s="425"/>
      <c r="Q45" s="425"/>
      <c r="R45" s="425"/>
      <c r="S45" s="425"/>
      <c r="T45" s="425"/>
      <c r="U45" s="425"/>
      <c r="V45" s="425"/>
      <c r="W45" s="425"/>
      <c r="X45" s="425"/>
      <c r="Y45" s="425"/>
      <c r="Z45" s="425"/>
      <c r="AA45" s="425"/>
      <c r="AB45" s="425"/>
      <c r="AC45" s="425"/>
      <c r="AD45" s="425"/>
      <c r="AE45" s="425"/>
      <c r="AF45" s="425"/>
      <c r="AG45" s="425"/>
      <c r="AH45" s="425"/>
      <c r="AI45" s="425"/>
      <c r="AJ45" s="425"/>
      <c r="AK45" s="425"/>
      <c r="AL45" s="425"/>
      <c r="AM45" s="425"/>
      <c r="AN45" s="425"/>
      <c r="AO45" s="425"/>
    </row>
    <row r="46" spans="8:8" ht="17.25"/>
    <row r="47" spans="8:8">
      <c r="B47" s="26" t="s">
        <v>35</v>
      </c>
      <c r="C47" s="27"/>
      <c r="D47" s="27"/>
      <c r="E47" s="27"/>
      <c r="F47" s="27"/>
      <c r="G47" s="27"/>
      <c r="H47" s="27"/>
      <c r="I47" s="27"/>
      <c r="J47" s="27"/>
      <c r="K47" s="27"/>
      <c r="L47" s="27"/>
      <c r="M47" s="27"/>
      <c r="N47" s="27"/>
      <c r="O47" s="27"/>
      <c r="P47" s="27"/>
      <c r="Q47" s="28"/>
      <c r="S47" s="32" t="s">
        <v>36</v>
      </c>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4"/>
    </row>
    <row r="48" spans="8:8">
      <c r="B48" s="426" t="str">
        <f>"   信用评级："&amp;L26</f>
        <v>   信用评级：50% (25/10)</v>
      </c>
      <c r="C48" s="427"/>
      <c r="D48" s="427"/>
      <c r="E48" s="427"/>
      <c r="F48" s="427"/>
      <c r="G48" s="427"/>
      <c r="H48" s="427"/>
      <c r="I48" s="427"/>
      <c r="J48" s="428"/>
      <c r="K48" s="427" t="str">
        <f>"    生活水平："&amp;LOOKUP(CR,{0,1,10,50,90,99},{"身无分文","贫穷","标准","小康","富裕","富豪"})</f>
        <v>    生活水平：小康</v>
      </c>
      <c r="L48" s="427"/>
      <c r="M48" s="427"/>
      <c r="N48" s="427"/>
      <c r="O48" s="427"/>
      <c r="P48" s="427"/>
      <c r="Q48" s="429"/>
      <c r="S48" s="430" t="s">
        <v>546</v>
      </c>
      <c r="T48" s="69"/>
      <c r="U48" s="69"/>
      <c r="V48" s="69"/>
      <c r="W48" s="431" t="s">
        <v>747</v>
      </c>
      <c r="X48" s="432"/>
      <c r="Y48" s="432"/>
      <c r="Z48" s="432"/>
      <c r="AA48" s="432"/>
      <c r="AB48" s="432"/>
      <c r="AC48" s="432"/>
      <c r="AD48" s="432"/>
      <c r="AE48" s="432"/>
      <c r="AF48" s="432"/>
      <c r="AG48" s="432"/>
      <c r="AH48" s="432"/>
      <c r="AI48" s="432"/>
      <c r="AJ48" s="432"/>
      <c r="AK48" s="432"/>
      <c r="AL48" s="432"/>
      <c r="AM48" s="432"/>
      <c r="AN48" s="432"/>
      <c r="AO48" s="432"/>
      <c r="AP48" s="432"/>
      <c r="AQ48" s="433"/>
    </row>
    <row r="49" spans="8:8">
      <c r="B49" s="434" t="s">
        <v>607</v>
      </c>
      <c r="C49" s="435"/>
      <c r="D49" s="436"/>
      <c r="E49" s="437"/>
      <c r="F49" s="437"/>
      <c r="G49" s="437"/>
      <c r="H49" s="437"/>
      <c r="I49" s="437"/>
      <c r="J49" s="438"/>
      <c r="K49" s="435" t="s">
        <v>606</v>
      </c>
      <c r="L49" s="439"/>
      <c r="M49" s="439"/>
      <c r="N49" s="436"/>
      <c r="O49" s="437"/>
      <c r="P49" s="437"/>
      <c r="Q49" s="440"/>
      <c r="S49" s="430"/>
      <c r="T49" s="69"/>
      <c r="U49" s="69"/>
      <c r="V49" s="69"/>
      <c r="W49" s="441"/>
      <c r="X49" s="442"/>
      <c r="Y49" s="442"/>
      <c r="Z49" s="442"/>
      <c r="AA49" s="442"/>
      <c r="AB49" s="442"/>
      <c r="AC49" s="442"/>
      <c r="AD49" s="442"/>
      <c r="AE49" s="442"/>
      <c r="AF49" s="442"/>
      <c r="AG49" s="442"/>
      <c r="AH49" s="442"/>
      <c r="AI49" s="442"/>
      <c r="AJ49" s="442"/>
      <c r="AK49" s="442"/>
      <c r="AL49" s="442"/>
      <c r="AM49" s="442"/>
      <c r="AN49" s="442"/>
      <c r="AO49" s="442"/>
      <c r="AP49" s="442"/>
      <c r="AQ49" s="443"/>
    </row>
    <row r="50" spans="8:8">
      <c r="B50" s="444"/>
      <c r="C50" s="445"/>
      <c r="D50" s="445"/>
      <c r="E50" s="445"/>
      <c r="F50" s="445"/>
      <c r="G50" s="445"/>
      <c r="H50" s="445"/>
      <c r="I50" s="445"/>
      <c r="J50" s="445"/>
      <c r="K50" s="445"/>
      <c r="L50" s="445"/>
      <c r="M50" s="445"/>
      <c r="N50" s="445"/>
      <c r="O50" s="445"/>
      <c r="P50" s="445"/>
      <c r="Q50" s="446"/>
      <c r="S50" s="447" t="s">
        <v>354</v>
      </c>
      <c r="T50" s="54"/>
      <c r="U50" s="54"/>
      <c r="V50" s="54"/>
      <c r="W50" s="448" t="s">
        <v>748</v>
      </c>
      <c r="X50" s="449"/>
      <c r="Y50" s="449"/>
      <c r="Z50" s="449"/>
      <c r="AA50" s="449"/>
      <c r="AB50" s="449"/>
      <c r="AC50" s="449"/>
      <c r="AD50" s="449"/>
      <c r="AE50" s="449"/>
      <c r="AF50" s="449"/>
      <c r="AG50" s="449"/>
      <c r="AH50" s="449"/>
      <c r="AI50" s="449"/>
      <c r="AJ50" s="449"/>
      <c r="AK50" s="449"/>
      <c r="AL50" s="449"/>
      <c r="AM50" s="449"/>
      <c r="AN50" s="449"/>
      <c r="AO50" s="449"/>
      <c r="AP50" s="449"/>
      <c r="AQ50" s="450"/>
    </row>
    <row r="51" spans="8:8">
      <c r="B51" s="451"/>
      <c r="C51" s="452"/>
      <c r="D51" s="452"/>
      <c r="E51" s="452"/>
      <c r="F51" s="452"/>
      <c r="G51" s="452"/>
      <c r="H51" s="452"/>
      <c r="I51" s="452"/>
      <c r="J51" s="452"/>
      <c r="K51" s="452"/>
      <c r="L51" s="452"/>
      <c r="M51" s="452"/>
      <c r="N51" s="452"/>
      <c r="O51" s="452"/>
      <c r="P51" s="452"/>
      <c r="Q51" s="453"/>
      <c r="S51" s="447"/>
      <c r="T51" s="54"/>
      <c r="U51" s="54"/>
      <c r="V51" s="54"/>
      <c r="W51" s="454"/>
      <c r="X51" s="455"/>
      <c r="Y51" s="455"/>
      <c r="Z51" s="455"/>
      <c r="AA51" s="455"/>
      <c r="AB51" s="455"/>
      <c r="AC51" s="455"/>
      <c r="AD51" s="455"/>
      <c r="AE51" s="455"/>
      <c r="AF51" s="455"/>
      <c r="AG51" s="455"/>
      <c r="AH51" s="455"/>
      <c r="AI51" s="455"/>
      <c r="AJ51" s="455"/>
      <c r="AK51" s="455"/>
      <c r="AL51" s="455"/>
      <c r="AM51" s="455"/>
      <c r="AN51" s="455"/>
      <c r="AO51" s="455"/>
      <c r="AP51" s="455"/>
      <c r="AQ51" s="456"/>
    </row>
    <row r="52" spans="8:8">
      <c r="B52" s="451"/>
      <c r="C52" s="452"/>
      <c r="D52" s="452"/>
      <c r="E52" s="452"/>
      <c r="F52" s="452"/>
      <c r="G52" s="452"/>
      <c r="H52" s="452"/>
      <c r="I52" s="452"/>
      <c r="J52" s="452"/>
      <c r="K52" s="452"/>
      <c r="L52" s="452"/>
      <c r="M52" s="452"/>
      <c r="N52" s="452"/>
      <c r="O52" s="452"/>
      <c r="P52" s="452"/>
      <c r="Q52" s="453"/>
      <c r="S52" s="430" t="s">
        <v>355</v>
      </c>
      <c r="T52" s="69"/>
      <c r="U52" s="69"/>
      <c r="V52" s="69"/>
      <c r="W52" s="431" t="s">
        <v>754</v>
      </c>
      <c r="X52" s="432"/>
      <c r="Y52" s="432"/>
      <c r="Z52" s="432"/>
      <c r="AA52" s="432"/>
      <c r="AB52" s="432"/>
      <c r="AC52" s="432"/>
      <c r="AD52" s="432"/>
      <c r="AE52" s="432"/>
      <c r="AF52" s="432"/>
      <c r="AG52" s="432"/>
      <c r="AH52" s="432"/>
      <c r="AI52" s="432"/>
      <c r="AJ52" s="432"/>
      <c r="AK52" s="432"/>
      <c r="AL52" s="432"/>
      <c r="AM52" s="432"/>
      <c r="AN52" s="432"/>
      <c r="AO52" s="432"/>
      <c r="AP52" s="432"/>
      <c r="AQ52" s="433"/>
    </row>
    <row r="53" spans="8:8" ht="17.25">
      <c r="B53" s="457"/>
      <c r="C53" s="458"/>
      <c r="D53" s="458"/>
      <c r="E53" s="458"/>
      <c r="F53" s="458"/>
      <c r="G53" s="458"/>
      <c r="H53" s="458"/>
      <c r="I53" s="458"/>
      <c r="J53" s="458"/>
      <c r="K53" s="458"/>
      <c r="L53" s="458"/>
      <c r="M53" s="458"/>
      <c r="N53" s="458"/>
      <c r="O53" s="458"/>
      <c r="P53" s="458"/>
      <c r="Q53" s="459"/>
      <c r="S53" s="430"/>
      <c r="T53" s="69"/>
      <c r="U53" s="69"/>
      <c r="V53" s="69"/>
      <c r="W53" s="441"/>
      <c r="X53" s="442"/>
      <c r="Y53" s="442"/>
      <c r="Z53" s="442"/>
      <c r="AA53" s="442"/>
      <c r="AB53" s="442"/>
      <c r="AC53" s="442"/>
      <c r="AD53" s="442"/>
      <c r="AE53" s="442"/>
      <c r="AF53" s="442"/>
      <c r="AG53" s="442"/>
      <c r="AH53" s="442"/>
      <c r="AI53" s="442"/>
      <c r="AJ53" s="442"/>
      <c r="AK53" s="442"/>
      <c r="AL53" s="442"/>
      <c r="AM53" s="442"/>
      <c r="AN53" s="442"/>
      <c r="AO53" s="442"/>
      <c r="AP53" s="442"/>
      <c r="AQ53" s="443"/>
    </row>
    <row r="54" spans="8:8">
      <c r="B54" s="280"/>
      <c r="C54" s="280"/>
      <c r="D54" s="280"/>
      <c r="E54" s="280"/>
      <c r="F54" s="280"/>
      <c r="G54" s="280"/>
      <c r="H54" s="280"/>
      <c r="I54" s="280"/>
      <c r="J54" s="280"/>
      <c r="K54" s="280"/>
      <c r="L54" s="280"/>
      <c r="M54" s="280"/>
      <c r="N54" s="280"/>
      <c r="O54" s="280"/>
      <c r="P54" s="280"/>
      <c r="Q54" s="280"/>
      <c r="S54" s="447" t="s">
        <v>337</v>
      </c>
      <c r="T54" s="54"/>
      <c r="U54" s="54"/>
      <c r="V54" s="54"/>
      <c r="W54" s="448" t="s">
        <v>755</v>
      </c>
      <c r="X54" s="449"/>
      <c r="Y54" s="449"/>
      <c r="Z54" s="449"/>
      <c r="AA54" s="449"/>
      <c r="AB54" s="449"/>
      <c r="AC54" s="449"/>
      <c r="AD54" s="449"/>
      <c r="AE54" s="449"/>
      <c r="AF54" s="449"/>
      <c r="AG54" s="449"/>
      <c r="AH54" s="449"/>
      <c r="AI54" s="449"/>
      <c r="AJ54" s="449"/>
      <c r="AK54" s="449"/>
      <c r="AL54" s="449"/>
      <c r="AM54" s="449"/>
      <c r="AN54" s="449"/>
      <c r="AO54" s="449"/>
      <c r="AP54" s="449"/>
      <c r="AQ54" s="450"/>
    </row>
    <row r="55" spans="8:8">
      <c r="B55" s="460" t="s">
        <v>711</v>
      </c>
      <c r="C55" s="461"/>
      <c r="D55" s="461"/>
      <c r="E55" s="461"/>
      <c r="F55" s="461"/>
      <c r="G55" s="461"/>
      <c r="H55" s="461"/>
      <c r="I55" s="461"/>
      <c r="J55" s="461"/>
      <c r="K55" s="461"/>
      <c r="L55" s="461"/>
      <c r="M55" s="461"/>
      <c r="N55" s="461"/>
      <c r="O55" s="461"/>
      <c r="P55" s="461"/>
      <c r="Q55" s="462"/>
      <c r="S55" s="447"/>
      <c r="T55" s="54"/>
      <c r="U55" s="54"/>
      <c r="V55" s="54"/>
      <c r="W55" s="454"/>
      <c r="X55" s="455"/>
      <c r="Y55" s="455"/>
      <c r="Z55" s="455"/>
      <c r="AA55" s="455"/>
      <c r="AB55" s="455"/>
      <c r="AC55" s="455"/>
      <c r="AD55" s="455"/>
      <c r="AE55" s="455"/>
      <c r="AF55" s="455"/>
      <c r="AG55" s="455"/>
      <c r="AH55" s="455"/>
      <c r="AI55" s="455"/>
      <c r="AJ55" s="455"/>
      <c r="AK55" s="455"/>
      <c r="AL55" s="455"/>
      <c r="AM55" s="455"/>
      <c r="AN55" s="455"/>
      <c r="AO55" s="455"/>
      <c r="AP55" s="455"/>
      <c r="AQ55" s="456"/>
    </row>
    <row r="56" spans="8:8">
      <c r="B56" s="463" t="s">
        <v>745</v>
      </c>
      <c r="C56" s="464"/>
      <c r="D56" s="464"/>
      <c r="E56" s="464"/>
      <c r="F56" s="464"/>
      <c r="G56" s="464"/>
      <c r="H56" s="464"/>
      <c r="I56" s="464"/>
      <c r="J56" s="464"/>
      <c r="K56" s="464"/>
      <c r="L56" s="464"/>
      <c r="M56" s="464"/>
      <c r="N56" s="464"/>
      <c r="O56" s="464"/>
      <c r="P56" s="464"/>
      <c r="Q56" s="465"/>
      <c r="S56" s="430" t="s">
        <v>353</v>
      </c>
      <c r="T56" s="69"/>
      <c r="U56" s="69"/>
      <c r="V56" s="69"/>
      <c r="W56" s="431" t="s">
        <v>753</v>
      </c>
      <c r="X56" s="432"/>
      <c r="Y56" s="432"/>
      <c r="Z56" s="432"/>
      <c r="AA56" s="432"/>
      <c r="AB56" s="432"/>
      <c r="AC56" s="432"/>
      <c r="AD56" s="432"/>
      <c r="AE56" s="432"/>
      <c r="AF56" s="432"/>
      <c r="AG56" s="432"/>
      <c r="AH56" s="432"/>
      <c r="AI56" s="432"/>
      <c r="AJ56" s="432"/>
      <c r="AK56" s="432"/>
      <c r="AL56" s="432"/>
      <c r="AM56" s="432"/>
      <c r="AN56" s="432"/>
      <c r="AO56" s="432"/>
      <c r="AP56" s="432"/>
      <c r="AQ56" s="433"/>
    </row>
    <row r="57" spans="8:8">
      <c r="B57" s="466" t="s">
        <v>744</v>
      </c>
      <c r="C57" s="467"/>
      <c r="D57" s="467"/>
      <c r="E57" s="467"/>
      <c r="F57" s="467"/>
      <c r="G57" s="467"/>
      <c r="H57" s="467"/>
      <c r="I57" s="467"/>
      <c r="J57" s="467"/>
      <c r="K57" s="467"/>
      <c r="L57" s="467"/>
      <c r="M57" s="467"/>
      <c r="N57" s="467"/>
      <c r="O57" s="467"/>
      <c r="P57" s="467"/>
      <c r="Q57" s="468"/>
      <c r="S57" s="430"/>
      <c r="T57" s="69"/>
      <c r="U57" s="69"/>
      <c r="V57" s="69"/>
      <c r="W57" s="441"/>
      <c r="X57" s="442"/>
      <c r="Y57" s="442"/>
      <c r="Z57" s="442"/>
      <c r="AA57" s="442"/>
      <c r="AB57" s="442"/>
      <c r="AC57" s="442"/>
      <c r="AD57" s="442"/>
      <c r="AE57" s="442"/>
      <c r="AF57" s="442"/>
      <c r="AG57" s="442"/>
      <c r="AH57" s="442"/>
      <c r="AI57" s="442"/>
      <c r="AJ57" s="442"/>
      <c r="AK57" s="442"/>
      <c r="AL57" s="442"/>
      <c r="AM57" s="442"/>
      <c r="AN57" s="442"/>
      <c r="AO57" s="442"/>
      <c r="AP57" s="442"/>
      <c r="AQ57" s="443"/>
    </row>
    <row r="58" spans="8:8">
      <c r="B58" s="463" t="s">
        <v>746</v>
      </c>
      <c r="C58" s="464"/>
      <c r="D58" s="464"/>
      <c r="E58" s="464"/>
      <c r="F58" s="464"/>
      <c r="G58" s="464"/>
      <c r="H58" s="464"/>
      <c r="I58" s="464"/>
      <c r="J58" s="464"/>
      <c r="K58" s="464"/>
      <c r="L58" s="464"/>
      <c r="M58" s="464"/>
      <c r="N58" s="464"/>
      <c r="O58" s="464"/>
      <c r="P58" s="464"/>
      <c r="Q58" s="465"/>
      <c r="S58" s="447" t="s">
        <v>356</v>
      </c>
      <c r="T58" s="54"/>
      <c r="U58" s="54"/>
      <c r="V58" s="54"/>
      <c r="W58" s="448" t="s">
        <v>752</v>
      </c>
      <c r="X58" s="449"/>
      <c r="Y58" s="449"/>
      <c r="Z58" s="449"/>
      <c r="AA58" s="449"/>
      <c r="AB58" s="449"/>
      <c r="AC58" s="449"/>
      <c r="AD58" s="449"/>
      <c r="AE58" s="449"/>
      <c r="AF58" s="449"/>
      <c r="AG58" s="449"/>
      <c r="AH58" s="449"/>
      <c r="AI58" s="449"/>
      <c r="AJ58" s="449"/>
      <c r="AK58" s="449"/>
      <c r="AL58" s="449"/>
      <c r="AM58" s="449"/>
      <c r="AN58" s="449"/>
      <c r="AO58" s="449"/>
      <c r="AP58" s="449"/>
      <c r="AQ58" s="450"/>
    </row>
    <row r="59" spans="8:8">
      <c r="B59" s="466"/>
      <c r="C59" s="467"/>
      <c r="D59" s="467"/>
      <c r="E59" s="467"/>
      <c r="F59" s="467"/>
      <c r="G59" s="467"/>
      <c r="H59" s="467"/>
      <c r="I59" s="467"/>
      <c r="J59" s="467"/>
      <c r="K59" s="467"/>
      <c r="L59" s="467"/>
      <c r="M59" s="467"/>
      <c r="N59" s="467"/>
      <c r="O59" s="467"/>
      <c r="P59" s="467"/>
      <c r="Q59" s="468"/>
      <c r="S59" s="447"/>
      <c r="T59" s="54"/>
      <c r="U59" s="54"/>
      <c r="V59" s="54"/>
      <c r="W59" s="454"/>
      <c r="X59" s="455"/>
      <c r="Y59" s="455"/>
      <c r="Z59" s="455"/>
      <c r="AA59" s="455"/>
      <c r="AB59" s="455"/>
      <c r="AC59" s="455"/>
      <c r="AD59" s="455"/>
      <c r="AE59" s="455"/>
      <c r="AF59" s="455"/>
      <c r="AG59" s="455"/>
      <c r="AH59" s="455"/>
      <c r="AI59" s="455"/>
      <c r="AJ59" s="455"/>
      <c r="AK59" s="455"/>
      <c r="AL59" s="455"/>
      <c r="AM59" s="455"/>
      <c r="AN59" s="455"/>
      <c r="AO59" s="455"/>
      <c r="AP59" s="455"/>
      <c r="AQ59" s="456"/>
    </row>
    <row r="60" spans="8:8">
      <c r="B60" s="463"/>
      <c r="C60" s="464"/>
      <c r="D60" s="464"/>
      <c r="E60" s="464"/>
      <c r="F60" s="464"/>
      <c r="G60" s="464"/>
      <c r="H60" s="464"/>
      <c r="I60" s="464"/>
      <c r="J60" s="464"/>
      <c r="K60" s="464"/>
      <c r="L60" s="464"/>
      <c r="M60" s="464"/>
      <c r="N60" s="464"/>
      <c r="O60" s="464"/>
      <c r="P60" s="464"/>
      <c r="Q60" s="465"/>
      <c r="S60" s="430" t="s">
        <v>338</v>
      </c>
      <c r="T60" s="69"/>
      <c r="U60" s="69"/>
      <c r="V60" s="69"/>
      <c r="W60" s="431" t="s">
        <v>750</v>
      </c>
      <c r="X60" s="432"/>
      <c r="Y60" s="432"/>
      <c r="Z60" s="432"/>
      <c r="AA60" s="432"/>
      <c r="AB60" s="432"/>
      <c r="AC60" s="432"/>
      <c r="AD60" s="432"/>
      <c r="AE60" s="432"/>
      <c r="AF60" s="432"/>
      <c r="AG60" s="432"/>
      <c r="AH60" s="432"/>
      <c r="AI60" s="432"/>
      <c r="AJ60" s="432"/>
      <c r="AK60" s="432"/>
      <c r="AL60" s="432"/>
      <c r="AM60" s="432"/>
      <c r="AN60" s="432"/>
      <c r="AO60" s="432"/>
      <c r="AP60" s="432"/>
      <c r="AQ60" s="433"/>
    </row>
    <row r="61" spans="8:8">
      <c r="B61" s="466"/>
      <c r="C61" s="467"/>
      <c r="D61" s="467"/>
      <c r="E61" s="467"/>
      <c r="F61" s="467"/>
      <c r="G61" s="467"/>
      <c r="H61" s="467"/>
      <c r="I61" s="467"/>
      <c r="J61" s="467"/>
      <c r="K61" s="467"/>
      <c r="L61" s="467"/>
      <c r="M61" s="467"/>
      <c r="N61" s="467"/>
      <c r="O61" s="467"/>
      <c r="P61" s="467"/>
      <c r="Q61" s="468"/>
      <c r="S61" s="430"/>
      <c r="T61" s="69"/>
      <c r="U61" s="69"/>
      <c r="V61" s="69"/>
      <c r="W61" s="441"/>
      <c r="X61" s="442"/>
      <c r="Y61" s="442"/>
      <c r="Z61" s="442"/>
      <c r="AA61" s="442"/>
      <c r="AB61" s="442"/>
      <c r="AC61" s="442"/>
      <c r="AD61" s="442"/>
      <c r="AE61" s="442"/>
      <c r="AF61" s="442"/>
      <c r="AG61" s="442"/>
      <c r="AH61" s="442"/>
      <c r="AI61" s="442"/>
      <c r="AJ61" s="442"/>
      <c r="AK61" s="442"/>
      <c r="AL61" s="442"/>
      <c r="AM61" s="442"/>
      <c r="AN61" s="442"/>
      <c r="AO61" s="442"/>
      <c r="AP61" s="442"/>
      <c r="AQ61" s="443"/>
    </row>
    <row r="62" spans="8:8">
      <c r="B62" s="463"/>
      <c r="C62" s="464"/>
      <c r="D62" s="464"/>
      <c r="E62" s="464"/>
      <c r="F62" s="464"/>
      <c r="G62" s="464"/>
      <c r="H62" s="464"/>
      <c r="I62" s="464"/>
      <c r="J62" s="464"/>
      <c r="K62" s="464"/>
      <c r="L62" s="464"/>
      <c r="M62" s="464"/>
      <c r="N62" s="464"/>
      <c r="O62" s="464"/>
      <c r="P62" s="464"/>
      <c r="Q62" s="465"/>
      <c r="S62" s="447" t="s">
        <v>339</v>
      </c>
      <c r="T62" s="54"/>
      <c r="U62" s="54"/>
      <c r="V62" s="54"/>
      <c r="W62" s="448" t="s">
        <v>751</v>
      </c>
      <c r="X62" s="449"/>
      <c r="Y62" s="449"/>
      <c r="Z62" s="449"/>
      <c r="AA62" s="449"/>
      <c r="AB62" s="449"/>
      <c r="AC62" s="449"/>
      <c r="AD62" s="449"/>
      <c r="AE62" s="449"/>
      <c r="AF62" s="449"/>
      <c r="AG62" s="449"/>
      <c r="AH62" s="449"/>
      <c r="AI62" s="449"/>
      <c r="AJ62" s="449"/>
      <c r="AK62" s="449"/>
      <c r="AL62" s="449"/>
      <c r="AM62" s="449"/>
      <c r="AN62" s="449"/>
      <c r="AO62" s="449"/>
      <c r="AP62" s="449"/>
      <c r="AQ62" s="450"/>
    </row>
    <row r="63" spans="8:8">
      <c r="B63" s="466"/>
      <c r="C63" s="467"/>
      <c r="D63" s="467"/>
      <c r="E63" s="467"/>
      <c r="F63" s="467"/>
      <c r="G63" s="467"/>
      <c r="H63" s="467"/>
      <c r="I63" s="467"/>
      <c r="J63" s="467"/>
      <c r="K63" s="467"/>
      <c r="L63" s="467"/>
      <c r="M63" s="467"/>
      <c r="N63" s="467"/>
      <c r="O63" s="467"/>
      <c r="P63" s="467"/>
      <c r="Q63" s="468"/>
      <c r="S63" s="447"/>
      <c r="T63" s="54"/>
      <c r="U63" s="54"/>
      <c r="V63" s="54"/>
      <c r="W63" s="454"/>
      <c r="X63" s="455"/>
      <c r="Y63" s="455"/>
      <c r="Z63" s="455"/>
      <c r="AA63" s="455"/>
      <c r="AB63" s="455"/>
      <c r="AC63" s="455"/>
      <c r="AD63" s="455"/>
      <c r="AE63" s="455"/>
      <c r="AF63" s="455"/>
      <c r="AG63" s="455"/>
      <c r="AH63" s="455"/>
      <c r="AI63" s="455"/>
      <c r="AJ63" s="455"/>
      <c r="AK63" s="455"/>
      <c r="AL63" s="455"/>
      <c r="AM63" s="455"/>
      <c r="AN63" s="455"/>
      <c r="AO63" s="455"/>
      <c r="AP63" s="455"/>
      <c r="AQ63" s="456"/>
    </row>
    <row r="64" spans="8:8">
      <c r="B64" s="469"/>
      <c r="C64" s="470"/>
      <c r="D64" s="470"/>
      <c r="E64" s="470"/>
      <c r="F64" s="470"/>
      <c r="G64" s="470"/>
      <c r="H64" s="470"/>
      <c r="I64" s="470"/>
      <c r="J64" s="470"/>
      <c r="K64" s="470"/>
      <c r="L64" s="470"/>
      <c r="M64" s="470"/>
      <c r="N64" s="470"/>
      <c r="O64" s="470"/>
      <c r="P64" s="470"/>
      <c r="Q64" s="471"/>
      <c r="S64" s="472" t="s">
        <v>757</v>
      </c>
      <c r="T64" s="432"/>
      <c r="U64" s="432"/>
      <c r="V64" s="432"/>
      <c r="W64" s="432"/>
      <c r="X64" s="432"/>
      <c r="Y64" s="432"/>
      <c r="Z64" s="432"/>
      <c r="AA64" s="432"/>
      <c r="AB64" s="432"/>
      <c r="AC64" s="432"/>
      <c r="AD64" s="432"/>
      <c r="AE64" s="432"/>
      <c r="AF64" s="432"/>
      <c r="AG64" s="432"/>
      <c r="AH64" s="432"/>
      <c r="AI64" s="432"/>
      <c r="AJ64" s="432"/>
      <c r="AK64" s="432"/>
      <c r="AL64" s="432"/>
      <c r="AM64" s="432"/>
      <c r="AN64" s="432"/>
      <c r="AO64" s="432"/>
      <c r="AP64" s="432"/>
      <c r="AQ64" s="433"/>
    </row>
    <row r="65" spans="8:8" ht="17.25">
      <c r="B65" s="280"/>
      <c r="C65" s="280"/>
      <c r="D65" s="280"/>
      <c r="E65" s="280"/>
      <c r="F65" s="280"/>
      <c r="G65" s="280"/>
      <c r="H65" s="280"/>
      <c r="I65" s="280"/>
      <c r="J65" s="280"/>
      <c r="K65" s="280"/>
      <c r="L65" s="280"/>
      <c r="M65" s="280"/>
      <c r="N65" s="280"/>
      <c r="O65" s="280"/>
      <c r="P65" s="280"/>
      <c r="Q65" s="280"/>
      <c r="S65" s="473"/>
      <c r="T65" s="474"/>
      <c r="U65" s="474"/>
      <c r="V65" s="474"/>
      <c r="W65" s="474"/>
      <c r="X65" s="474"/>
      <c r="Y65" s="474"/>
      <c r="Z65" s="474"/>
      <c r="AA65" s="474"/>
      <c r="AB65" s="474"/>
      <c r="AC65" s="474"/>
      <c r="AD65" s="474"/>
      <c r="AE65" s="474"/>
      <c r="AF65" s="474"/>
      <c r="AG65" s="474"/>
      <c r="AH65" s="474"/>
      <c r="AI65" s="474"/>
      <c r="AJ65" s="474"/>
      <c r="AK65" s="474"/>
      <c r="AL65" s="474"/>
      <c r="AM65" s="474"/>
      <c r="AN65" s="474"/>
      <c r="AO65" s="474"/>
      <c r="AP65" s="474"/>
      <c r="AQ65" s="475"/>
    </row>
    <row r="66" spans="8:8">
      <c r="B66" s="460" t="s">
        <v>416</v>
      </c>
      <c r="C66" s="461"/>
      <c r="D66" s="461"/>
      <c r="E66" s="461"/>
      <c r="F66" s="461"/>
      <c r="G66" s="461"/>
      <c r="H66" s="461"/>
      <c r="I66" s="461"/>
      <c r="J66" s="461"/>
      <c r="K66" s="461"/>
      <c r="L66" s="461"/>
      <c r="M66" s="461"/>
      <c r="N66" s="461"/>
      <c r="O66" s="461"/>
      <c r="P66" s="461"/>
      <c r="Q66" s="462"/>
      <c r="S66" s="473"/>
      <c r="T66" s="474"/>
      <c r="U66" s="474"/>
      <c r="V66" s="474"/>
      <c r="W66" s="474"/>
      <c r="X66" s="474"/>
      <c r="Y66" s="474"/>
      <c r="Z66" s="474"/>
      <c r="AA66" s="474"/>
      <c r="AB66" s="474"/>
      <c r="AC66" s="474"/>
      <c r="AD66" s="474"/>
      <c r="AE66" s="474"/>
      <c r="AF66" s="474"/>
      <c r="AG66" s="474"/>
      <c r="AH66" s="474"/>
      <c r="AI66" s="474"/>
      <c r="AJ66" s="474"/>
      <c r="AK66" s="474"/>
      <c r="AL66" s="474"/>
      <c r="AM66" s="474"/>
      <c r="AN66" s="474"/>
      <c r="AO66" s="474"/>
      <c r="AP66" s="474"/>
      <c r="AQ66" s="475"/>
    </row>
    <row r="67" spans="8:8">
      <c r="B67" s="476"/>
      <c r="C67" s="477"/>
      <c r="D67" s="477"/>
      <c r="E67" s="477"/>
      <c r="F67" s="477"/>
      <c r="G67" s="477"/>
      <c r="H67" s="477"/>
      <c r="I67" s="477"/>
      <c r="J67" s="477"/>
      <c r="K67" s="477"/>
      <c r="L67" s="477"/>
      <c r="M67" s="477"/>
      <c r="N67" s="477"/>
      <c r="O67" s="477"/>
      <c r="P67" s="477"/>
      <c r="Q67" s="478"/>
      <c r="S67" s="473"/>
      <c r="T67" s="474"/>
      <c r="U67" s="474"/>
      <c r="V67" s="474"/>
      <c r="W67" s="474"/>
      <c r="X67" s="474"/>
      <c r="Y67" s="474"/>
      <c r="Z67" s="474"/>
      <c r="AA67" s="474"/>
      <c r="AB67" s="474"/>
      <c r="AC67" s="474"/>
      <c r="AD67" s="474"/>
      <c r="AE67" s="474"/>
      <c r="AF67" s="474"/>
      <c r="AG67" s="474"/>
      <c r="AH67" s="474"/>
      <c r="AI67" s="474"/>
      <c r="AJ67" s="474"/>
      <c r="AK67" s="474"/>
      <c r="AL67" s="474"/>
      <c r="AM67" s="474"/>
      <c r="AN67" s="474"/>
      <c r="AO67" s="474"/>
      <c r="AP67" s="474"/>
      <c r="AQ67" s="475"/>
    </row>
    <row r="68" spans="8:8">
      <c r="B68" s="476"/>
      <c r="C68" s="477"/>
      <c r="D68" s="477"/>
      <c r="E68" s="477"/>
      <c r="F68" s="477"/>
      <c r="G68" s="477"/>
      <c r="H68" s="477"/>
      <c r="I68" s="477"/>
      <c r="J68" s="477"/>
      <c r="K68" s="477"/>
      <c r="L68" s="477"/>
      <c r="M68" s="477"/>
      <c r="N68" s="477"/>
      <c r="O68" s="477"/>
      <c r="P68" s="477"/>
      <c r="Q68" s="478"/>
      <c r="S68" s="473"/>
      <c r="T68" s="474"/>
      <c r="U68" s="474"/>
      <c r="V68" s="474"/>
      <c r="W68" s="474"/>
      <c r="X68" s="474"/>
      <c r="Y68" s="474"/>
      <c r="Z68" s="474"/>
      <c r="AA68" s="474"/>
      <c r="AB68" s="474"/>
      <c r="AC68" s="474"/>
      <c r="AD68" s="474"/>
      <c r="AE68" s="474"/>
      <c r="AF68" s="474"/>
      <c r="AG68" s="474"/>
      <c r="AH68" s="474"/>
      <c r="AI68" s="474"/>
      <c r="AJ68" s="474"/>
      <c r="AK68" s="474"/>
      <c r="AL68" s="474"/>
      <c r="AM68" s="474"/>
      <c r="AN68" s="474"/>
      <c r="AO68" s="474"/>
      <c r="AP68" s="474"/>
      <c r="AQ68" s="475"/>
    </row>
    <row r="69" spans="8:8">
      <c r="B69" s="476"/>
      <c r="C69" s="477"/>
      <c r="D69" s="477"/>
      <c r="E69" s="477"/>
      <c r="F69" s="477"/>
      <c r="G69" s="477"/>
      <c r="H69" s="477"/>
      <c r="I69" s="477"/>
      <c r="J69" s="477"/>
      <c r="K69" s="477"/>
      <c r="L69" s="477"/>
      <c r="M69" s="477"/>
      <c r="N69" s="477"/>
      <c r="O69" s="477"/>
      <c r="P69" s="477"/>
      <c r="Q69" s="478"/>
      <c r="S69" s="473"/>
      <c r="T69" s="474"/>
      <c r="U69" s="474"/>
      <c r="V69" s="474"/>
      <c r="W69" s="474"/>
      <c r="X69" s="474"/>
      <c r="Y69" s="474"/>
      <c r="Z69" s="474"/>
      <c r="AA69" s="474"/>
      <c r="AB69" s="474"/>
      <c r="AC69" s="474"/>
      <c r="AD69" s="474"/>
      <c r="AE69" s="474"/>
      <c r="AF69" s="474"/>
      <c r="AG69" s="474"/>
      <c r="AH69" s="474"/>
      <c r="AI69" s="474"/>
      <c r="AJ69" s="474"/>
      <c r="AK69" s="474"/>
      <c r="AL69" s="474"/>
      <c r="AM69" s="474"/>
      <c r="AN69" s="474"/>
      <c r="AO69" s="474"/>
      <c r="AP69" s="474"/>
      <c r="AQ69" s="475"/>
    </row>
    <row r="70" spans="8:8">
      <c r="B70" s="476"/>
      <c r="C70" s="477"/>
      <c r="D70" s="477"/>
      <c r="E70" s="477"/>
      <c r="F70" s="477"/>
      <c r="G70" s="477"/>
      <c r="H70" s="477"/>
      <c r="I70" s="477"/>
      <c r="J70" s="477"/>
      <c r="K70" s="477"/>
      <c r="L70" s="477"/>
      <c r="M70" s="477"/>
      <c r="N70" s="477"/>
      <c r="O70" s="477"/>
      <c r="P70" s="477"/>
      <c r="Q70" s="478"/>
      <c r="S70" s="473"/>
      <c r="T70" s="474"/>
      <c r="U70" s="474"/>
      <c r="V70" s="474"/>
      <c r="W70" s="474"/>
      <c r="X70" s="474"/>
      <c r="Y70" s="474"/>
      <c r="Z70" s="474"/>
      <c r="AA70" s="474"/>
      <c r="AB70" s="474"/>
      <c r="AC70" s="474"/>
      <c r="AD70" s="474"/>
      <c r="AE70" s="474"/>
      <c r="AF70" s="474"/>
      <c r="AG70" s="474"/>
      <c r="AH70" s="474"/>
      <c r="AI70" s="474"/>
      <c r="AJ70" s="474"/>
      <c r="AK70" s="474"/>
      <c r="AL70" s="474"/>
      <c r="AM70" s="474"/>
      <c r="AN70" s="474"/>
      <c r="AO70" s="474"/>
      <c r="AP70" s="474"/>
      <c r="AQ70" s="475"/>
    </row>
    <row r="71" spans="8:8">
      <c r="B71" s="476"/>
      <c r="C71" s="477"/>
      <c r="D71" s="477"/>
      <c r="E71" s="477"/>
      <c r="F71" s="477"/>
      <c r="G71" s="477"/>
      <c r="H71" s="477"/>
      <c r="I71" s="477"/>
      <c r="J71" s="477"/>
      <c r="K71" s="477"/>
      <c r="L71" s="477"/>
      <c r="M71" s="477"/>
      <c r="N71" s="477"/>
      <c r="O71" s="477"/>
      <c r="P71" s="477"/>
      <c r="Q71" s="478"/>
      <c r="S71" s="473"/>
      <c r="T71" s="474"/>
      <c r="U71" s="474"/>
      <c r="V71" s="474"/>
      <c r="W71" s="474"/>
      <c r="X71" s="474"/>
      <c r="Y71" s="474"/>
      <c r="Z71" s="474"/>
      <c r="AA71" s="474"/>
      <c r="AB71" s="474"/>
      <c r="AC71" s="474"/>
      <c r="AD71" s="474"/>
      <c r="AE71" s="474"/>
      <c r="AF71" s="474"/>
      <c r="AG71" s="474"/>
      <c r="AH71" s="474"/>
      <c r="AI71" s="474"/>
      <c r="AJ71" s="474"/>
      <c r="AK71" s="474"/>
      <c r="AL71" s="474"/>
      <c r="AM71" s="474"/>
      <c r="AN71" s="474"/>
      <c r="AO71" s="474"/>
      <c r="AP71" s="474"/>
      <c r="AQ71" s="475"/>
    </row>
    <row r="72" spans="8:8">
      <c r="B72" s="476"/>
      <c r="C72" s="477"/>
      <c r="D72" s="477"/>
      <c r="E72" s="477"/>
      <c r="F72" s="477"/>
      <c r="G72" s="477"/>
      <c r="H72" s="477"/>
      <c r="I72" s="477"/>
      <c r="J72" s="477"/>
      <c r="K72" s="477"/>
      <c r="L72" s="477"/>
      <c r="M72" s="477"/>
      <c r="N72" s="477"/>
      <c r="O72" s="477"/>
      <c r="P72" s="477"/>
      <c r="Q72" s="478"/>
      <c r="S72" s="473"/>
      <c r="T72" s="474"/>
      <c r="U72" s="474"/>
      <c r="V72" s="474"/>
      <c r="W72" s="474"/>
      <c r="X72" s="474"/>
      <c r="Y72" s="474"/>
      <c r="Z72" s="474"/>
      <c r="AA72" s="474"/>
      <c r="AB72" s="474"/>
      <c r="AC72" s="474"/>
      <c r="AD72" s="474"/>
      <c r="AE72" s="474"/>
      <c r="AF72" s="474"/>
      <c r="AG72" s="474"/>
      <c r="AH72" s="474"/>
      <c r="AI72" s="474"/>
      <c r="AJ72" s="474"/>
      <c r="AK72" s="474"/>
      <c r="AL72" s="474"/>
      <c r="AM72" s="474"/>
      <c r="AN72" s="474"/>
      <c r="AO72" s="474"/>
      <c r="AP72" s="474"/>
      <c r="AQ72" s="475"/>
    </row>
    <row r="73" spans="8:8" ht="17.25">
      <c r="B73" s="476"/>
      <c r="C73" s="477"/>
      <c r="D73" s="477"/>
      <c r="E73" s="477"/>
      <c r="F73" s="477"/>
      <c r="G73" s="477"/>
      <c r="H73" s="477"/>
      <c r="I73" s="477"/>
      <c r="J73" s="477"/>
      <c r="K73" s="477"/>
      <c r="L73" s="477"/>
      <c r="M73" s="477"/>
      <c r="N73" s="477"/>
      <c r="O73" s="477"/>
      <c r="P73" s="477"/>
      <c r="Q73" s="478"/>
      <c r="S73" s="479"/>
      <c r="T73" s="480"/>
      <c r="U73" s="480"/>
      <c r="V73" s="480"/>
      <c r="W73" s="480"/>
      <c r="X73" s="480"/>
      <c r="Y73" s="480"/>
      <c r="Z73" s="480"/>
      <c r="AA73" s="480"/>
      <c r="AB73" s="480"/>
      <c r="AC73" s="480"/>
      <c r="AD73" s="480"/>
      <c r="AE73" s="480"/>
      <c r="AF73" s="480"/>
      <c r="AG73" s="480"/>
      <c r="AH73" s="480"/>
      <c r="AI73" s="480"/>
      <c r="AJ73" s="480"/>
      <c r="AK73" s="480"/>
      <c r="AL73" s="480"/>
      <c r="AM73" s="480"/>
      <c r="AN73" s="480"/>
      <c r="AO73" s="480"/>
      <c r="AP73" s="480"/>
      <c r="AQ73" s="481"/>
    </row>
    <row r="74" spans="8:8" ht="17.25">
      <c r="B74" s="476"/>
      <c r="C74" s="477"/>
      <c r="D74" s="477"/>
      <c r="E74" s="477"/>
      <c r="F74" s="477"/>
      <c r="G74" s="477"/>
      <c r="H74" s="477"/>
      <c r="I74" s="477"/>
      <c r="J74" s="477"/>
      <c r="K74" s="477"/>
      <c r="L74" s="477"/>
      <c r="M74" s="477"/>
      <c r="N74" s="477"/>
      <c r="O74" s="477"/>
      <c r="P74" s="477"/>
      <c r="Q74" s="478"/>
    </row>
    <row r="75" spans="8:8">
      <c r="B75" s="476"/>
      <c r="C75" s="477"/>
      <c r="D75" s="477"/>
      <c r="E75" s="477"/>
      <c r="F75" s="477"/>
      <c r="G75" s="477"/>
      <c r="H75" s="477"/>
      <c r="I75" s="477"/>
      <c r="J75" s="477"/>
      <c r="K75" s="477"/>
      <c r="L75" s="477"/>
      <c r="M75" s="477"/>
      <c r="N75" s="477"/>
      <c r="O75" s="477"/>
      <c r="P75" s="477"/>
      <c r="Q75" s="478"/>
      <c r="S75" s="32" t="s">
        <v>342</v>
      </c>
      <c r="T75" s="33"/>
      <c r="U75" s="33"/>
      <c r="V75" s="33"/>
      <c r="W75" s="33"/>
      <c r="X75" s="33"/>
      <c r="Y75" s="33"/>
      <c r="Z75" s="33"/>
      <c r="AA75" s="33"/>
      <c r="AB75" s="34"/>
      <c r="AD75" s="32" t="s">
        <v>12</v>
      </c>
      <c r="AE75" s="33"/>
      <c r="AF75" s="33"/>
      <c r="AG75" s="33"/>
      <c r="AH75" s="33"/>
      <c r="AI75" s="33"/>
      <c r="AJ75" s="33"/>
      <c r="AK75" s="33"/>
      <c r="AL75" s="33"/>
      <c r="AM75" s="33"/>
      <c r="AN75" s="33"/>
      <c r="AO75" s="33"/>
      <c r="AP75" s="33"/>
      <c r="AQ75" s="34"/>
    </row>
    <row r="76" spans="8:8">
      <c r="B76" s="476"/>
      <c r="C76" s="477"/>
      <c r="D76" s="477"/>
      <c r="E76" s="477"/>
      <c r="F76" s="477"/>
      <c r="G76" s="477"/>
      <c r="H76" s="477"/>
      <c r="I76" s="477"/>
      <c r="J76" s="477"/>
      <c r="K76" s="477"/>
      <c r="L76" s="477"/>
      <c r="M76" s="477"/>
      <c r="N76" s="477"/>
      <c r="O76" s="477"/>
      <c r="P76" s="477"/>
      <c r="Q76" s="478"/>
      <c r="S76" s="482" t="s">
        <v>415</v>
      </c>
      <c r="T76" s="483"/>
      <c r="U76" s="483"/>
      <c r="V76" s="483"/>
      <c r="W76" s="483"/>
      <c r="X76" s="483"/>
      <c r="Y76" s="483"/>
      <c r="Z76" s="483"/>
      <c r="AA76" s="483"/>
      <c r="AB76" s="484"/>
      <c r="AD76" s="360" t="s">
        <v>341</v>
      </c>
      <c r="AE76" s="361"/>
      <c r="AF76" s="361"/>
      <c r="AG76" s="361"/>
      <c r="AH76" s="361"/>
      <c r="AI76" s="361"/>
      <c r="AJ76" s="362"/>
      <c r="AK76" s="363" t="s">
        <v>340</v>
      </c>
      <c r="AL76" s="361"/>
      <c r="AM76" s="361"/>
      <c r="AN76" s="361"/>
      <c r="AO76" s="361"/>
      <c r="AP76" s="361"/>
      <c r="AQ76" s="368"/>
    </row>
    <row r="77" spans="8:8" ht="17.25">
      <c r="B77" s="485"/>
      <c r="C77" s="486"/>
      <c r="D77" s="486"/>
      <c r="E77" s="486"/>
      <c r="F77" s="486"/>
      <c r="G77" s="486"/>
      <c r="H77" s="486"/>
      <c r="I77" s="486"/>
      <c r="J77" s="486"/>
      <c r="K77" s="486"/>
      <c r="L77" s="486"/>
      <c r="M77" s="486"/>
      <c r="N77" s="486"/>
      <c r="O77" s="486"/>
      <c r="P77" s="486"/>
      <c r="Q77" s="487"/>
      <c r="S77" s="488"/>
      <c r="T77" s="489"/>
      <c r="U77" s="489"/>
      <c r="V77" s="489"/>
      <c r="W77" s="489"/>
      <c r="X77" s="489"/>
      <c r="Y77" s="489"/>
      <c r="Z77" s="489"/>
      <c r="AA77" s="489"/>
      <c r="AB77" s="490"/>
      <c r="AD77" s="491"/>
      <c r="AE77" s="492"/>
      <c r="AF77" s="492"/>
      <c r="AG77" s="492"/>
      <c r="AH77" s="492"/>
      <c r="AI77" s="492"/>
      <c r="AJ77" s="493"/>
      <c r="AK77" s="494"/>
      <c r="AL77" s="492"/>
      <c r="AM77" s="492"/>
      <c r="AN77" s="492"/>
      <c r="AO77" s="492"/>
      <c r="AP77" s="492"/>
      <c r="AQ77" s="495"/>
    </row>
    <row r="78" spans="8:8" ht="17.25">
      <c r="S78" s="496" t="s">
        <v>621</v>
      </c>
      <c r="T78" s="497"/>
      <c r="U78" s="497"/>
      <c r="V78" s="497"/>
      <c r="W78" s="497"/>
      <c r="X78" s="497"/>
      <c r="Y78" s="497"/>
      <c r="Z78" s="497"/>
      <c r="AA78" s="497"/>
      <c r="AB78" s="498"/>
      <c r="AD78" s="499"/>
      <c r="AE78" s="500"/>
      <c r="AF78" s="500"/>
      <c r="AG78" s="500"/>
      <c r="AH78" s="500"/>
      <c r="AI78" s="500"/>
      <c r="AJ78" s="501"/>
      <c r="AK78" s="500"/>
      <c r="AL78" s="500"/>
      <c r="AM78" s="500"/>
      <c r="AN78" s="500"/>
      <c r="AO78" s="500"/>
      <c r="AP78" s="500"/>
      <c r="AQ78" s="502"/>
    </row>
    <row r="79" spans="8:8">
      <c r="B79" s="32" t="s">
        <v>289</v>
      </c>
      <c r="C79" s="33"/>
      <c r="D79" s="33"/>
      <c r="E79" s="33"/>
      <c r="F79" s="33"/>
      <c r="G79" s="33"/>
      <c r="H79" s="33"/>
      <c r="I79" s="33"/>
      <c r="J79" s="33"/>
      <c r="K79" s="33"/>
      <c r="L79" s="33"/>
      <c r="M79" s="33"/>
      <c r="N79" s="33"/>
      <c r="O79" s="33"/>
      <c r="P79" s="33"/>
      <c r="Q79" s="34"/>
      <c r="S79" s="503"/>
      <c r="T79" s="504"/>
      <c r="U79" s="504"/>
      <c r="V79" s="504"/>
      <c r="W79" s="504"/>
      <c r="X79" s="504"/>
      <c r="Y79" s="504"/>
      <c r="Z79" s="504"/>
      <c r="AA79" s="504"/>
      <c r="AB79" s="505"/>
      <c r="AD79" s="491"/>
      <c r="AE79" s="492"/>
      <c r="AF79" s="492"/>
      <c r="AG79" s="492"/>
      <c r="AH79" s="492"/>
      <c r="AI79" s="492"/>
      <c r="AJ79" s="493"/>
      <c r="AK79" s="492"/>
      <c r="AL79" s="492"/>
      <c r="AM79" s="492"/>
      <c r="AN79" s="492"/>
      <c r="AO79" s="492"/>
      <c r="AP79" s="492"/>
      <c r="AQ79" s="495"/>
    </row>
    <row r="80" spans="8:8">
      <c r="B80" s="64" t="s">
        <v>291</v>
      </c>
      <c r="C80" s="40"/>
      <c r="D80" s="40"/>
      <c r="E80" s="40"/>
      <c r="F80" s="69" t="s">
        <v>37</v>
      </c>
      <c r="G80" s="69"/>
      <c r="H80" s="69" t="s">
        <v>38</v>
      </c>
      <c r="I80" s="69"/>
      <c r="J80" s="69" t="s">
        <v>39</v>
      </c>
      <c r="K80" s="69"/>
      <c r="L80" s="69" t="s">
        <v>40</v>
      </c>
      <c r="M80" s="69"/>
      <c r="N80" s="69" t="s">
        <v>41</v>
      </c>
      <c r="O80" s="69"/>
      <c r="P80" s="69" t="s">
        <v>42</v>
      </c>
      <c r="Q80" s="506"/>
      <c r="S80" s="482"/>
      <c r="T80" s="483"/>
      <c r="U80" s="483"/>
      <c r="V80" s="483"/>
      <c r="W80" s="483"/>
      <c r="X80" s="483"/>
      <c r="Y80" s="483"/>
      <c r="Z80" s="483"/>
      <c r="AA80" s="483"/>
      <c r="AB80" s="484"/>
      <c r="AD80" s="499"/>
      <c r="AE80" s="500"/>
      <c r="AF80" s="500"/>
      <c r="AG80" s="500"/>
      <c r="AH80" s="500"/>
      <c r="AI80" s="500"/>
      <c r="AJ80" s="501"/>
      <c r="AK80" s="500"/>
      <c r="AL80" s="500"/>
      <c r="AM80" s="500"/>
      <c r="AN80" s="500"/>
      <c r="AO80" s="500"/>
      <c r="AP80" s="500"/>
      <c r="AQ80" s="502"/>
    </row>
    <row r="81" spans="8:8">
      <c r="B81" s="64"/>
      <c r="C81" s="40"/>
      <c r="D81" s="40"/>
      <c r="E81" s="40"/>
      <c r="F81" s="69" t="s">
        <v>294</v>
      </c>
      <c r="G81" s="69"/>
      <c r="H81" s="69" t="s">
        <v>44</v>
      </c>
      <c r="I81" s="69"/>
      <c r="J81" s="69" t="s">
        <v>43</v>
      </c>
      <c r="K81" s="69"/>
      <c r="L81" s="69" t="s">
        <v>45</v>
      </c>
      <c r="M81" s="69"/>
      <c r="N81" s="69" t="s">
        <v>46</v>
      </c>
      <c r="O81" s="69"/>
      <c r="P81" s="507" t="s">
        <v>545</v>
      </c>
      <c r="Q81" s="506"/>
      <c r="S81" s="488"/>
      <c r="T81" s="489"/>
      <c r="U81" s="489"/>
      <c r="V81" s="489"/>
      <c r="W81" s="489"/>
      <c r="X81" s="489"/>
      <c r="Y81" s="489"/>
      <c r="Z81" s="489"/>
      <c r="AA81" s="489"/>
      <c r="AB81" s="490"/>
      <c r="AD81" s="491"/>
      <c r="AE81" s="492"/>
      <c r="AF81" s="492"/>
      <c r="AG81" s="492"/>
      <c r="AH81" s="492"/>
      <c r="AI81" s="492"/>
      <c r="AJ81" s="493"/>
      <c r="AK81" s="492"/>
      <c r="AL81" s="492"/>
      <c r="AM81" s="492"/>
      <c r="AN81" s="492"/>
      <c r="AO81" s="492"/>
      <c r="AP81" s="492"/>
      <c r="AQ81" s="495"/>
    </row>
    <row r="82" spans="8:8">
      <c r="B82" s="64" t="s">
        <v>712</v>
      </c>
      <c r="C82" s="40"/>
      <c r="D82" s="40"/>
      <c r="E82" s="40"/>
      <c r="F82" s="40"/>
      <c r="G82" s="40"/>
      <c r="H82" s="40"/>
      <c r="I82" s="40"/>
      <c r="J82" s="40"/>
      <c r="K82" s="40"/>
      <c r="L82" s="40"/>
      <c r="M82" s="40"/>
      <c r="N82" s="40"/>
      <c r="O82" s="40"/>
      <c r="P82" s="40"/>
      <c r="Q82" s="508"/>
      <c r="S82" s="496"/>
      <c r="T82" s="497"/>
      <c r="U82" s="497"/>
      <c r="V82" s="497"/>
      <c r="W82" s="497"/>
      <c r="X82" s="497"/>
      <c r="Y82" s="497"/>
      <c r="Z82" s="497"/>
      <c r="AA82" s="497"/>
      <c r="AB82" s="498"/>
      <c r="AD82" s="499"/>
      <c r="AE82" s="500"/>
      <c r="AF82" s="500"/>
      <c r="AG82" s="500"/>
      <c r="AH82" s="500"/>
      <c r="AI82" s="500"/>
      <c r="AJ82" s="501"/>
      <c r="AK82" s="500"/>
      <c r="AL82" s="500"/>
      <c r="AM82" s="500"/>
      <c r="AN82" s="500"/>
      <c r="AO82" s="500"/>
      <c r="AP82" s="500"/>
      <c r="AQ82" s="502"/>
    </row>
    <row r="83" spans="8:8">
      <c r="B83" s="64"/>
      <c r="C83" s="40"/>
      <c r="D83" s="40"/>
      <c r="E83" s="40"/>
      <c r="F83" s="40"/>
      <c r="G83" s="40"/>
      <c r="H83" s="40"/>
      <c r="I83" s="40"/>
      <c r="J83" s="40"/>
      <c r="K83" s="40"/>
      <c r="L83" s="40"/>
      <c r="M83" s="40"/>
      <c r="N83" s="40"/>
      <c r="O83" s="40"/>
      <c r="P83" s="40"/>
      <c r="Q83" s="508"/>
      <c r="S83" s="503"/>
      <c r="T83" s="504"/>
      <c r="U83" s="504"/>
      <c r="V83" s="504"/>
      <c r="W83" s="504"/>
      <c r="X83" s="504"/>
      <c r="Y83" s="504"/>
      <c r="Z83" s="504"/>
      <c r="AA83" s="504"/>
      <c r="AB83" s="505"/>
      <c r="AD83" s="491"/>
      <c r="AE83" s="492"/>
      <c r="AF83" s="492"/>
      <c r="AG83" s="492"/>
      <c r="AH83" s="492"/>
      <c r="AI83" s="492"/>
      <c r="AJ83" s="493"/>
      <c r="AK83" s="492"/>
      <c r="AL83" s="492"/>
      <c r="AM83" s="492"/>
      <c r="AN83" s="492"/>
      <c r="AO83" s="492"/>
      <c r="AP83" s="492"/>
      <c r="AQ83" s="495"/>
    </row>
    <row r="84" spans="8:8">
      <c r="B84" s="430" t="s">
        <v>47</v>
      </c>
      <c r="C84" s="69"/>
      <c r="D84" s="69"/>
      <c r="E84" s="69"/>
      <c r="F84" s="69"/>
      <c r="G84" s="69"/>
      <c r="H84" s="69"/>
      <c r="I84" s="69"/>
      <c r="J84" s="69" t="s">
        <v>293</v>
      </c>
      <c r="K84" s="69"/>
      <c r="L84" s="69"/>
      <c r="M84" s="69"/>
      <c r="N84" s="69"/>
      <c r="O84" s="69"/>
      <c r="P84" s="69"/>
      <c r="Q84" s="506"/>
      <c r="S84" s="482"/>
      <c r="T84" s="483"/>
      <c r="U84" s="483"/>
      <c r="V84" s="483"/>
      <c r="W84" s="483"/>
      <c r="X84" s="483"/>
      <c r="Y84" s="483"/>
      <c r="Z84" s="483"/>
      <c r="AA84" s="483"/>
      <c r="AB84" s="484"/>
      <c r="AD84" s="499"/>
      <c r="AE84" s="500"/>
      <c r="AF84" s="500"/>
      <c r="AG84" s="500"/>
      <c r="AH84" s="500"/>
      <c r="AI84" s="500"/>
      <c r="AJ84" s="501"/>
      <c r="AK84" s="500"/>
      <c r="AL84" s="500"/>
      <c r="AM84" s="500"/>
      <c r="AN84" s="500"/>
      <c r="AO84" s="500"/>
      <c r="AP84" s="500"/>
      <c r="AQ84" s="502"/>
    </row>
    <row r="85" spans="8:8">
      <c r="B85" s="430" t="s">
        <v>48</v>
      </c>
      <c r="C85" s="69"/>
      <c r="D85" s="69"/>
      <c r="E85" s="69" t="s">
        <v>51</v>
      </c>
      <c r="F85" s="69"/>
      <c r="G85" s="69"/>
      <c r="H85" s="69"/>
      <c r="I85" s="69"/>
      <c r="J85" s="69"/>
      <c r="K85" s="69"/>
      <c r="L85" s="69"/>
      <c r="M85" s="69"/>
      <c r="N85" s="69"/>
      <c r="O85" s="69"/>
      <c r="P85" s="69"/>
      <c r="Q85" s="506"/>
      <c r="S85" s="488"/>
      <c r="T85" s="489"/>
      <c r="U85" s="489"/>
      <c r="V85" s="489"/>
      <c r="W85" s="489"/>
      <c r="X85" s="489"/>
      <c r="Y85" s="489"/>
      <c r="Z85" s="489"/>
      <c r="AA85" s="489"/>
      <c r="AB85" s="490"/>
      <c r="AD85" s="491"/>
      <c r="AE85" s="492"/>
      <c r="AF85" s="492"/>
      <c r="AG85" s="492"/>
      <c r="AH85" s="492"/>
      <c r="AI85" s="492"/>
      <c r="AJ85" s="493"/>
      <c r="AK85" s="492"/>
      <c r="AL85" s="492"/>
      <c r="AM85" s="492"/>
      <c r="AN85" s="492"/>
      <c r="AO85" s="492"/>
      <c r="AP85" s="492"/>
      <c r="AQ85" s="495"/>
    </row>
    <row r="86" spans="8:8">
      <c r="B86" s="430" t="s">
        <v>49</v>
      </c>
      <c r="C86" s="69"/>
      <c r="D86" s="69"/>
      <c r="E86" s="69" t="s">
        <v>52</v>
      </c>
      <c r="F86" s="69"/>
      <c r="G86" s="69"/>
      <c r="H86" s="69"/>
      <c r="I86" s="69"/>
      <c r="J86" s="69"/>
      <c r="K86" s="69"/>
      <c r="L86" s="69"/>
      <c r="M86" s="69"/>
      <c r="N86" s="69"/>
      <c r="O86" s="69"/>
      <c r="P86" s="69"/>
      <c r="Q86" s="506"/>
      <c r="S86" s="496"/>
      <c r="T86" s="497"/>
      <c r="U86" s="497"/>
      <c r="V86" s="497"/>
      <c r="W86" s="497"/>
      <c r="X86" s="497"/>
      <c r="Y86" s="497"/>
      <c r="Z86" s="497"/>
      <c r="AA86" s="497"/>
      <c r="AB86" s="498"/>
      <c r="AD86" s="499"/>
      <c r="AE86" s="500"/>
      <c r="AF86" s="500"/>
      <c r="AG86" s="500"/>
      <c r="AH86" s="500"/>
      <c r="AI86" s="500"/>
      <c r="AJ86" s="501"/>
      <c r="AK86" s="500"/>
      <c r="AL86" s="500"/>
      <c r="AM86" s="500"/>
      <c r="AN86" s="500"/>
      <c r="AO86" s="500"/>
      <c r="AP86" s="500"/>
      <c r="AQ86" s="502"/>
    </row>
    <row r="87" spans="8:8">
      <c r="B87" s="430" t="s">
        <v>50</v>
      </c>
      <c r="C87" s="69"/>
      <c r="D87" s="69"/>
      <c r="E87" s="40" t="s">
        <v>53</v>
      </c>
      <c r="F87" s="40"/>
      <c r="G87" s="40"/>
      <c r="H87" s="40"/>
      <c r="I87" s="40"/>
      <c r="J87" s="40"/>
      <c r="K87" s="40"/>
      <c r="L87" s="40"/>
      <c r="M87" s="40"/>
      <c r="N87" s="40"/>
      <c r="O87" s="40"/>
      <c r="P87" s="40"/>
      <c r="Q87" s="508"/>
      <c r="S87" s="503"/>
      <c r="T87" s="504"/>
      <c r="U87" s="504"/>
      <c r="V87" s="504"/>
      <c r="W87" s="504"/>
      <c r="X87" s="504"/>
      <c r="Y87" s="504"/>
      <c r="Z87" s="504"/>
      <c r="AA87" s="504"/>
      <c r="AB87" s="505"/>
      <c r="AD87" s="491"/>
      <c r="AE87" s="492"/>
      <c r="AF87" s="492"/>
      <c r="AG87" s="492"/>
      <c r="AH87" s="492"/>
      <c r="AI87" s="492"/>
      <c r="AJ87" s="493"/>
      <c r="AK87" s="492"/>
      <c r="AL87" s="492"/>
      <c r="AM87" s="492"/>
      <c r="AN87" s="492"/>
      <c r="AO87" s="492"/>
      <c r="AP87" s="492"/>
      <c r="AQ87" s="495"/>
    </row>
    <row r="88" spans="8:8">
      <c r="B88" s="430"/>
      <c r="C88" s="69"/>
      <c r="D88" s="69"/>
      <c r="E88" s="40"/>
      <c r="F88" s="40"/>
      <c r="G88" s="40"/>
      <c r="H88" s="40"/>
      <c r="I88" s="40"/>
      <c r="J88" s="40"/>
      <c r="K88" s="40"/>
      <c r="L88" s="40"/>
      <c r="M88" s="40"/>
      <c r="N88" s="40"/>
      <c r="O88" s="40"/>
      <c r="P88" s="40"/>
      <c r="Q88" s="508"/>
      <c r="S88" s="482"/>
      <c r="T88" s="483"/>
      <c r="U88" s="483"/>
      <c r="V88" s="483"/>
      <c r="W88" s="483"/>
      <c r="X88" s="483"/>
      <c r="Y88" s="483"/>
      <c r="Z88" s="483"/>
      <c r="AA88" s="483"/>
      <c r="AB88" s="484"/>
      <c r="AD88" s="499"/>
      <c r="AE88" s="500"/>
      <c r="AF88" s="500"/>
      <c r="AG88" s="500"/>
      <c r="AH88" s="500"/>
      <c r="AI88" s="500"/>
      <c r="AJ88" s="501"/>
      <c r="AK88" s="500"/>
      <c r="AL88" s="500"/>
      <c r="AM88" s="500"/>
      <c r="AN88" s="500"/>
      <c r="AO88" s="500"/>
      <c r="AP88" s="500"/>
      <c r="AQ88" s="502"/>
    </row>
    <row r="89" spans="8:8" ht="17.25">
      <c r="B89" s="509" t="s">
        <v>54</v>
      </c>
      <c r="C89" s="510"/>
      <c r="D89" s="510"/>
      <c r="E89" s="510"/>
      <c r="F89" s="510"/>
      <c r="G89" s="510"/>
      <c r="H89" s="510"/>
      <c r="I89" s="510"/>
      <c r="J89" s="510" t="s">
        <v>55</v>
      </c>
      <c r="K89" s="510"/>
      <c r="L89" s="510"/>
      <c r="M89" s="510"/>
      <c r="N89" s="510"/>
      <c r="O89" s="510"/>
      <c r="P89" s="510"/>
      <c r="Q89" s="511"/>
      <c r="S89" s="485"/>
      <c r="T89" s="486"/>
      <c r="U89" s="486"/>
      <c r="V89" s="486"/>
      <c r="W89" s="486"/>
      <c r="X89" s="486"/>
      <c r="Y89" s="486"/>
      <c r="Z89" s="486"/>
      <c r="AA89" s="486"/>
      <c r="AB89" s="487"/>
      <c r="AD89" s="512"/>
      <c r="AE89" s="513"/>
      <c r="AF89" s="513"/>
      <c r="AG89" s="513"/>
      <c r="AH89" s="513"/>
      <c r="AI89" s="513"/>
      <c r="AJ89" s="514"/>
      <c r="AK89" s="515"/>
      <c r="AL89" s="513"/>
      <c r="AM89" s="513"/>
      <c r="AN89" s="513"/>
      <c r="AO89" s="513"/>
      <c r="AP89" s="513"/>
      <c r="AQ89" s="516"/>
    </row>
  </sheetData>
  <sheetProtection algorithmName="SHA-512" hashValue="g1G93hORUMrCWNJjUslT0XsCR9pUxqwE+Km18D3JhwxvFis0waEOJvZt3S4vbIXl9WuttNuiShOTUUyISrMpdw==" saltValue="7lWCT0C8BPqTOvjSF/pHHg==" spinCount="100000" sheet="1" selectLockedCells="1"/>
  <mergeCells count="496">
    <mergeCell ref="V24:W24"/>
    <mergeCell ref="AK82:AQ82"/>
    <mergeCell ref="AD86:AJ86"/>
    <mergeCell ref="S88:AB89"/>
    <mergeCell ref="AK89:AQ89"/>
    <mergeCell ref="AD89:AJ89"/>
    <mergeCell ref="X22:Y22"/>
    <mergeCell ref="H30:I30"/>
    <mergeCell ref="C29:G29"/>
    <mergeCell ref="AG40:AH40"/>
    <mergeCell ref="J19:K19"/>
    <mergeCell ref="AL35:AM35"/>
    <mergeCell ref="AN43:AO44"/>
    <mergeCell ref="C21:G21"/>
    <mergeCell ref="B57:Q57"/>
    <mergeCell ref="J33:K33"/>
    <mergeCell ref="L26:O26"/>
    <mergeCell ref="L29:O29"/>
    <mergeCell ref="H29:I29"/>
    <mergeCell ref="J30:K30"/>
    <mergeCell ref="E87:Q88"/>
    <mergeCell ref="H24:I24"/>
    <mergeCell ref="J89:Q89"/>
    <mergeCell ref="B62:Q62"/>
    <mergeCell ref="J25:K25"/>
    <mergeCell ref="W50:AQ51"/>
    <mergeCell ref="AE33:AI33"/>
    <mergeCell ref="O43:P43"/>
    <mergeCell ref="O12:P12"/>
    <mergeCell ref="B43:J43"/>
    <mergeCell ref="V28:W28"/>
    <mergeCell ref="F12:G12"/>
    <mergeCell ref="K40:L40"/>
    <mergeCell ref="AB3:AC4"/>
    <mergeCell ref="R43:W43"/>
    <mergeCell ref="T4:U4"/>
    <mergeCell ref="X42:AA42"/>
    <mergeCell ref="R5:S6"/>
    <mergeCell ref="AF7:AG7"/>
    <mergeCell ref="O42:P42"/>
    <mergeCell ref="J27:K27"/>
    <mergeCell ref="AB5:AC6"/>
    <mergeCell ref="AD5:AE6"/>
    <mergeCell ref="AF8:AG8"/>
    <mergeCell ref="V27:W27"/>
    <mergeCell ref="B47:Q47"/>
    <mergeCell ref="K49:M49"/>
    <mergeCell ref="D49:J49"/>
    <mergeCell ref="C28:G28"/>
    <mergeCell ref="M44:N44"/>
    <mergeCell ref="B58:Q58"/>
    <mergeCell ref="B59:Q59"/>
    <mergeCell ref="AD3:AE4"/>
    <mergeCell ref="L28:O28"/>
    <mergeCell ref="X43:AA43"/>
    <mergeCell ref="AJ33:AK33"/>
    <mergeCell ref="W48:AQ49"/>
    <mergeCell ref="AB40:AD40"/>
    <mergeCell ref="AB43:AD43"/>
    <mergeCell ref="X44:AA44"/>
    <mergeCell ref="AJ34:AK34"/>
    <mergeCell ref="B38:AH38"/>
    <mergeCell ref="AJ16:AK16"/>
    <mergeCell ref="L30:O30"/>
    <mergeCell ref="Z33:AC33"/>
    <mergeCell ref="J26:K26"/>
    <mergeCell ref="X30:Y30"/>
    <mergeCell ref="B64:Q64"/>
    <mergeCell ref="AK80:AQ80"/>
    <mergeCell ref="AD81:AJ81"/>
    <mergeCell ref="AK77:AQ77"/>
    <mergeCell ref="AK79:AQ79"/>
    <mergeCell ref="AD75:AQ75"/>
    <mergeCell ref="J80:K80"/>
    <mergeCell ref="J81:K81"/>
    <mergeCell ref="AG41:AH41"/>
    <mergeCell ref="L20:O20"/>
    <mergeCell ref="AN19:AQ19"/>
    <mergeCell ref="J34:K34"/>
    <mergeCell ref="Z35:AC35"/>
    <mergeCell ref="F80:G80"/>
    <mergeCell ref="C32:G32"/>
    <mergeCell ref="S54:V55"/>
    <mergeCell ref="Z25:AC25"/>
    <mergeCell ref="AJ35:AK35"/>
    <mergeCell ref="Q25:U25"/>
    <mergeCell ref="X23:Y23"/>
    <mergeCell ref="Z17:AC17"/>
    <mergeCell ref="V25:W25"/>
    <mergeCell ref="X25:Y25"/>
    <mergeCell ref="Z24:AC24"/>
    <mergeCell ref="V21:W21"/>
    <mergeCell ref="V18:W18"/>
    <mergeCell ref="X18:Y18"/>
    <mergeCell ref="B48:J48"/>
    <mergeCell ref="C30:G30"/>
    <mergeCell ref="AE23:AI23"/>
    <mergeCell ref="Q36:U36"/>
    <mergeCell ref="AE22:AI22"/>
    <mergeCell ref="AJ19:AK19"/>
    <mergeCell ref="V34:W34"/>
    <mergeCell ref="AK78:AQ78"/>
    <mergeCell ref="Z34:AC34"/>
    <mergeCell ref="AD79:AJ79"/>
    <mergeCell ref="AD76:AJ76"/>
    <mergeCell ref="AD78:AJ78"/>
    <mergeCell ref="AK76:AQ76"/>
    <mergeCell ref="AN39:AQ40"/>
    <mergeCell ref="J20:K20"/>
    <mergeCell ref="AJ38:AQ38"/>
    <mergeCell ref="B8:C8"/>
    <mergeCell ref="B3:C3"/>
    <mergeCell ref="S80:AB81"/>
    <mergeCell ref="J35:K35"/>
    <mergeCell ref="B79:Q79"/>
    <mergeCell ref="L34:O34"/>
    <mergeCell ref="V20:W20"/>
    <mergeCell ref="AD77:AJ77"/>
    <mergeCell ref="AN15:AQ15"/>
    <mergeCell ref="AD82:AJ82"/>
    <mergeCell ref="H18:I18"/>
    <mergeCell ref="V31:W31"/>
    <mergeCell ref="Q33:U33"/>
    <mergeCell ref="Z19:AC19"/>
    <mergeCell ref="B87:D88"/>
    <mergeCell ref="AE44:AF44"/>
    <mergeCell ref="Q17:U17"/>
    <mergeCell ref="AN22:AQ22"/>
    <mergeCell ref="N80:O80"/>
    <mergeCell ref="N81:O81"/>
    <mergeCell ref="AN23:AQ23"/>
    <mergeCell ref="L35:O35"/>
    <mergeCell ref="AG39:AH39"/>
    <mergeCell ref="Q20:U20"/>
    <mergeCell ref="V30:W30"/>
    <mergeCell ref="AE39:AF39"/>
    <mergeCell ref="L80:M80"/>
    <mergeCell ref="AJ23:AK23"/>
    <mergeCell ref="AL36:AM36"/>
    <mergeCell ref="L81:M81"/>
    <mergeCell ref="AN34:AQ34"/>
    <mergeCell ref="V19:W19"/>
    <mergeCell ref="L36:O36"/>
    <mergeCell ref="Q18:U18"/>
    <mergeCell ref="V32:W32"/>
    <mergeCell ref="Z23:AC23"/>
    <mergeCell ref="S75:AB75"/>
    <mergeCell ref="Q21:U21"/>
    <mergeCell ref="AE41:AF41"/>
    <mergeCell ref="Z32:AC32"/>
    <mergeCell ref="Q32:U32"/>
    <mergeCell ref="V23:W23"/>
    <mergeCell ref="AE40:AF40"/>
    <mergeCell ref="Q22:U22"/>
    <mergeCell ref="AG42:AH42"/>
    <mergeCell ref="Q23:U23"/>
    <mergeCell ref="X19:Y19"/>
    <mergeCell ref="X24:Y24"/>
    <mergeCell ref="J29:K29"/>
    <mergeCell ref="C23:G23"/>
    <mergeCell ref="C36:G36"/>
    <mergeCell ref="S78:AB79"/>
    <mergeCell ref="X35:Y35"/>
    <mergeCell ref="H80:I80"/>
    <mergeCell ref="Q35:U35"/>
    <mergeCell ref="S76:AB77"/>
    <mergeCell ref="X36:Y36"/>
    <mergeCell ref="Q24:U24"/>
    <mergeCell ref="Z22:AC22"/>
    <mergeCell ref="AJ24:AK24"/>
    <mergeCell ref="X21:Y21"/>
    <mergeCell ref="AN35:AQ35"/>
    <mergeCell ref="X31:Y31"/>
    <mergeCell ref="AE24:AI24"/>
    <mergeCell ref="H33:I33"/>
    <mergeCell ref="H20:I20"/>
    <mergeCell ref="C31:G31"/>
    <mergeCell ref="C33:G33"/>
    <mergeCell ref="L24:O24"/>
    <mergeCell ref="H26:I26"/>
    <mergeCell ref="C26:G26"/>
    <mergeCell ref="L25:O25"/>
    <mergeCell ref="J24:K24"/>
    <mergeCell ref="B89:I89"/>
    <mergeCell ref="V22:W22"/>
    <mergeCell ref="L33:O33"/>
    <mergeCell ref="C25:G25"/>
    <mergeCell ref="X32:Y32"/>
    <mergeCell ref="S62:V63"/>
    <mergeCell ref="AE29:AI29"/>
    <mergeCell ref="R40:W40"/>
    <mergeCell ref="S50:V51"/>
    <mergeCell ref="S52:V53"/>
    <mergeCell ref="X41:AA41"/>
    <mergeCell ref="L23:O23"/>
    <mergeCell ref="H34:I34"/>
    <mergeCell ref="J36:K36"/>
    <mergeCell ref="J21:K21"/>
    <mergeCell ref="C20:G20"/>
    <mergeCell ref="B67:Q77"/>
    <mergeCell ref="B82:Q83"/>
    <mergeCell ref="B60:Q60"/>
    <mergeCell ref="AB44:AD44"/>
    <mergeCell ref="P3:Q4"/>
    <mergeCell ref="C27:G27"/>
    <mergeCell ref="S48:V49"/>
    <mergeCell ref="AE28:AI28"/>
    <mergeCell ref="X26:Y26"/>
    <mergeCell ref="I6:J6"/>
    <mergeCell ref="V3:W4"/>
    <mergeCell ref="T8:U8"/>
    <mergeCell ref="B2:N2"/>
    <mergeCell ref="Q27:U27"/>
    <mergeCell ref="X5:Y6"/>
    <mergeCell ref="P5:Q6"/>
    <mergeCell ref="R3:S4"/>
    <mergeCell ref="Z8:AA8"/>
    <mergeCell ref="AE32:AI32"/>
    <mergeCell ref="AE31:AI31"/>
    <mergeCell ref="Z3:AA3"/>
    <mergeCell ref="T6:U6"/>
    <mergeCell ref="R7:S8"/>
    <mergeCell ref="T3:U3"/>
    <mergeCell ref="T5:U5"/>
    <mergeCell ref="T7:U7"/>
    <mergeCell ref="X3:Y4"/>
    <mergeCell ref="P2:AG2"/>
    <mergeCell ref="AN32:AQ32"/>
    <mergeCell ref="AL27:AM27"/>
    <mergeCell ref="AL29:AM29"/>
    <mergeCell ref="AN27:AQ27"/>
    <mergeCell ref="AL30:AM30"/>
    <mergeCell ref="AL31:AM31"/>
    <mergeCell ref="L31:O31"/>
    <mergeCell ref="B85:D85"/>
    <mergeCell ref="J18:K18"/>
    <mergeCell ref="AE16:AI16"/>
    <mergeCell ref="AK81:AQ81"/>
    <mergeCell ref="AD88:AJ88"/>
    <mergeCell ref="AL15:AM15"/>
    <mergeCell ref="AL23:AM23"/>
    <mergeCell ref="X33:Y33"/>
    <mergeCell ref="L18:O18"/>
    <mergeCell ref="V17:W17"/>
    <mergeCell ref="Z5:AA5"/>
    <mergeCell ref="AF3:AG3"/>
    <mergeCell ref="AF4:AG4"/>
    <mergeCell ref="AI2:AQ12"/>
    <mergeCell ref="Z18:AC18"/>
    <mergeCell ref="F81:G81"/>
    <mergeCell ref="J84:Q84"/>
    <mergeCell ref="H22:I22"/>
    <mergeCell ref="V36:W36"/>
    <mergeCell ref="H81:I81"/>
    <mergeCell ref="S82:AB83"/>
    <mergeCell ref="E86:Q86"/>
    <mergeCell ref="Z20:AC20"/>
    <mergeCell ref="H19:I19"/>
    <mergeCell ref="E85:Q85"/>
    <mergeCell ref="Z21:AC21"/>
    <mergeCell ref="Q19:U19"/>
    <mergeCell ref="AL16:AM16"/>
    <mergeCell ref="AD85:AJ85"/>
    <mergeCell ref="AK86:AQ86"/>
    <mergeCell ref="AD84:AJ84"/>
    <mergeCell ref="AD83:AJ83"/>
    <mergeCell ref="AK88:AQ88"/>
    <mergeCell ref="AK87:AQ87"/>
    <mergeCell ref="AD87:AJ87"/>
    <mergeCell ref="AL17:AM17"/>
    <mergeCell ref="AK84:AQ84"/>
    <mergeCell ref="AJ15:AK15"/>
    <mergeCell ref="AJ36:AK36"/>
    <mergeCell ref="N10:P11"/>
    <mergeCell ref="H21:I21"/>
    <mergeCell ref="AD80:AJ80"/>
    <mergeCell ref="X20:Y20"/>
    <mergeCell ref="AP43:AQ43"/>
    <mergeCell ref="AE15:AI15"/>
    <mergeCell ref="AN20:AQ20"/>
    <mergeCell ref="S84:AB85"/>
    <mergeCell ref="P80:Q80"/>
    <mergeCell ref="P81:Q81"/>
    <mergeCell ref="V35:W35"/>
    <mergeCell ref="J31:K31"/>
    <mergeCell ref="H32:I32"/>
    <mergeCell ref="Z31:AC31"/>
    <mergeCell ref="C34:G34"/>
    <mergeCell ref="C35:G35"/>
    <mergeCell ref="S86:AB87"/>
    <mergeCell ref="AN41:AQ42"/>
    <mergeCell ref="AJ39:AM40"/>
    <mergeCell ref="AK85:AQ85"/>
    <mergeCell ref="AG43:AH43"/>
    <mergeCell ref="AJ43:AM44"/>
    <mergeCell ref="AJ41:AM42"/>
    <mergeCell ref="I12:J12"/>
    <mergeCell ref="AL21:AM21"/>
    <mergeCell ref="L32:O32"/>
    <mergeCell ref="L21:O21"/>
    <mergeCell ref="Q30:U30"/>
    <mergeCell ref="J32:K32"/>
    <mergeCell ref="Q10:S11"/>
    <mergeCell ref="K10:M12"/>
    <mergeCell ref="B86:D86"/>
    <mergeCell ref="J22:K22"/>
    <mergeCell ref="H15:I15"/>
    <mergeCell ref="C15:G15"/>
    <mergeCell ref="K6:N6"/>
    <mergeCell ref="AJ25:AK25"/>
    <mergeCell ref="K39:P39"/>
    <mergeCell ref="AJ30:AK30"/>
    <mergeCell ref="AJ29:AK29"/>
    <mergeCell ref="AJ28:AK28"/>
    <mergeCell ref="AJ27:AK27"/>
    <mergeCell ref="AJ31:AK31"/>
    <mergeCell ref="AJ32:AK32"/>
    <mergeCell ref="S60:V61"/>
    <mergeCell ref="AJ26:AK26"/>
    <mergeCell ref="B49:C49"/>
    <mergeCell ref="H10:J11"/>
    <mergeCell ref="M41:N41"/>
    <mergeCell ref="L16:O16"/>
    <mergeCell ref="D7:N7"/>
    <mergeCell ref="D6:H6"/>
    <mergeCell ref="J17:K17"/>
    <mergeCell ref="L17:O17"/>
    <mergeCell ref="D5:N5"/>
    <mergeCell ref="O40:P40"/>
    <mergeCell ref="X27:Y27"/>
    <mergeCell ref="D3:N3"/>
    <mergeCell ref="Y10:Z12"/>
    <mergeCell ref="AF6:AG6"/>
    <mergeCell ref="AF10:AG12"/>
    <mergeCell ref="AA10:AC12"/>
    <mergeCell ref="B55:Q55"/>
    <mergeCell ref="C17:G17"/>
    <mergeCell ref="X15:Y15"/>
    <mergeCell ref="H17:I17"/>
    <mergeCell ref="AL34:AM34"/>
    <mergeCell ref="V16:W16"/>
    <mergeCell ref="Q15:U15"/>
    <mergeCell ref="X16:Y16"/>
    <mergeCell ref="V15:W15"/>
    <mergeCell ref="Z15:AC15"/>
    <mergeCell ref="O44:P44"/>
    <mergeCell ref="D8:N8"/>
    <mergeCell ref="Z16:AC16"/>
    <mergeCell ref="O41:P41"/>
    <mergeCell ref="E10:G11"/>
    <mergeCell ref="AN33:AQ33"/>
    <mergeCell ref="J16:K16"/>
    <mergeCell ref="K41:L41"/>
    <mergeCell ref="W10:X12"/>
    <mergeCell ref="J15:K15"/>
    <mergeCell ref="B80:E81"/>
    <mergeCell ref="C19:G19"/>
    <mergeCell ref="C22:G22"/>
    <mergeCell ref="C24:G24"/>
    <mergeCell ref="H16:I16"/>
    <mergeCell ref="H23:I23"/>
    <mergeCell ref="AP44:AQ44"/>
    <mergeCell ref="W58:AQ59"/>
    <mergeCell ref="L22:O22"/>
    <mergeCell ref="W56:AQ57"/>
    <mergeCell ref="W52:AQ53"/>
    <mergeCell ref="AN25:AQ25"/>
    <mergeCell ref="W54:AQ55"/>
    <mergeCell ref="W60:AQ61"/>
    <mergeCell ref="W62:AQ63"/>
    <mergeCell ref="AE34:AI34"/>
    <mergeCell ref="AL24:AM24"/>
    <mergeCell ref="Z28:AC28"/>
    <mergeCell ref="AE25:AI25"/>
    <mergeCell ref="AN31:AQ31"/>
    <mergeCell ref="AL32:AM32"/>
    <mergeCell ref="AN29:AQ29"/>
    <mergeCell ref="AE26:AI26"/>
    <mergeCell ref="AL25:AM25"/>
    <mergeCell ref="AE27:AI27"/>
    <mergeCell ref="AL26:AM26"/>
    <mergeCell ref="AN30:AQ30"/>
    <mergeCell ref="AL28:AM28"/>
    <mergeCell ref="AN28:AQ28"/>
    <mergeCell ref="C18:G18"/>
    <mergeCell ref="H36:I36"/>
    <mergeCell ref="L19:O19"/>
    <mergeCell ref="B84:I84"/>
    <mergeCell ref="L15:O15"/>
    <mergeCell ref="B50:Q53"/>
    <mergeCell ref="AB39:AD39"/>
    <mergeCell ref="X40:AA40"/>
    <mergeCell ref="B5:C5"/>
    <mergeCell ref="V5:W6"/>
    <mergeCell ref="V7:W8"/>
    <mergeCell ref="B6:C6"/>
    <mergeCell ref="X7:Y8"/>
    <mergeCell ref="H27:I27"/>
    <mergeCell ref="X28:Y28"/>
    <mergeCell ref="J23:K23"/>
    <mergeCell ref="AE36:AI36"/>
    <mergeCell ref="H35:I35"/>
    <mergeCell ref="S56:V57"/>
    <mergeCell ref="S58:V59"/>
    <mergeCell ref="AE30:AI30"/>
    <mergeCell ref="AK83:AQ83"/>
    <mergeCell ref="B66:Q66"/>
    <mergeCell ref="S64:AQ73"/>
    <mergeCell ref="Q34:U34"/>
    <mergeCell ref="AJ20:AK20"/>
    <mergeCell ref="K48:Q48"/>
    <mergeCell ref="AN21:AQ21"/>
    <mergeCell ref="V33:W33"/>
    <mergeCell ref="H25:I25"/>
    <mergeCell ref="X17:Y17"/>
    <mergeCell ref="AL20:AM20"/>
    <mergeCell ref="Q29:U29"/>
    <mergeCell ref="Z30:AC30"/>
    <mergeCell ref="AL22:AM22"/>
    <mergeCell ref="AL19:AM19"/>
    <mergeCell ref="Q31:U31"/>
    <mergeCell ref="AE20:AI20"/>
    <mergeCell ref="AJ21:AK21"/>
    <mergeCell ref="T10:V12"/>
    <mergeCell ref="B10:D12"/>
    <mergeCell ref="V29:W29"/>
    <mergeCell ref="AJ17:AK17"/>
    <mergeCell ref="AE35:AI35"/>
    <mergeCell ref="X34:Y34"/>
    <mergeCell ref="AN18:AQ18"/>
    <mergeCell ref="X29:Y29"/>
    <mergeCell ref="AE17:AI17"/>
    <mergeCell ref="AN16:AQ16"/>
    <mergeCell ref="AN17:AQ17"/>
    <mergeCell ref="AB7:AC8"/>
    <mergeCell ref="AD7:AE8"/>
    <mergeCell ref="Z7:AA7"/>
    <mergeCell ref="AL18:AM18"/>
    <mergeCell ref="Z29:AC29"/>
    <mergeCell ref="AE19:AI19"/>
    <mergeCell ref="AJ22:AK22"/>
    <mergeCell ref="AE21:AI21"/>
    <mergeCell ref="AE18:AI18"/>
    <mergeCell ref="AJ18:AK18"/>
    <mergeCell ref="AN36:AQ36"/>
    <mergeCell ref="B61:Q61"/>
    <mergeCell ref="AE43:AF43"/>
    <mergeCell ref="B39:J39"/>
    <mergeCell ref="S47:AQ47"/>
    <mergeCell ref="Z4:AA4"/>
    <mergeCell ref="M40:N40"/>
    <mergeCell ref="H28:I28"/>
    <mergeCell ref="R42:W42"/>
    <mergeCell ref="M42:N42"/>
    <mergeCell ref="AD10:AE12"/>
    <mergeCell ref="Q26:U26"/>
    <mergeCell ref="R41:W41"/>
    <mergeCell ref="Q28:U28"/>
    <mergeCell ref="Z27:AC27"/>
    <mergeCell ref="B63:Q63"/>
    <mergeCell ref="AB41:AD41"/>
    <mergeCell ref="H31:I31"/>
    <mergeCell ref="B4:C4"/>
    <mergeCell ref="X39:AA39"/>
    <mergeCell ref="P7:Q8"/>
    <mergeCell ref="R39:W39"/>
    <mergeCell ref="B7:C7"/>
    <mergeCell ref="Z6:AA6"/>
    <mergeCell ref="Z26:AC26"/>
    <mergeCell ref="AF5:AG5"/>
    <mergeCell ref="Z36:AC36"/>
    <mergeCell ref="B40:J40"/>
    <mergeCell ref="K42:L42"/>
    <mergeCell ref="AE42:AF42"/>
    <mergeCell ref="B14:AQ14"/>
    <mergeCell ref="V26:W26"/>
    <mergeCell ref="B42:J42"/>
    <mergeCell ref="AB42:AD42"/>
    <mergeCell ref="R44:W44"/>
    <mergeCell ref="AN26:AQ26"/>
    <mergeCell ref="AN24:AQ24"/>
    <mergeCell ref="AG44:AH44"/>
    <mergeCell ref="AL33:AM33"/>
    <mergeCell ref="D4:N4"/>
    <mergeCell ref="B44:J44"/>
    <mergeCell ref="L27:O27"/>
    <mergeCell ref="C16:G16"/>
    <mergeCell ref="K43:L43"/>
    <mergeCell ref="K44:L44"/>
    <mergeCell ref="R12:S12"/>
    <mergeCell ref="B56:Q56"/>
    <mergeCell ref="J28:K28"/>
    <mergeCell ref="B41:J41"/>
    <mergeCell ref="M43:N43"/>
    <mergeCell ref="N49:Q49"/>
    <mergeCell ref="Q16:U16"/>
  </mergeCells>
  <conditionalFormatting sqref="E12 H12 N12 Q12">
    <cfRule type="cellIs" operator="equal" priority="2" dxfId="0">
      <formula>"√"</formula>
    </cfRule>
  </conditionalFormatting>
  <conditionalFormatting sqref="AD37:AM37">
    <cfRule type="cellIs" operator="equal" priority="12" dxfId="1">
      <formula>"剩余职业点=0   剩余兴趣点=0"</formula>
    </cfRule>
  </conditionalFormatting>
  <conditionalFormatting sqref="B16:B36">
    <cfRule type="cellIs" operator="equal" priority="9" dxfId="2">
      <formula>"√"</formula>
    </cfRule>
  </conditionalFormatting>
  <conditionalFormatting sqref="B16:B36 P16:P36 AD16:AD36">
    <cfRule type="cellIs" operator="equal" priority="1" dxfId="3">
      <formula>"√"</formula>
    </cfRule>
  </conditionalFormatting>
  <dataValidations count="17">
    <dataValidation allowBlank="1" type="any" operator="between" errorStyle="stop" showInputMessage="1" prompt="这是你立即可以取用、支配的现金。 包括带在身上的和存在银行的。" showErrorMessage="1" sqref="B49"/>
    <dataValidation allowBlank="1" type="list" errorStyle="stop" showInputMessage="1" showErrorMessage="1" sqref="Q40:Q44">
      <formula1>"√,×"</formula1>
    </dataValidation>
    <dataValidation allowBlank="1" type="any" operator="between" errorStyle="stop" showInputMessage="1" sqref="AK16:AK36"/>
    <dataValidation allowBlank="1" type="any" operator="between" errorStyle="stop" showInputMessage="1" sqref="AM16:AQ36"/>
    <dataValidation allowBlank="1" type="whole" operator="between" errorStyle="information" showInputMessage="1" showErrorMessage="1" errorTitle="年龄" error="只能输入整数，且范围应在15-89之间。" sqref="D6:H6">
      <formula1>15</formula1>
      <formula2>89</formula2>
    </dataValidation>
    <dataValidation allowBlank="1" type="any" operator="between" errorStyle="stop" showInputMessage="1" sqref="Q16:Q36"/>
    <dataValidation allowBlank="1" type="any" operator="between" errorStyle="stop" showInputMessage="1" sqref="L16:L36"/>
    <dataValidation allowBlank="1" type="list" errorStyle="stop" showInputMessage="1" showErrorMessage="1" sqref="N12">
      <formula1>"☐,√"</formula1>
    </dataValidation>
    <dataValidation allowBlank="1" type="list" errorStyle="stop" showInputMessage="1" showErrorMessage="1" sqref="Q12">
      <formula1>"☐,√"</formula1>
    </dataValidation>
    <dataValidation allowBlank="1" type="list" errorStyle="stop" showInputMessage="1" sqref="P16:P36">
      <formula1>"☐,√"</formula1>
    </dataValidation>
    <dataValidation allowBlank="1" type="list" errorStyle="stop" showInputMessage="1" showErrorMessage="1" sqref="H12">
      <formula1>"☐,√"</formula1>
    </dataValidation>
    <dataValidation allowBlank="1" type="list" errorStyle="stop" showInputMessage="1" sqref="B16:B36">
      <formula1>"☐,√"</formula1>
    </dataValidation>
    <dataValidation allowBlank="1" type="any" operator="between" errorStyle="stop" showInputMessage="1" sqref="Z16:Z36"/>
    <dataValidation allowBlank="1" type="list" errorStyle="stop" showInputMessage="1" showErrorMessage="1" sqref="E12">
      <formula1>"☐,√"</formula1>
    </dataValidation>
    <dataValidation allowBlank="1" type="any" operator="between" errorStyle="stop" showInputMessage="1" sqref="C16:C36"/>
    <dataValidation allowBlank="1" type="any" operator="between" errorStyle="stop" showInputMessage="1" sqref="AE16:AE36"/>
    <dataValidation allowBlank="1" type="list" errorStyle="stop" showInputMessage="1" sqref="AD16:AD36">
      <formula1>"☐,√"</formula1>
    </dataValidation>
  </dataValidations>
  <pageMargins left="0.25" right="0.25" top="0.75" bottom="0.75" header="0.3" footer="0.3"/>
  <pageSetup paperSize="9" scale="69"/>
</worksheet>
</file>

<file path=xl/worksheets/sheet3.xml><?xml version="1.0" encoding="utf-8"?>
<worksheet xmlns:r="http://schemas.openxmlformats.org/officeDocument/2006/relationships" xmlns="http://schemas.openxmlformats.org/spreadsheetml/2006/main">
  <dimension ref="A1:R20"/>
  <sheetViews>
    <sheetView workbookViewId="0" showGridLines="0">
      <selection activeCell="H16" sqref="H16:L16"/>
    </sheetView>
  </sheetViews>
  <sheetFormatPr defaultRowHeight="16.5" defaultColWidth="10"/>
  <cols>
    <col min="1" max="1" customWidth="1" width="8.25" style="517"/>
    <col min="2" max="2" customWidth="1" width="13.0" style="517"/>
    <col min="3" max="3" customWidth="1" width="8.25" style="517"/>
    <col min="4" max="4" customWidth="1" width="8.25" style="517"/>
    <col min="5" max="5" customWidth="1" width="8.25" style="517"/>
    <col min="6" max="6" customWidth="1" width="8.25" style="517"/>
    <col min="7" max="7" customWidth="1" width="8.25" style="517"/>
    <col min="8" max="8" customWidth="1" width="8.25" style="517"/>
    <col min="9" max="9" customWidth="1" width="8.25" style="517"/>
    <col min="10" max="10" customWidth="1" width="8.25" style="517"/>
    <col min="11" max="11" customWidth="1" width="11.25" style="517"/>
    <col min="12" max="12" customWidth="1" width="8.25" style="517"/>
    <col min="13" max="13" customWidth="1" width="8.25" style="517"/>
    <col min="14" max="14" customWidth="1" width="8.25" style="517"/>
    <col min="15" max="15" customWidth="1" width="8.25" style="517"/>
    <col min="16" max="16" customWidth="1" width="8.25" style="517"/>
    <col min="17" max="17" customWidth="1" width="8.25" style="517"/>
    <col min="18" max="18" customWidth="1" width="8.25" style="517"/>
    <col min="19" max="19" customWidth="1" width="8.25" style="517"/>
    <col min="20" max="20" customWidth="1" width="8.25" style="517"/>
    <col min="21" max="21" customWidth="1" width="8.25" style="517"/>
    <col min="22" max="22" customWidth="1" width="8.25" style="517"/>
    <col min="23" max="23" customWidth="1" width="8.25" style="517"/>
    <col min="24" max="24" customWidth="1" width="8.25" style="517"/>
    <col min="25" max="25" customWidth="1" width="8.25" style="517"/>
    <col min="26" max="26" customWidth="1" width="8.25" style="517"/>
    <col min="27" max="27" customWidth="1" width="8.25" style="517"/>
    <col min="28" max="28" customWidth="1" width="8.25" style="517"/>
    <col min="29" max="29" customWidth="1" width="8.25" style="517"/>
    <col min="30" max="30" customWidth="1" width="8.25" style="517"/>
    <col min="31" max="31" customWidth="1" width="8.25" style="517"/>
    <col min="32" max="32" customWidth="1" width="8.25" style="517"/>
    <col min="33" max="33" customWidth="1" width="8.25" style="517"/>
    <col min="34" max="34" customWidth="1" width="8.25" style="517"/>
    <col min="35" max="35" customWidth="1" width="8.25" style="517"/>
    <col min="36" max="36" customWidth="1" width="8.25" style="517"/>
    <col min="37" max="37" customWidth="1" width="8.25" style="517"/>
    <col min="38" max="38" customWidth="1" width="8.25" style="517"/>
    <col min="39" max="39" customWidth="1" width="8.25" style="517"/>
    <col min="40" max="40" customWidth="1" width="8.25" style="517"/>
    <col min="41" max="41" customWidth="1" width="8.25" style="517"/>
    <col min="42" max="42" customWidth="1" width="8.25" style="517"/>
    <col min="43" max="43" customWidth="1" width="8.25" style="517"/>
    <col min="44" max="44" customWidth="1" width="8.25" style="517"/>
    <col min="45" max="45" customWidth="1" width="8.25" style="517"/>
    <col min="46" max="46" customWidth="1" width="8.25" style="517"/>
    <col min="47" max="47" customWidth="1" width="8.25" style="517"/>
    <col min="48" max="48" customWidth="1" width="8.25" style="517"/>
    <col min="49" max="49" customWidth="1" width="8.25" style="517"/>
    <col min="50" max="50" customWidth="1" width="8.25" style="517"/>
    <col min="51" max="51" customWidth="1" width="8.25" style="517"/>
    <col min="52" max="52" customWidth="1" width="8.25" style="517"/>
    <col min="53" max="53" customWidth="1" width="8.25" style="517"/>
    <col min="54" max="54" customWidth="1" width="8.25" style="517"/>
    <col min="55" max="55" customWidth="1" width="8.25" style="517"/>
    <col min="56" max="56" customWidth="1" width="8.25" style="517"/>
    <col min="57" max="57" customWidth="1" width="8.25" style="517"/>
    <col min="58" max="58" customWidth="1" width="8.25" style="517"/>
    <col min="59" max="59" customWidth="1" width="8.25" style="517"/>
    <col min="60" max="60" customWidth="1" width="8.25" style="517"/>
    <col min="61" max="61" customWidth="1" width="8.25" style="517"/>
    <col min="62" max="62" customWidth="1" width="8.25" style="517"/>
    <col min="63" max="63" customWidth="1" width="8.25" style="517"/>
    <col min="64" max="64" customWidth="1" width="8.25" style="517"/>
    <col min="65" max="65" customWidth="1" width="8.25" style="517"/>
    <col min="66" max="66" customWidth="1" width="8.25" style="517"/>
    <col min="67" max="67" customWidth="1" width="8.25" style="517"/>
    <col min="68" max="68" customWidth="1" width="8.25" style="517"/>
    <col min="69" max="69" customWidth="1" width="8.25" style="517"/>
    <col min="70" max="70" customWidth="1" width="8.25" style="517"/>
    <col min="71" max="71" customWidth="1" width="8.25" style="517"/>
    <col min="72" max="72" customWidth="1" width="8.25" style="517"/>
    <col min="73" max="73" customWidth="1" width="8.25" style="517"/>
    <col min="74" max="74" customWidth="1" width="8.25" style="517"/>
    <col min="75" max="75" customWidth="1" width="8.25" style="517"/>
    <col min="76" max="76" customWidth="1" width="8.25" style="517"/>
    <col min="77" max="77" customWidth="1" width="8.25" style="517"/>
    <col min="78" max="78" customWidth="1" width="8.25" style="517"/>
    <col min="79" max="79" customWidth="1" width="8.25" style="517"/>
    <col min="80" max="80" customWidth="1" width="8.25" style="517"/>
    <col min="81" max="81" customWidth="1" width="8.25" style="517"/>
    <col min="82" max="82" customWidth="1" width="8.25" style="517"/>
    <col min="83" max="83" customWidth="1" width="8.25" style="517"/>
    <col min="84" max="84" customWidth="1" width="8.25" style="517"/>
    <col min="85" max="85" customWidth="1" width="8.25" style="517"/>
    <col min="86" max="86" customWidth="1" width="8.25" style="517"/>
    <col min="87" max="87" customWidth="1" width="8.25" style="517"/>
    <col min="88" max="88" customWidth="1" width="8.25" style="517"/>
    <col min="89" max="89" customWidth="1" width="8.25" style="517"/>
    <col min="90" max="90" customWidth="1" width="8.25" style="517"/>
    <col min="91" max="91" customWidth="1" width="8.25" style="517"/>
    <col min="92" max="92" customWidth="1" width="8.25" style="517"/>
    <col min="93" max="93" customWidth="1" width="8.25" style="517"/>
    <col min="94" max="94" customWidth="1" width="8.25" style="517"/>
    <col min="95" max="95" customWidth="1" width="8.25" style="517"/>
    <col min="96" max="96" customWidth="1" width="8.25" style="517"/>
    <col min="97" max="97" customWidth="1" width="8.25" style="517"/>
    <col min="98" max="98" customWidth="1" width="8.25" style="517"/>
    <col min="99" max="99" customWidth="1" width="8.25" style="517"/>
    <col min="100" max="100" customWidth="1" width="8.25" style="517"/>
    <col min="101" max="101" customWidth="1" width="8.25" style="517"/>
    <col min="102" max="102" customWidth="1" width="8.25" style="517"/>
    <col min="103" max="103" customWidth="1" width="8.25" style="517"/>
    <col min="104" max="104" customWidth="1" width="8.25" style="517"/>
    <col min="105" max="105" customWidth="1" width="8.25" style="517"/>
    <col min="106" max="106" customWidth="1" width="8.25" style="517"/>
    <col min="107" max="107" customWidth="1" width="8.25" style="517"/>
    <col min="108" max="108" customWidth="1" width="8.25" style="517"/>
    <col min="109" max="109" customWidth="1" width="8.25" style="517"/>
    <col min="110" max="110" customWidth="1" width="8.25" style="517"/>
    <col min="111" max="111" customWidth="1" width="8.25" style="517"/>
    <col min="112" max="112" customWidth="1" width="8.25" style="517"/>
    <col min="113" max="113" customWidth="1" width="8.25" style="517"/>
    <col min="114" max="114" customWidth="1" width="8.25" style="517"/>
    <col min="115" max="115" customWidth="1" width="8.25" style="517"/>
    <col min="116" max="116" customWidth="1" width="8.25" style="517"/>
    <col min="117" max="117" customWidth="1" width="8.25" style="517"/>
    <col min="118" max="118" customWidth="1" width="8.25" style="517"/>
    <col min="119" max="119" customWidth="1" width="8.25" style="517"/>
    <col min="120" max="120" customWidth="1" width="8.25" style="517"/>
    <col min="121" max="121" customWidth="1" width="8.25" style="517"/>
    <col min="122" max="122" customWidth="1" width="8.25" style="517"/>
    <col min="123" max="123" customWidth="1" width="8.25" style="517"/>
    <col min="124" max="124" customWidth="1" width="8.25" style="517"/>
    <col min="125" max="125" customWidth="1" width="8.25" style="517"/>
    <col min="126" max="126" customWidth="1" width="8.25" style="517"/>
    <col min="127" max="127" customWidth="1" width="8.25" style="517"/>
    <col min="128" max="128" customWidth="1" width="8.25" style="517"/>
    <col min="129" max="129" customWidth="1" width="8.25" style="517"/>
    <col min="130" max="130" customWidth="1" width="8.25" style="517"/>
    <col min="131" max="131" customWidth="1" width="8.25" style="517"/>
    <col min="132" max="132" customWidth="1" width="8.25" style="517"/>
    <col min="133" max="133" customWidth="1" width="8.25" style="517"/>
    <col min="134" max="134" customWidth="1" width="8.25" style="517"/>
    <col min="135" max="135" customWidth="1" width="8.25" style="517"/>
    <col min="136" max="136" customWidth="1" width="8.25" style="517"/>
    <col min="137" max="137" customWidth="1" width="8.25" style="517"/>
    <col min="138" max="138" customWidth="1" width="8.25" style="517"/>
    <col min="139" max="139" customWidth="1" width="8.25" style="517"/>
    <col min="140" max="140" customWidth="1" width="8.25" style="517"/>
    <col min="141" max="141" customWidth="1" width="8.25" style="517"/>
    <col min="142" max="142" customWidth="1" width="8.25" style="517"/>
    <col min="143" max="143" customWidth="1" width="8.25" style="517"/>
    <col min="144" max="144" customWidth="1" width="8.25" style="517"/>
    <col min="145" max="145" customWidth="1" width="8.25" style="517"/>
    <col min="146" max="146" customWidth="1" width="8.25" style="517"/>
    <col min="147" max="147" customWidth="1" width="8.25" style="517"/>
    <col min="148" max="148" customWidth="1" width="8.25" style="517"/>
    <col min="149" max="149" customWidth="1" width="8.25" style="517"/>
    <col min="150" max="150" customWidth="1" width="8.25" style="517"/>
    <col min="151" max="151" customWidth="1" width="8.25" style="517"/>
    <col min="152" max="152" customWidth="1" width="8.25" style="517"/>
    <col min="153" max="153" customWidth="1" width="8.25" style="517"/>
    <col min="154" max="154" customWidth="1" width="8.25" style="517"/>
    <col min="155" max="155" customWidth="1" width="8.25" style="517"/>
    <col min="156" max="156" customWidth="1" width="8.25" style="517"/>
    <col min="157" max="157" customWidth="1" width="8.25" style="517"/>
    <col min="158" max="158" customWidth="1" width="8.25" style="517"/>
    <col min="159" max="159" customWidth="1" width="8.25" style="517"/>
    <col min="160" max="160" customWidth="1" width="8.25" style="517"/>
    <col min="161" max="161" customWidth="1" width="8.25" style="517"/>
    <col min="162" max="162" customWidth="1" width="8.25" style="517"/>
    <col min="163" max="163" customWidth="1" width="8.25" style="517"/>
    <col min="164" max="164" customWidth="1" width="8.25" style="517"/>
    <col min="165" max="165" customWidth="1" width="8.25" style="517"/>
    <col min="166" max="166" customWidth="1" width="8.25" style="517"/>
    <col min="167" max="167" customWidth="1" width="8.25" style="517"/>
    <col min="168" max="168" customWidth="1" width="8.25" style="517"/>
    <col min="169" max="169" customWidth="1" width="8.25" style="517"/>
    <col min="170" max="170" customWidth="1" width="8.25" style="517"/>
    <col min="171" max="171" customWidth="1" width="8.25" style="517"/>
    <col min="172" max="172" customWidth="1" width="8.25" style="517"/>
    <col min="173" max="173" customWidth="1" width="8.25" style="517"/>
    <col min="174" max="174" customWidth="1" width="8.25" style="517"/>
    <col min="175" max="175" customWidth="1" width="8.25" style="517"/>
    <col min="176" max="176" customWidth="1" width="8.25" style="517"/>
    <col min="177" max="177" customWidth="1" width="8.25" style="517"/>
    <col min="178" max="178" customWidth="1" width="8.25" style="517"/>
    <col min="179" max="179" customWidth="1" width="8.25" style="517"/>
    <col min="180" max="180" customWidth="1" width="8.25" style="517"/>
    <col min="181" max="181" customWidth="1" width="8.25" style="517"/>
    <col min="182" max="182" customWidth="1" width="8.25" style="517"/>
    <col min="183" max="183" customWidth="1" width="8.25" style="517"/>
    <col min="184" max="184" customWidth="1" width="8.25" style="517"/>
    <col min="185" max="185" customWidth="1" width="8.25" style="517"/>
    <col min="186" max="186" customWidth="1" width="8.25" style="517"/>
    <col min="187" max="187" customWidth="1" width="8.25" style="517"/>
    <col min="188" max="188" customWidth="1" width="8.25" style="517"/>
    <col min="189" max="189" customWidth="1" width="8.25" style="517"/>
    <col min="190" max="190" customWidth="1" width="8.25" style="517"/>
    <col min="191" max="191" customWidth="1" width="8.25" style="517"/>
    <col min="192" max="192" customWidth="1" width="8.25" style="517"/>
    <col min="193" max="193" customWidth="1" width="8.25" style="517"/>
    <col min="194" max="194" customWidth="1" width="8.25" style="517"/>
    <col min="195" max="195" customWidth="1" width="8.25" style="517"/>
    <col min="196" max="196" customWidth="1" width="8.25" style="517"/>
    <col min="197" max="197" customWidth="1" width="8.25" style="517"/>
    <col min="198" max="198" customWidth="1" width="8.25" style="517"/>
    <col min="199" max="199" customWidth="1" width="8.25" style="517"/>
    <col min="200" max="200" customWidth="1" width="8.25" style="517"/>
    <col min="201" max="201" customWidth="1" width="8.25" style="517"/>
    <col min="202" max="202" customWidth="1" width="8.25" style="517"/>
    <col min="203" max="203" customWidth="1" width="8.25" style="517"/>
    <col min="204" max="204" customWidth="1" width="8.25" style="517"/>
    <col min="205" max="205" customWidth="1" width="8.25" style="517"/>
    <col min="206" max="206" customWidth="1" width="8.25" style="517"/>
    <col min="207" max="207" customWidth="1" width="8.25" style="517"/>
    <col min="208" max="208" customWidth="1" width="8.25" style="517"/>
    <col min="209" max="209" customWidth="1" width="8.25" style="517"/>
    <col min="210" max="210" customWidth="1" width="8.25" style="517"/>
    <col min="211" max="211" customWidth="1" width="8.25" style="517"/>
    <col min="212" max="212" customWidth="1" width="8.25" style="517"/>
    <col min="213" max="213" customWidth="1" width="8.25" style="517"/>
    <col min="214" max="214" customWidth="1" width="8.25" style="517"/>
    <col min="215" max="215" customWidth="1" width="8.25" style="517"/>
    <col min="216" max="216" customWidth="1" width="8.25" style="517"/>
    <col min="217" max="217" customWidth="1" width="8.25" style="517"/>
    <col min="218" max="218" customWidth="1" width="8.25" style="517"/>
    <col min="219" max="219" customWidth="1" width="8.25" style="517"/>
    <col min="220" max="220" customWidth="1" width="8.25" style="517"/>
    <col min="221" max="221" customWidth="1" width="8.25" style="517"/>
    <col min="222" max="222" customWidth="1" width="8.25" style="517"/>
    <col min="223" max="223" customWidth="1" width="8.25" style="517"/>
    <col min="224" max="224" customWidth="1" width="8.25" style="517"/>
    <col min="225" max="225" customWidth="1" width="8.25" style="517"/>
    <col min="226" max="226" customWidth="1" width="8.25" style="517"/>
    <col min="227" max="227" customWidth="1" width="8.25" style="517"/>
    <col min="228" max="228" customWidth="1" width="8.25" style="517"/>
    <col min="229" max="229" customWidth="1" width="8.25" style="517"/>
    <col min="230" max="230" customWidth="1" width="8.25" style="517"/>
    <col min="231" max="231" customWidth="1" width="8.25" style="517"/>
    <col min="232" max="232" customWidth="1" width="8.25" style="517"/>
    <col min="233" max="233" customWidth="1" width="8.25" style="517"/>
    <col min="234" max="234" customWidth="1" width="8.25" style="517"/>
    <col min="235" max="235" customWidth="1" width="8.25" style="517"/>
    <col min="236" max="236" customWidth="1" width="8.25" style="517"/>
    <col min="237" max="237" customWidth="1" width="8.25" style="517"/>
    <col min="238" max="238" customWidth="1" width="8.25" style="517"/>
    <col min="239" max="239" customWidth="1" width="8.25" style="517"/>
    <col min="240" max="240" customWidth="1" width="8.25" style="517"/>
    <col min="241" max="241" customWidth="1" width="8.25" style="517"/>
    <col min="242" max="242" customWidth="1" width="8.25" style="517"/>
    <col min="243" max="243" customWidth="1" width="8.25" style="517"/>
    <col min="244" max="244" customWidth="1" width="8.25" style="517"/>
    <col min="245" max="245" customWidth="1" width="8.25" style="517"/>
    <col min="246" max="246" customWidth="1" width="8.25" style="517"/>
    <col min="247" max="247" customWidth="1" width="8.25" style="517"/>
    <col min="248" max="248" customWidth="1" width="8.25" style="517"/>
    <col min="249" max="249" customWidth="1" width="8.25" style="517"/>
    <col min="250" max="250" customWidth="1" width="8.25" style="517"/>
    <col min="251" max="251" customWidth="1" width="8.25" style="517"/>
    <col min="252" max="252" customWidth="1" width="8.25" style="517"/>
    <col min="253" max="253" customWidth="1" width="8.25" style="517"/>
    <col min="254" max="254" customWidth="1" width="8.25" style="517"/>
    <col min="255" max="255" customWidth="1" width="8.25" style="517"/>
    <col min="256" max="256" customWidth="1" width="8.25" style="517"/>
    <col min="257" max="16384" width="9" style="0" hidden="0"/>
  </cols>
  <sheetData>
    <row r="1" spans="8:8" ht="17.25">
      <c r="A1" s="518"/>
      <c r="B1" s="518"/>
      <c r="C1" s="518"/>
      <c r="D1" s="518"/>
      <c r="E1" s="518"/>
      <c r="F1" s="518"/>
      <c r="G1" s="518"/>
      <c r="H1" s="518"/>
      <c r="I1" s="518"/>
      <c r="J1" s="518"/>
      <c r="K1" s="518"/>
      <c r="L1" s="518"/>
      <c r="M1" s="518"/>
      <c r="N1" s="518"/>
      <c r="O1" s="518"/>
      <c r="P1" s="518"/>
    </row>
    <row r="2" spans="8:8" s="519" ht="16.5" customFormat="1">
      <c r="B2" s="520" t="s">
        <v>446</v>
      </c>
      <c r="C2" s="521"/>
      <c r="E2" s="520" t="s">
        <v>11</v>
      </c>
      <c r="F2" s="521"/>
      <c r="H2" s="520" t="s">
        <v>16</v>
      </c>
      <c r="I2" s="521"/>
      <c r="K2" s="520" t="s">
        <v>73</v>
      </c>
      <c r="L2" s="521"/>
      <c r="N2" s="520" t="s">
        <v>713</v>
      </c>
      <c r="O2" s="521"/>
    </row>
    <row r="3" spans="8:8">
      <c r="B3" s="522" t="s">
        <v>28</v>
      </c>
      <c r="C3" s="523" t="s">
        <v>29</v>
      </c>
      <c r="E3" s="522" t="s">
        <v>28</v>
      </c>
      <c r="F3" s="523" t="s">
        <v>29</v>
      </c>
      <c r="H3" s="522" t="s">
        <v>28</v>
      </c>
      <c r="I3" s="523" t="s">
        <v>29</v>
      </c>
      <c r="K3" s="522" t="s">
        <v>28</v>
      </c>
      <c r="L3" s="523" t="s">
        <v>29</v>
      </c>
      <c r="N3" s="522" t="s">
        <v>28</v>
      </c>
      <c r="O3" s="523" t="s">
        <v>29</v>
      </c>
    </row>
    <row r="4" spans="8:8">
      <c r="B4" s="524" t="s">
        <v>17</v>
      </c>
      <c r="C4" s="525">
        <v>5.0</v>
      </c>
      <c r="E4" s="524" t="s">
        <v>19</v>
      </c>
      <c r="F4" s="525">
        <v>1.0</v>
      </c>
      <c r="H4" s="524" t="s">
        <v>284</v>
      </c>
      <c r="I4" s="525">
        <v>5.0</v>
      </c>
      <c r="K4" s="524" t="s">
        <v>344</v>
      </c>
      <c r="L4" s="525">
        <v>25.0</v>
      </c>
      <c r="N4" s="526" t="s">
        <v>449</v>
      </c>
      <c r="O4" s="527">
        <v>1.0</v>
      </c>
    </row>
    <row r="5" spans="8:8">
      <c r="B5" s="528" t="s">
        <v>61</v>
      </c>
      <c r="C5" s="529">
        <v>5.0</v>
      </c>
      <c r="E5" s="528" t="s">
        <v>68</v>
      </c>
      <c r="F5" s="529">
        <v>1.0</v>
      </c>
      <c r="H5" s="528" t="s">
        <v>285</v>
      </c>
      <c r="I5" s="529">
        <v>10.0</v>
      </c>
      <c r="K5" s="528" t="s">
        <v>64</v>
      </c>
      <c r="L5" s="529">
        <v>15.0</v>
      </c>
      <c r="N5" s="530" t="s">
        <v>459</v>
      </c>
      <c r="O5" s="531">
        <v>1.0</v>
      </c>
    </row>
    <row r="6" spans="8:8">
      <c r="B6" s="524" t="s">
        <v>18</v>
      </c>
      <c r="C6" s="525">
        <v>5.0</v>
      </c>
      <c r="E6" s="524" t="s">
        <v>62</v>
      </c>
      <c r="F6" s="525">
        <v>1.0</v>
      </c>
      <c r="H6" s="524" t="s">
        <v>75</v>
      </c>
      <c r="I6" s="525">
        <v>25.0</v>
      </c>
      <c r="K6" s="524" t="s">
        <v>343</v>
      </c>
      <c r="L6" s="525">
        <v>15.0</v>
      </c>
      <c r="N6" s="526" t="s">
        <v>426</v>
      </c>
      <c r="O6" s="527">
        <v>1.0</v>
      </c>
    </row>
    <row r="7" spans="8:8">
      <c r="B7" s="528" t="s">
        <v>448</v>
      </c>
      <c r="C7" s="529">
        <v>5.0</v>
      </c>
      <c r="E7" s="528" t="s">
        <v>69</v>
      </c>
      <c r="F7" s="529">
        <v>1.0</v>
      </c>
      <c r="H7" s="528" t="s">
        <v>286</v>
      </c>
      <c r="I7" s="529">
        <v>15.0</v>
      </c>
      <c r="K7" s="528" t="s">
        <v>65</v>
      </c>
      <c r="L7" s="529">
        <v>10.0</v>
      </c>
      <c r="N7" s="530" t="s">
        <v>450</v>
      </c>
      <c r="O7" s="531">
        <v>1.0</v>
      </c>
    </row>
    <row r="8" spans="8:8">
      <c r="B8" s="524" t="s">
        <v>435</v>
      </c>
      <c r="C8" s="525">
        <v>5.0</v>
      </c>
      <c r="E8" s="524" t="s">
        <v>63</v>
      </c>
      <c r="F8" s="525">
        <v>1.0</v>
      </c>
      <c r="H8" s="524" t="s">
        <v>31</v>
      </c>
      <c r="I8" s="525">
        <v>20.0</v>
      </c>
      <c r="K8" s="524" t="s">
        <v>462</v>
      </c>
      <c r="L8" s="525">
        <v>10.0</v>
      </c>
      <c r="N8" s="526" t="s">
        <v>451</v>
      </c>
      <c r="O8" s="527">
        <v>1.0</v>
      </c>
    </row>
    <row r="9" spans="8:8" ht="17.25">
      <c r="B9" s="528" t="s">
        <v>441</v>
      </c>
      <c r="C9" s="529">
        <v>5.0</v>
      </c>
      <c r="E9" s="528" t="s">
        <v>70</v>
      </c>
      <c r="F9" s="529">
        <v>1.0</v>
      </c>
      <c r="H9" s="528" t="s">
        <v>427</v>
      </c>
      <c r="I9" s="529">
        <v>15.0</v>
      </c>
      <c r="K9" s="528" t="s">
        <v>66</v>
      </c>
      <c r="L9" s="529">
        <v>20.0</v>
      </c>
      <c r="N9" s="532" t="s">
        <v>460</v>
      </c>
      <c r="O9" s="533">
        <v>5.0</v>
      </c>
    </row>
    <row r="10" spans="8:8" ht="17.25">
      <c r="B10" s="524" t="s">
        <v>424</v>
      </c>
      <c r="C10" s="525">
        <v>5.0</v>
      </c>
      <c r="E10" s="524" t="s">
        <v>429</v>
      </c>
      <c r="F10" s="525">
        <v>1.0</v>
      </c>
      <c r="H10" s="524" t="s">
        <v>76</v>
      </c>
      <c r="I10" s="525">
        <v>10.0</v>
      </c>
      <c r="K10" s="534" t="s">
        <v>67</v>
      </c>
      <c r="L10" s="535">
        <v>10.0</v>
      </c>
    </row>
    <row r="11" spans="8:8" ht="17.25">
      <c r="B11" s="528" t="s">
        <v>425</v>
      </c>
      <c r="C11" s="529">
        <v>5.0</v>
      </c>
      <c r="E11" s="528" t="s">
        <v>71</v>
      </c>
      <c r="F11" s="529">
        <v>1.0</v>
      </c>
      <c r="H11" s="536" t="s">
        <v>30</v>
      </c>
      <c r="I11" s="537">
        <v>20.0</v>
      </c>
    </row>
    <row r="12" spans="8:8">
      <c r="B12" s="524" t="s">
        <v>436</v>
      </c>
      <c r="C12" s="525">
        <v>5.0</v>
      </c>
      <c r="E12" s="524" t="s">
        <v>20</v>
      </c>
      <c r="F12" s="525">
        <v>1.0</v>
      </c>
    </row>
    <row r="13" spans="8:8">
      <c r="B13" s="528" t="s">
        <v>442</v>
      </c>
      <c r="C13" s="529">
        <v>5.0</v>
      </c>
      <c r="E13" s="528" t="s">
        <v>21</v>
      </c>
      <c r="F13" s="529">
        <v>1.0</v>
      </c>
    </row>
    <row r="14" spans="8:8">
      <c r="B14" s="524" t="s">
        <v>437</v>
      </c>
      <c r="C14" s="525">
        <v>5.0</v>
      </c>
      <c r="E14" s="524" t="s">
        <v>22</v>
      </c>
      <c r="F14" s="525">
        <v>1.0</v>
      </c>
    </row>
    <row r="15" spans="8:8">
      <c r="B15" s="528" t="s">
        <v>443</v>
      </c>
      <c r="C15" s="529">
        <v>5.0</v>
      </c>
      <c r="E15" s="528" t="s">
        <v>72</v>
      </c>
      <c r="F15" s="529">
        <v>1.0</v>
      </c>
      <c r="H15" s="518"/>
      <c r="I15" s="518"/>
      <c r="J15" s="518"/>
      <c r="K15" s="518"/>
      <c r="L15" s="518"/>
    </row>
    <row r="16" spans="8:8" ht="17.25">
      <c r="B16" s="524" t="s">
        <v>438</v>
      </c>
      <c r="C16" s="525">
        <v>5.0</v>
      </c>
      <c r="E16" s="534" t="s">
        <v>447</v>
      </c>
      <c r="F16" s="535">
        <v>1.0</v>
      </c>
      <c r="H16" s="538" t="s">
        <v>620</v>
      </c>
      <c r="I16" s="538"/>
      <c r="J16" s="538"/>
      <c r="K16" s="538"/>
      <c r="L16" s="538"/>
    </row>
    <row r="17" spans="8:8">
      <c r="B17" s="528" t="s">
        <v>444</v>
      </c>
      <c r="C17" s="529">
        <v>5.0</v>
      </c>
    </row>
    <row r="18" spans="8:8">
      <c r="B18" s="524" t="s">
        <v>439</v>
      </c>
      <c r="C18" s="525">
        <v>5.0</v>
      </c>
    </row>
    <row r="19" spans="8:8">
      <c r="B19" s="528" t="s">
        <v>445</v>
      </c>
      <c r="C19" s="529">
        <v>5.0</v>
      </c>
    </row>
    <row r="20" spans="8:8" ht="17.25">
      <c r="B20" s="534" t="s">
        <v>440</v>
      </c>
      <c r="C20" s="535">
        <v>5.0</v>
      </c>
    </row>
  </sheetData>
  <sheetProtection algorithmName="SHA-512" hashValue="fZ9xKC8VH5h3GajcB4a1xfw4s7UdsX6EYrx4r6wdPCWa3FRYi12krinErUejLEkCS+0WLKwXAuY8h7/AAvAkxQ==" saltValue="RVZ7BAvPE4SDw0sDC9xAuA==" spinCount="100000" sheet="1" objects="1" scenarios="1"/>
  <mergeCells count="8">
    <mergeCell ref="H15:L15"/>
    <mergeCell ref="H16:L16"/>
    <mergeCell ref="A1:P1"/>
    <mergeCell ref="B2:C2"/>
    <mergeCell ref="E2:F2"/>
    <mergeCell ref="H2:I2"/>
    <mergeCell ref="K2:L2"/>
    <mergeCell ref="N2:O2"/>
  </mergeCells>
  <dataValidations count="38">
    <dataValidation allowBlank="1" type="any" operator="between" errorStyle="stop" showInputMessage="1" promptTitle="Acting (05%)" prompt="表演者受到过戏剧以及/或电影演技的训练（在现代，这可能也包括电视），使你能适应一个人物角色，记住剧本，以及使用舞台/电影化妆来改变他们的外貌。见乔装" showErrorMessage="1" sqref="B4"/>
    <dataValidation allowBlank="1" type="any" operator="between" errorStyle="stop" showInputMessage="1" promptTitle="Artillery (01%)" prompt="这技能呈现出对一些形式的军事训练和经历。使用者具有在战争中操作战地武器的经验。这些武器通常过于巨大以至于无法单人进行操作，并且个人无法再没有工作队支援的情况下使用这武器，或者应当提高难度等级。" showErrorMessage="1" sqref="N7"/>
    <dataValidation allowBlank="1" type="any" operator="between" errorStyle="stop" showInputMessage="1" promptTitle="Flail (10%)" prompt="双节棍、流星锤和其他中世纪武器。" showErrorMessage="1" sqref="H10"/>
    <dataValidation allowBlank="1" type="any" operator="between" errorStyle="stop" showInputMessage="1" promptTitle="Hypnosis (01%)" prompt="调查员可以在一名自愿并经历过高度暗示、放松的目标身上引出出神似的状态，并且可能回忆起忘却的记忆。对那些遭受了精神创伤的人，这技能可以当做催眠疗法来使用，减轻一名病人的恐惧或者躁狂。" showErrorMessage="1" sqref="N5"/>
    <dataValidation allowBlank="1" type="any" operator="between" errorStyle="stop" showInputMessage="1" promptTitle="Zoology (01%)" prompt="对专门联系到动物王国的生物学的研究，包括仍存在以及灭绝动物的生态结构，进化，分类，行为习性，以及分布。使用这技能来从动物与环境的互动（脚印，兽粪，痕迹等等），行为举止，以及区域特点上辨认出其物种。" showErrorMessage="1" sqref="E12"/>
    <dataValidation allowBlank="1" type="any" operator="between" errorStyle="stop" showInputMessage="1" promptTitle="Photography (05%)" prompt="包括静止以及运动摄影。这技能允许某人拍摄和修饰清晰的照片，并且强化细节。正常的拍摄不需要鉴定。当想要进行有效的偷拍或者对细节进行捕捉的时候需要进行鉴定。这技能也允许调查员判断照片的真伪，以及拍摄的角度和位置。" showErrorMessage="1" sqref="B6"/>
    <dataValidation allowBlank="1" type="any" operator="between" errorStyle="stop" showInputMessage="1" promptTitle="Animal Handling (05%)" prompt="命令以及训练已驯化动物去完成一些简单任务的技能。这个技能最常用于狗上，但也包括鸟、猫、猴子以及其他（取决于KP的判断）。至于对动物的骑乘，例如马或者骆驼，则要用骑术技能来进行行动以及操控这些坐骑。" showErrorMessage="1" sqref="N9"/>
    <dataValidation allowBlank="1" type="any" operator="between" errorStyle="stop" showInputMessage="1" promptTitle="Handgun (20%)" prompt="用来使用所有的类似于手枪的火器，当进行非连续的射击使用手枪技能。对于现代全自动手枪，当使用连射时，用冲锋枪的技能进行判定。" showErrorMessage="1" sqref="K9"/>
    <dataValidation allowBlank="1" type="any" operator="between" errorStyle="stop" showInputMessage="1" promptTitle="Spear (20%)" prompt="长矛和鱼叉。如果拿来投掷，使用投掷技能。" showErrorMessage="1" sqref="H11"/>
    <dataValidation allowBlank="1" type="any" operator="between" errorStyle="stop" showInputMessage="1" promptTitle="Meteorology (01%)" prompt="这是门关于大气的科学研究，包括天气系统和形态，以及大气现象。使用这技能可以判断长期的天气形态以及对其影响进行预报，例如雨、雪以及雾。" showErrorMessage="1" sqref="E15"/>
    <dataValidation allowBlank="1" type="any" operator="between" errorStyle="stop" showInputMessage="1" promptTitle="Read Lips (01%)" prompt="这个技能允许调查员不需要听到说话者的声音，就能知道他们的对话内容。必须保持视线，如果只看到一个说话者的嘴唇，对话的另外一半就听不到。 读唇也可以用于与另一个人进行安静沟通（如果两人都有此技能），允许相对复杂的语意传达。" showErrorMessage="1" sqref="N6"/>
    <dataValidation allowBlank="1" type="any" operator="between" errorStyle="stop" showInputMessage="1" promptTitle="Forgery (05%)" prompt="熟练于细节，使用者可以制作高质量的伪造文档，使它以某人的笔迹写成，制作官僚作风的形式或许可，或者进行卷册的复制。伪造者需要合适的材料（墨水，不同的纸张等）以及想要复制的文档的原件。" showErrorMessage="1" sqref="B7"/>
    <dataValidation allowBlank="1" type="any" operator="between" errorStyle="stop" showInputMessage="1" promptTitle="Demolitions (01%)" prompt="调查员可以使用此技能安全的设置/拆除爆破装置。给予足够的时间和资源，调查员可以装设炸药来摧毁一幢建筑，清除一个被堵住的隧道，以及赋予炸药不同用处。" showErrorMessage="1" sqref="N4"/>
    <dataValidation allowBlank="1" type="any" operator="between" errorStyle="stop" showInputMessage="1" promptTitle="Engineering (01%)" prompt="尽管严格上来说这并不是科学，但是为了方便归到了这里。科学是与辨认特定的现象相关（通过观察和记录）。然而工程学将这些发现利用起来进行实际利用，例如机器，结构，以及材料。" showErrorMessage="1" sqref="E14"/>
    <dataValidation allowBlank="1" type="any" operator="between" errorStyle="stop" showInputMessage="1" promptTitle="Physics (01%)" prompt="使调查员能够理论上了解压力、材料、运动、磁力、电力、光学、辐射和相关的现象，以及给予一定的能力来构建实验器材来验证想法。对于知识的了解程度取决于所在的年代。" showErrorMessage="1" sqref="E9"/>
    <dataValidation allowBlank="1" type="any" operator="between" errorStyle="stop" showInputMessage="1" promptTitle="Rifle/Shotgun (25%)" prompt="任何一种类型（杠杆式、手动式、半自动）的步枪或是散弹枪。因为散弹枪装载的子弹是散射的，所以命中率不会因距离而减少，但伤害会减少。当以突击步枪进行单发射击时，使用此技能。" showErrorMessage="1" sqref="K4"/>
    <dataValidation allowBlank="1" type="any" operator="between" errorStyle="stop" showInputMessage="1" promptTitle="Diving (01%)" prompt="使用者接受过在深海游泳的使用以及维持潜水设备的训练，水下导航，合适的下潜配重，以及应对紧急情况的方法。" showErrorMessage="1" sqref="N8"/>
    <dataValidation allowBlank="1" type="any" operator="between" errorStyle="stop" showInputMessage="1" promptTitle="Sword (20%)" prompt="所有半米长以上的刃器。" showErrorMessage="1" sqref="H8"/>
    <dataValidation allowBlank="1" type="any" operator="between" errorStyle="stop" showInputMessage="1" promptTitle="Fine Art (05%)" prompt="艺术家在绘画和素描上十分熟练。然而这各种各样的艺术工作许多天或者许多月来完成，艺术家可能能快速素描出准确的印象，物体或者人物。这技能也代表了对艺术世界的熟悉。" showErrorMessage="1" sqref="B5"/>
    <dataValidation allowBlank="1" type="any" operator="between" errorStyle="stop" showInputMessage="1" promptTitle="Bow (15%)" prompt="用于弓、十字弓、中世纪长弓、强力合成弓。" showErrorMessage="1" sqref="K6"/>
    <dataValidation allowBlank="1" type="any" operator="between" errorStyle="stop" showInputMessage="1" promptTitle="Mathematics (01%)" prompt="对于数字和逻辑的研究，包括数学理论和应用以及理论上的解决方法设计和推演发展。这技能可能允许使用者辨认非欧几里得几何，解决困难的公式，以及破译复杂的图样或者暗码" showErrorMessage="1" sqref="E7"/>
    <dataValidation allowBlank="1" type="any" operator="between" errorStyle="stop" showInputMessage="1" promptTitle="Whip (05%)" prompt="套牛绳和鞭子。" showErrorMessage="1" sqref="H4"/>
    <dataValidation allowBlank="1" type="any" operator="between" errorStyle="stop" showInputMessage="1" promptTitle="Chemistry (01%)" prompt="调查员可以创造或者提取复杂的化学复合物，包括简单的炸药，毒药，气体以及酸液，需要至少一天以上并且在合适的设备以及化学药剂的帮助。也可以对一种不明的物质进行分析，如果有这合适的设备以及试剂。" showErrorMessage="1" sqref="E5"/>
    <dataValidation allowBlank="1" type="any" operator="between" errorStyle="stop" showInputMessage="1" promptTitle="Forensic(01%)" prompt="对于证据的分析和检定的研究。通常与犯罪现场调查（检验指纹、DNA、头发以及体液）和实验室工作相联系，以此来确定真相以及为法庭争论提供专业的证人和证据。" showErrorMessage="1" sqref="E16"/>
    <dataValidation allowBlank="1" type="any" operator="between" errorStyle="stop" showInputMessage="1" promptTitle="Heavy Weapons (10%)" prompt="用于榴弹发射器、反坦克火箭等。" showErrorMessage="1" sqref="K10"/>
    <dataValidation allowBlank="1" type="any" operator="between" errorStyle="stop" showInputMessage="1" promptTitle="Biology (01%)" prompt="关于生命和存活的有机物的学科，在这技能的帮助下，一个人可能能够研究出能够对抗可怕的克苏鲁神话细菌的疫苗，将自己从能够令人产生幻觉的丛林植物下隔离开来，或者对鲜血以及/或者有机物质进行分析。" showErrorMessage="1" sqref="E6"/>
    <dataValidation allowBlank="1" type="any" operator="between" errorStyle="stop" showInputMessage="1" promptTitle="Axe (15%)" prompt="使用长柄斧的技能。如果是短柄小斧则使用打架。如果拿来投掷，使用投掷技能。" showErrorMessage="1" sqref="H7"/>
    <dataValidation allowBlank="1" type="any" operator="between" errorStyle="stop" showInputMessage="1" promptTitle="Astronomy (01%)" prompt="使调查员可以知道在某个特定的日子或者某个时间时哪颗恒星或者行星的位置，何时彗星和流星雨会出现，以及重要的恒星的名字。这技能同样会提供有关其他世界的生命，银河的存在和结构，以及类似的知识的现代概念。" showErrorMessage="1" sqref="E8"/>
    <dataValidation allowBlank="1" type="any" operator="between" errorStyle="stop" showInputMessage="1" promptTitle="Botany (01%)" prompt="关于植物生命的研究，包括物种分类，结构，生长，繁殖，化学特性，进化原理，疾病，以及显微研究。在这技能的帮助下，调查员可以辨认出某种特定植物的特性以及它的具体用处。" showErrorMessage="1" sqref="E11"/>
    <dataValidation allowBlank="1" type="any" operator="between" errorStyle="stop" showInputMessage="1" promptTitle="Cryptography (01%)" prompt="关于由其他人发展出来的用于隐藏对话或者信息内容用的暗码或者密语的研究。这技能使调查员能够辨认、创造以及破译暗码。破译一个暗码可能会是一个漫长的工作，通常需要很长时间的调查研究以及大量的演算处理。" showErrorMessage="1" sqref="E13"/>
    <dataValidation allowBlank="1" type="any" operator="between" errorStyle="stop" showInputMessage="1" promptTitle="Flamethrower (10%)" prompt="喷射可燃性液体或瓦斯的武器。可以由使用者带着或是安装在交通工具上。" showErrorMessage="1" sqref="K7"/>
    <dataValidation allowBlank="1" type="any" operator="between" errorStyle="stop" showInputMessage="1" promptTitle="Geology (01%)" prompt="让使用者可以说出岩层的大致年龄、辨认化石种类、鉴别矿物与水晶、为钻探或采矿进行定位、评估土壤，并且预料火山活动、地震后果、雪崩，或其他类似现象。" showErrorMessage="1" sqref="E4"/>
    <dataValidation allowBlank="1" type="any" operator="between" errorStyle="stop" showInputMessage="1" promptTitle="Submachine Gun (15%)" prompt="用于发射任何一把机械手枪或是半机枪；也包括使用连发的突击步枪。" showErrorMessage="1" sqref="K5"/>
    <dataValidation allowBlank="1" type="any" operator="between" errorStyle="stop" showInputMessage="1" promptTitle="Chainsaw (10%)" prompt="即电锯 第一个量产的瓦斯动力的链锯于1927 年面世；早期也有各种版本存在。" showErrorMessage="1" sqref="H5"/>
    <dataValidation allowBlank="1" type="any" operator="between" errorStyle="stop" showInputMessage="1" promptTitle="Brawl (25%)" prompt="举凡所有的肉搏战斗和可以路上捡到直接拿来用的基本「武器」，像是木棒、小刀、酒杯、椅脚。一些在武器表上找不到的武器的伤害，由Keeper 合理地决定。" showErrorMessage="1" sqref="H6"/>
    <dataValidation allowBlank="1" type="any" operator="between" errorStyle="stop" showInputMessage="1" promptTitle="Garrote (15%)" prompt="任意长度的用于锁喉的兵器。被锁喉者必须以战技（Fighting Maneuver ）逃脱，否则每回合会受到1D6伤害。" showErrorMessage="1" sqref="H9"/>
    <dataValidation allowBlank="1" type="any" operator="between" errorStyle="stop" showInputMessage="1" promptTitle="Pharmacy (01%)" prompt="关于化学复合物以及它们的在有机生命体上的效果的研究。传统上来说，这包括药物的配方、创造以及施用。这个技能的应用在与确认药物被安全以及有效地使用。" showErrorMessage="1" sqref="E10"/>
    <dataValidation allowBlank="1" type="any" operator="between" errorStyle="stop" showInputMessage="1" promptTitle="Machine Gun (10%)" prompt="从安装在脚架上的武器进行连发射击的武器。只要是用单发射击，改用步枪技能。在现代，突击步枪、半机枪与轻型机枪的差异已经相当小。" showErrorMessage="1" sqref="K8"/>
  </dataValidations>
  <hyperlinks>
    <hyperlink ref="H16:L16" location="建卡!O80" display="点击这里返回“建卡”标签。"/>
  </hyperlinks>
  <pageMargins left="0.7" right="0.7" top="0.75" bottom="0.75" header="0.3" footer="0.3"/>
</worksheet>
</file>

<file path=xl/worksheets/sheet4.xml><?xml version="1.0" encoding="utf-8"?>
<worksheet xmlns:r="http://schemas.openxmlformats.org/officeDocument/2006/relationships" xmlns="http://schemas.openxmlformats.org/spreadsheetml/2006/main">
  <dimension ref="A1:H116"/>
  <sheetViews>
    <sheetView workbookViewId="0" showGridLines="0" showRowColHeaders="0">
      <pane ySplit="1" topLeftCell="A88" state="frozen" activePane="bottomLeft"/>
      <selection pane="bottomLeft" activeCell="B93" sqref="B93"/>
    </sheetView>
  </sheetViews>
  <sheetFormatPr defaultRowHeight="16.5" defaultColWidth="9"/>
  <cols>
    <col min="1" max="1" customWidth="1" width="9.0" style="539"/>
    <col min="2" max="2" customWidth="1" width="22.5" style="540"/>
    <col min="3" max="3" customWidth="1" width="9.0" style="541"/>
    <col min="4" max="4" customWidth="1" width="21.25" style="542"/>
    <col min="5" max="5" customWidth="1" width="8.125" style="539"/>
    <col min="6" max="6" customWidth="1" width="140.0" style="543"/>
    <col min="7" max="7" customWidth="1" width="9.0" style="539"/>
    <col min="8" max="8" customWidth="1" width="9.0" style="539"/>
    <col min="9" max="9" customWidth="1" width="9.0" style="539"/>
    <col min="10" max="10" customWidth="1" width="9.0" style="539"/>
    <col min="11" max="11" customWidth="1" width="9.0" style="539"/>
    <col min="12" max="12" customWidth="1" width="9.0" style="539"/>
    <col min="13" max="13" customWidth="1" width="9.0" style="539"/>
    <col min="14" max="14" customWidth="1" width="9.0" style="539"/>
    <col min="15" max="15" customWidth="1" width="9.0" style="539"/>
    <col min="16" max="16" customWidth="1" width="9.0" style="539"/>
    <col min="17" max="17" customWidth="1" width="9.0" style="539"/>
    <col min="18" max="18" customWidth="1" width="9.0" style="539"/>
    <col min="19" max="19" customWidth="1" width="9.0" style="539"/>
    <col min="20" max="20" customWidth="1" width="9.0" style="539"/>
    <col min="21" max="21" customWidth="1" width="9.0" style="539"/>
    <col min="22" max="22" customWidth="1" width="9.0" style="539"/>
    <col min="23" max="23" customWidth="1" width="9.0" style="539"/>
    <col min="24" max="24" customWidth="1" width="9.0" style="539"/>
    <col min="25" max="25" customWidth="1" width="9.0" style="539"/>
    <col min="26" max="26" customWidth="1" width="9.0" style="539"/>
    <col min="27" max="27" customWidth="1" width="9.0" style="539"/>
    <col min="28" max="28" customWidth="1" width="9.0" style="539"/>
    <col min="29" max="29" customWidth="1" width="9.0" style="539"/>
    <col min="30" max="30" customWidth="1" width="9.0" style="539"/>
    <col min="31" max="31" customWidth="1" width="9.0" style="539"/>
    <col min="32" max="32" customWidth="1" width="9.0" style="539"/>
    <col min="33" max="33" customWidth="1" width="9.0" style="539"/>
    <col min="34" max="34" customWidth="1" width="9.0" style="539"/>
    <col min="35" max="35" customWidth="1" width="9.0" style="539"/>
    <col min="36" max="36" customWidth="1" width="9.0" style="539"/>
    <col min="37" max="37" customWidth="1" width="9.0" style="539"/>
    <col min="38" max="38" customWidth="1" width="9.0" style="539"/>
    <col min="39" max="39" customWidth="1" width="9.0" style="539"/>
    <col min="40" max="40" customWidth="1" width="9.0" style="539"/>
    <col min="41" max="41" customWidth="1" width="9.0" style="539"/>
    <col min="42" max="42" customWidth="1" width="9.0" style="539"/>
    <col min="43" max="43" customWidth="1" width="9.0" style="539"/>
    <col min="44" max="44" customWidth="1" width="9.0" style="539"/>
    <col min="45" max="45" customWidth="1" width="9.0" style="539"/>
    <col min="46" max="46" customWidth="1" width="9.0" style="539"/>
    <col min="47" max="47" customWidth="1" width="9.0" style="539"/>
    <col min="48" max="48" customWidth="1" width="9.0" style="539"/>
    <col min="49" max="49" customWidth="1" width="9.0" style="539"/>
    <col min="50" max="50" customWidth="1" width="9.0" style="539"/>
    <col min="51" max="51" customWidth="1" width="9.0" style="539"/>
    <col min="52" max="52" customWidth="1" width="9.0" style="539"/>
    <col min="53" max="53" customWidth="1" width="9.0" style="539"/>
    <col min="54" max="54" customWidth="1" width="9.0" style="539"/>
    <col min="55" max="55" customWidth="1" width="9.0" style="539"/>
    <col min="56" max="56" customWidth="1" width="9.0" style="539"/>
    <col min="57" max="57" customWidth="1" width="9.0" style="539"/>
    <col min="58" max="58" customWidth="1" width="9.0" style="539"/>
    <col min="59" max="59" customWidth="1" width="9.0" style="539"/>
    <col min="60" max="60" customWidth="1" width="9.0" style="539"/>
    <col min="61" max="61" customWidth="1" width="9.0" style="539"/>
    <col min="62" max="62" customWidth="1" width="9.0" style="539"/>
    <col min="63" max="63" customWidth="1" width="9.0" style="539"/>
    <col min="64" max="64" customWidth="1" width="9.0" style="539"/>
    <col min="65" max="65" customWidth="1" width="9.0" style="539"/>
    <col min="66" max="66" customWidth="1" width="9.0" style="539"/>
    <col min="67" max="67" customWidth="1" width="9.0" style="539"/>
    <col min="68" max="68" customWidth="1" width="9.0" style="539"/>
    <col min="69" max="69" customWidth="1" width="9.0" style="539"/>
    <col min="70" max="70" customWidth="1" width="9.0" style="539"/>
    <col min="71" max="71" customWidth="1" width="9.0" style="539"/>
    <col min="72" max="72" customWidth="1" width="9.0" style="539"/>
    <col min="73" max="73" customWidth="1" width="9.0" style="539"/>
    <col min="74" max="74" customWidth="1" width="9.0" style="539"/>
    <col min="75" max="75" customWidth="1" width="9.0" style="539"/>
    <col min="76" max="76" customWidth="1" width="9.0" style="539"/>
    <col min="77" max="77" customWidth="1" width="9.0" style="539"/>
    <col min="78" max="78" customWidth="1" width="9.0" style="539"/>
    <col min="79" max="79" customWidth="1" width="9.0" style="539"/>
    <col min="80" max="80" customWidth="1" width="9.0" style="539"/>
    <col min="81" max="81" customWidth="1" width="9.0" style="539"/>
    <col min="82" max="82" customWidth="1" width="9.0" style="539"/>
    <col min="83" max="83" customWidth="1" width="9.0" style="539"/>
    <col min="84" max="84" customWidth="1" width="9.0" style="539"/>
    <col min="85" max="85" customWidth="1" width="9.0" style="539"/>
    <col min="86" max="86" customWidth="1" width="9.0" style="539"/>
    <col min="87" max="87" customWidth="1" width="9.0" style="539"/>
    <col min="88" max="88" customWidth="1" width="9.0" style="539"/>
    <col min="89" max="89" customWidth="1" width="9.0" style="539"/>
    <col min="90" max="90" customWidth="1" width="9.0" style="539"/>
    <col min="91" max="91" customWidth="1" width="9.0" style="539"/>
    <col min="92" max="92" customWidth="1" width="9.0" style="539"/>
    <col min="93" max="93" customWidth="1" width="9.0" style="539"/>
    <col min="94" max="94" customWidth="1" width="9.0" style="539"/>
    <col min="95" max="95" customWidth="1" width="9.0" style="539"/>
    <col min="96" max="96" customWidth="1" width="9.0" style="539"/>
    <col min="97" max="97" customWidth="1" width="9.0" style="539"/>
    <col min="98" max="98" customWidth="1" width="9.0" style="539"/>
    <col min="99" max="99" customWidth="1" width="9.0" style="539"/>
    <col min="100" max="100" customWidth="1" width="9.0" style="539"/>
    <col min="101" max="101" customWidth="1" width="9.0" style="539"/>
    <col min="102" max="102" customWidth="1" width="9.0" style="539"/>
    <col min="103" max="103" customWidth="1" width="9.0" style="539"/>
    <col min="104" max="104" customWidth="1" width="9.0" style="539"/>
    <col min="105" max="105" customWidth="1" width="9.0" style="539"/>
    <col min="106" max="106" customWidth="1" width="9.0" style="539"/>
    <col min="107" max="107" customWidth="1" width="9.0" style="539"/>
    <col min="108" max="108" customWidth="1" width="9.0" style="539"/>
    <col min="109" max="109" customWidth="1" width="9.0" style="539"/>
    <col min="110" max="110" customWidth="1" width="9.0" style="539"/>
    <col min="111" max="111" customWidth="1" width="9.0" style="539"/>
    <col min="112" max="112" customWidth="1" width="9.0" style="539"/>
    <col min="113" max="113" customWidth="1" width="9.0" style="539"/>
    <col min="114" max="114" customWidth="1" width="9.0" style="539"/>
    <col min="115" max="115" customWidth="1" width="9.0" style="539"/>
    <col min="116" max="116" customWidth="1" width="9.0" style="539"/>
    <col min="117" max="117" customWidth="1" width="9.0" style="539"/>
    <col min="118" max="118" customWidth="1" width="9.0" style="539"/>
    <col min="119" max="119" customWidth="1" width="9.0" style="539"/>
    <col min="120" max="120" customWidth="1" width="9.0" style="539"/>
    <col min="121" max="121" customWidth="1" width="9.0" style="539"/>
    <col min="122" max="122" customWidth="1" width="9.0" style="539"/>
    <col min="123" max="123" customWidth="1" width="9.0" style="539"/>
    <col min="124" max="124" customWidth="1" width="9.0" style="539"/>
    <col min="125" max="125" customWidth="1" width="9.0" style="539"/>
    <col min="126" max="126" customWidth="1" width="9.0" style="539"/>
    <col min="127" max="127" customWidth="1" width="9.0" style="539"/>
    <col min="128" max="128" customWidth="1" width="9.0" style="539"/>
    <col min="129" max="129" customWidth="1" width="9.0" style="539"/>
    <col min="130" max="130" customWidth="1" width="9.0" style="539"/>
    <col min="131" max="131" customWidth="1" width="9.0" style="539"/>
    <col min="132" max="132" customWidth="1" width="9.0" style="539"/>
    <col min="133" max="133" customWidth="1" width="9.0" style="539"/>
    <col min="134" max="134" customWidth="1" width="9.0" style="539"/>
    <col min="135" max="135" customWidth="1" width="9.0" style="539"/>
    <col min="136" max="136" customWidth="1" width="9.0" style="539"/>
    <col min="137" max="137" customWidth="1" width="9.0" style="539"/>
    <col min="138" max="138" customWidth="1" width="9.0" style="539"/>
    <col min="139" max="139" customWidth="1" width="9.0" style="539"/>
    <col min="140" max="140" customWidth="1" width="9.0" style="539"/>
    <col min="141" max="141" customWidth="1" width="9.0" style="539"/>
    <col min="142" max="142" customWidth="1" width="9.0" style="539"/>
    <col min="143" max="143" customWidth="1" width="9.0" style="539"/>
    <col min="144" max="144" customWidth="1" width="9.0" style="539"/>
    <col min="145" max="145" customWidth="1" width="9.0" style="539"/>
    <col min="146" max="146" customWidth="1" width="9.0" style="539"/>
    <col min="147" max="147" customWidth="1" width="9.0" style="539"/>
    <col min="148" max="148" customWidth="1" width="9.0" style="539"/>
    <col min="149" max="149" customWidth="1" width="9.0" style="539"/>
    <col min="150" max="150" customWidth="1" width="9.0" style="539"/>
    <col min="151" max="151" customWidth="1" width="9.0" style="539"/>
    <col min="152" max="152" customWidth="1" width="9.0" style="539"/>
    <col min="153" max="153" customWidth="1" width="9.0" style="539"/>
    <col min="154" max="154" customWidth="1" width="9.0" style="539"/>
    <col min="155" max="155" customWidth="1" width="9.0" style="539"/>
    <col min="156" max="156" customWidth="1" width="9.0" style="539"/>
    <col min="157" max="157" customWidth="1" width="9.0" style="539"/>
    <col min="158" max="158" customWidth="1" width="9.0" style="539"/>
    <col min="159" max="159" customWidth="1" width="9.0" style="539"/>
    <col min="160" max="160" customWidth="1" width="9.0" style="539"/>
    <col min="161" max="161" customWidth="1" width="9.0" style="539"/>
    <col min="162" max="162" customWidth="1" width="9.0" style="539"/>
    <col min="163" max="163" customWidth="1" width="9.0" style="539"/>
    <col min="164" max="164" customWidth="1" width="9.0" style="539"/>
    <col min="165" max="165" customWidth="1" width="9.0" style="539"/>
    <col min="166" max="166" customWidth="1" width="9.0" style="539"/>
    <col min="167" max="167" customWidth="1" width="9.0" style="539"/>
    <col min="168" max="168" customWidth="1" width="9.0" style="539"/>
    <col min="169" max="169" customWidth="1" width="9.0" style="539"/>
    <col min="170" max="170" customWidth="1" width="9.0" style="539"/>
    <col min="171" max="171" customWidth="1" width="9.0" style="539"/>
    <col min="172" max="172" customWidth="1" width="9.0" style="539"/>
    <col min="173" max="173" customWidth="1" width="9.0" style="539"/>
    <col min="174" max="174" customWidth="1" width="9.0" style="539"/>
    <col min="175" max="175" customWidth="1" width="9.0" style="539"/>
    <col min="176" max="176" customWidth="1" width="9.0" style="539"/>
    <col min="177" max="177" customWidth="1" width="9.0" style="539"/>
    <col min="178" max="178" customWidth="1" width="9.0" style="539"/>
    <col min="179" max="179" customWidth="1" width="9.0" style="539"/>
    <col min="180" max="180" customWidth="1" width="9.0" style="539"/>
    <col min="181" max="181" customWidth="1" width="9.0" style="539"/>
    <col min="182" max="182" customWidth="1" width="9.0" style="539"/>
    <col min="183" max="183" customWidth="1" width="9.0" style="539"/>
    <col min="184" max="184" customWidth="1" width="9.0" style="539"/>
    <col min="185" max="185" customWidth="1" width="9.0" style="539"/>
    <col min="186" max="186" customWidth="1" width="9.0" style="539"/>
    <col min="187" max="187" customWidth="1" width="9.0" style="539"/>
    <col min="188" max="188" customWidth="1" width="9.0" style="539"/>
    <col min="189" max="189" customWidth="1" width="9.0" style="539"/>
    <col min="190" max="190" customWidth="1" width="9.0" style="539"/>
    <col min="191" max="191" customWidth="1" width="9.0" style="539"/>
    <col min="192" max="192" customWidth="1" width="9.0" style="539"/>
    <col min="193" max="193" customWidth="1" width="9.0" style="539"/>
    <col min="194" max="194" customWidth="1" width="9.0" style="539"/>
    <col min="195" max="195" customWidth="1" width="9.0" style="539"/>
    <col min="196" max="196" customWidth="1" width="9.0" style="539"/>
    <col min="197" max="197" customWidth="1" width="9.0" style="539"/>
    <col min="198" max="198" customWidth="1" width="9.0" style="539"/>
    <col min="199" max="199" customWidth="1" width="9.0" style="539"/>
    <col min="200" max="200" customWidth="1" width="9.0" style="539"/>
    <col min="201" max="201" customWidth="1" width="9.0" style="539"/>
    <col min="202" max="202" customWidth="1" width="9.0" style="539"/>
    <col min="203" max="203" customWidth="1" width="9.0" style="539"/>
    <col min="204" max="204" customWidth="1" width="9.0" style="539"/>
    <col min="205" max="205" customWidth="1" width="9.0" style="539"/>
    <col min="206" max="206" customWidth="1" width="9.0" style="539"/>
    <col min="207" max="207" customWidth="1" width="9.0" style="539"/>
    <col min="208" max="208" customWidth="1" width="9.0" style="539"/>
    <col min="209" max="209" customWidth="1" width="9.0" style="539"/>
    <col min="210" max="210" customWidth="1" width="9.0" style="539"/>
    <col min="211" max="211" customWidth="1" width="9.0" style="539"/>
    <col min="212" max="212" customWidth="1" width="9.0" style="539"/>
    <col min="213" max="213" customWidth="1" width="9.0" style="539"/>
    <col min="214" max="214" customWidth="1" width="9.0" style="539"/>
    <col min="215" max="215" customWidth="1" width="9.0" style="539"/>
    <col min="216" max="216" customWidth="1" width="9.0" style="539"/>
    <col min="217" max="217" customWidth="1" width="9.0" style="539"/>
    <col min="218" max="218" customWidth="1" width="9.0" style="539"/>
    <col min="219" max="219" customWidth="1" width="9.0" style="539"/>
    <col min="220" max="220" customWidth="1" width="9.0" style="539"/>
    <col min="221" max="221" customWidth="1" width="9.0" style="539"/>
    <col min="222" max="222" customWidth="1" width="9.0" style="539"/>
    <col min="223" max="223" customWidth="1" width="9.0" style="539"/>
    <col min="224" max="224" customWidth="1" width="9.0" style="539"/>
    <col min="225" max="225" customWidth="1" width="9.0" style="539"/>
    <col min="226" max="226" customWidth="1" width="9.0" style="539"/>
    <col min="227" max="227" customWidth="1" width="9.0" style="539"/>
    <col min="228" max="228" customWidth="1" width="9.0" style="539"/>
    <col min="229" max="229" customWidth="1" width="9.0" style="539"/>
    <col min="230" max="230" customWidth="1" width="9.0" style="539"/>
    <col min="231" max="231" customWidth="1" width="9.0" style="539"/>
    <col min="232" max="232" customWidth="1" width="9.0" style="539"/>
    <col min="233" max="233" customWidth="1" width="9.0" style="539"/>
    <col min="234" max="234" customWidth="1" width="9.0" style="539"/>
    <col min="235" max="235" customWidth="1" width="9.0" style="539"/>
    <col min="236" max="236" customWidth="1" width="9.0" style="539"/>
    <col min="237" max="237" customWidth="1" width="9.0" style="539"/>
    <col min="238" max="238" customWidth="1" width="9.0" style="539"/>
    <col min="239" max="239" customWidth="1" width="9.0" style="539"/>
    <col min="240" max="240" customWidth="1" width="9.0" style="539"/>
    <col min="241" max="241" customWidth="1" width="9.0" style="539"/>
    <col min="242" max="242" customWidth="1" width="9.0" style="539"/>
    <col min="243" max="243" customWidth="1" width="9.0" style="539"/>
    <col min="244" max="244" customWidth="1" width="9.0" style="539"/>
    <col min="245" max="245" customWidth="1" width="9.0" style="539"/>
    <col min="246" max="246" customWidth="1" width="9.0" style="539"/>
    <col min="247" max="247" customWidth="1" width="9.0" style="539"/>
    <col min="248" max="248" customWidth="1" width="9.0" style="539"/>
    <col min="249" max="249" customWidth="1" width="9.0" style="539"/>
    <col min="250" max="250" customWidth="1" width="9.0" style="539"/>
    <col min="251" max="251" customWidth="1" width="9.0" style="539"/>
    <col min="252" max="252" customWidth="1" width="9.0" style="539"/>
    <col min="253" max="253" customWidth="1" width="9.0" style="539"/>
    <col min="254" max="254" customWidth="1" width="9.0" style="539"/>
    <col min="255" max="255" customWidth="1" width="9.0" style="539"/>
    <col min="256" max="256" customWidth="1" width="9.0" style="539"/>
    <col min="257" max="16384" width="9" style="0" hidden="0"/>
  </cols>
  <sheetData>
    <row r="1" spans="8:8">
      <c r="A1" s="544" t="s">
        <v>27</v>
      </c>
      <c r="B1" s="545" t="s">
        <v>2</v>
      </c>
      <c r="C1" s="546" t="s">
        <v>56</v>
      </c>
      <c r="D1" s="547" t="s">
        <v>105</v>
      </c>
      <c r="E1" s="545" t="s">
        <v>32</v>
      </c>
      <c r="F1" s="548" t="s">
        <v>26</v>
      </c>
    </row>
    <row r="2" spans="8:8">
      <c r="A2" s="549">
        <v>0.0</v>
      </c>
      <c r="B2" s="550" t="s">
        <v>33</v>
      </c>
      <c r="C2" s="551" t="s">
        <v>80</v>
      </c>
      <c r="D2" s="552" t="s">
        <v>82</v>
      </c>
      <c r="E2" s="553">
        <f>LOOKUP(D2,附表!E26:E30,附表!F26:F30)</f>
        <v>368.0</v>
      </c>
      <c r="F2" s="554" t="s">
        <v>601</v>
      </c>
    </row>
    <row r="3" spans="8:8" ht="17.25">
      <c r="A3" s="555">
        <v>1.0</v>
      </c>
      <c r="B3" s="556" t="s">
        <v>79</v>
      </c>
      <c r="C3" s="557" t="s">
        <v>81</v>
      </c>
      <c r="D3" s="558" t="s">
        <v>280</v>
      </c>
      <c r="E3" s="557">
        <f>EDU*4</f>
        <v>368.0</v>
      </c>
      <c r="F3" s="559" t="s">
        <v>292</v>
      </c>
    </row>
    <row r="4" spans="8:8" ht="17.25">
      <c r="A4" s="549">
        <v>2.0</v>
      </c>
      <c r="B4" s="560" t="s">
        <v>131</v>
      </c>
      <c r="C4" s="551" t="s">
        <v>83</v>
      </c>
      <c r="D4" s="561" t="s">
        <v>278</v>
      </c>
      <c r="E4" s="553">
        <f>EDU*2+DEX*2</f>
        <v>224.0</v>
      </c>
      <c r="F4" s="554" t="s">
        <v>112</v>
      </c>
    </row>
    <row r="5" spans="8:8">
      <c r="A5" s="555">
        <v>3.0</v>
      </c>
      <c r="B5" s="556" t="s">
        <v>86</v>
      </c>
      <c r="C5" s="557" t="s">
        <v>101</v>
      </c>
      <c r="D5" s="558" t="s">
        <v>85</v>
      </c>
      <c r="E5" s="557">
        <f>EDU*2+APP*2</f>
        <v>264.0</v>
      </c>
      <c r="F5" s="559" t="s">
        <v>624</v>
      </c>
    </row>
    <row r="6" spans="8:8">
      <c r="A6" s="549">
        <v>4.0</v>
      </c>
      <c r="B6" s="560" t="s">
        <v>94</v>
      </c>
      <c r="C6" s="551" t="s">
        <v>132</v>
      </c>
      <c r="D6" s="561" t="s">
        <v>85</v>
      </c>
      <c r="E6" s="553">
        <f>EDU*2+APP*2</f>
        <v>264.0</v>
      </c>
      <c r="F6" s="554" t="s">
        <v>625</v>
      </c>
    </row>
    <row r="7" spans="8:8">
      <c r="A7" s="555">
        <v>5.0</v>
      </c>
      <c r="B7" s="556" t="s">
        <v>133</v>
      </c>
      <c r="C7" s="557" t="s">
        <v>134</v>
      </c>
      <c r="D7" s="558" t="s">
        <v>135</v>
      </c>
      <c r="E7" s="557">
        <f>EDU*2+MAX(STR,DEX)*2</f>
        <v>234.0</v>
      </c>
      <c r="F7" s="559" t="s">
        <v>87</v>
      </c>
    </row>
    <row r="8" spans="8:8">
      <c r="A8" s="549">
        <v>6.0</v>
      </c>
      <c r="B8" s="560" t="s">
        <v>136</v>
      </c>
      <c r="C8" s="551" t="s">
        <v>137</v>
      </c>
      <c r="D8" s="561" t="s">
        <v>88</v>
      </c>
      <c r="E8" s="553">
        <f>EDU*4</f>
        <v>368.0</v>
      </c>
      <c r="F8" s="554" t="s">
        <v>95</v>
      </c>
    </row>
    <row r="9" spans="8:8">
      <c r="A9" s="555">
        <v>7.0</v>
      </c>
      <c r="B9" s="556" t="s">
        <v>138</v>
      </c>
      <c r="C9" s="557" t="s">
        <v>89</v>
      </c>
      <c r="D9" s="558" t="s">
        <v>703</v>
      </c>
      <c r="E9" s="557">
        <f>EDU*2+MAX(APP,POW)*2</f>
        <v>284.0</v>
      </c>
      <c r="F9" s="559" t="s">
        <v>626</v>
      </c>
    </row>
    <row r="10" spans="8:8">
      <c r="A10" s="549">
        <v>8.0</v>
      </c>
      <c r="B10" s="560" t="s">
        <v>139</v>
      </c>
      <c r="C10" s="551" t="s">
        <v>81</v>
      </c>
      <c r="D10" s="561" t="s">
        <v>88</v>
      </c>
      <c r="E10" s="553">
        <f>EDU*4</f>
        <v>368.0</v>
      </c>
      <c r="F10" s="554" t="s">
        <v>627</v>
      </c>
    </row>
    <row r="11" spans="8:8">
      <c r="A11" s="555">
        <v>9.0</v>
      </c>
      <c r="B11" s="556" t="s">
        <v>90</v>
      </c>
      <c r="C11" s="557" t="s">
        <v>113</v>
      </c>
      <c r="D11" s="558" t="s">
        <v>88</v>
      </c>
      <c r="E11" s="557">
        <f>EDU*4</f>
        <v>368.0</v>
      </c>
      <c r="F11" s="559" t="s">
        <v>628</v>
      </c>
    </row>
    <row r="12" spans="8:8">
      <c r="A12" s="549">
        <v>10.0</v>
      </c>
      <c r="B12" s="560" t="s">
        <v>140</v>
      </c>
      <c r="C12" s="551" t="s">
        <v>89</v>
      </c>
      <c r="D12" s="561" t="s">
        <v>88</v>
      </c>
      <c r="E12" s="553">
        <f>EDU*4</f>
        <v>368.0</v>
      </c>
      <c r="F12" s="554" t="s">
        <v>96</v>
      </c>
    </row>
    <row r="13" spans="8:8">
      <c r="A13" s="555">
        <v>11.0</v>
      </c>
      <c r="B13" s="556" t="s">
        <v>141</v>
      </c>
      <c r="C13" s="557" t="s">
        <v>81</v>
      </c>
      <c r="D13" s="558" t="s">
        <v>88</v>
      </c>
      <c r="E13" s="557">
        <f>EDU*4</f>
        <v>368.0</v>
      </c>
      <c r="F13" s="559" t="s">
        <v>629</v>
      </c>
    </row>
    <row r="14" spans="8:8">
      <c r="A14" s="549">
        <v>12.0</v>
      </c>
      <c r="B14" s="560" t="s">
        <v>290</v>
      </c>
      <c r="C14" s="551" t="s">
        <v>91</v>
      </c>
      <c r="D14" s="561" t="s">
        <v>702</v>
      </c>
      <c r="E14" s="553">
        <f>EDU*2+MAX(DEX,POW)*2</f>
        <v>284.0</v>
      </c>
      <c r="F14" s="554" t="s">
        <v>630</v>
      </c>
    </row>
    <row r="15" spans="8:8" ht="17.25" customHeight="1">
      <c r="A15" s="555">
        <v>13.0</v>
      </c>
      <c r="B15" s="556" t="s">
        <v>92</v>
      </c>
      <c r="C15" s="557" t="s">
        <v>142</v>
      </c>
      <c r="D15" s="558" t="s">
        <v>700</v>
      </c>
      <c r="E15" s="557">
        <f>EDU*2+MAX(STR,DEX)*2</f>
        <v>234.0</v>
      </c>
      <c r="F15" s="559" t="s">
        <v>631</v>
      </c>
    </row>
    <row r="16" spans="8:8" ht="17.25" customHeight="1">
      <c r="A16" s="549">
        <v>14.0</v>
      </c>
      <c r="B16" s="560" t="s">
        <v>23</v>
      </c>
      <c r="C16" s="551" t="s">
        <v>93</v>
      </c>
      <c r="D16" s="561" t="s">
        <v>700</v>
      </c>
      <c r="E16" s="553">
        <f>EDU*2+MAX(STR,DEX)*2</f>
        <v>234.0</v>
      </c>
      <c r="F16" s="554" t="s">
        <v>143</v>
      </c>
    </row>
    <row r="17" spans="8:8" ht="16.5" customHeight="1">
      <c r="A17" s="555">
        <v>15.0</v>
      </c>
      <c r="B17" s="556" t="s">
        <v>144</v>
      </c>
      <c r="C17" s="557" t="s">
        <v>99</v>
      </c>
      <c r="D17" s="558" t="s">
        <v>88</v>
      </c>
      <c r="E17" s="557">
        <f>EDU*4</f>
        <v>368.0</v>
      </c>
      <c r="F17" s="559" t="s">
        <v>632</v>
      </c>
    </row>
    <row r="18" spans="8:8">
      <c r="A18" s="549">
        <v>16.0</v>
      </c>
      <c r="B18" s="560" t="s">
        <v>97</v>
      </c>
      <c r="C18" s="551" t="s">
        <v>145</v>
      </c>
      <c r="D18" s="561" t="s">
        <v>85</v>
      </c>
      <c r="E18" s="553">
        <f>EDU*2+APP*2</f>
        <v>264.0</v>
      </c>
      <c r="F18" s="554" t="s">
        <v>146</v>
      </c>
    </row>
    <row r="19" spans="8:8" ht="16.5" customHeight="1">
      <c r="A19" s="555">
        <v>17.0</v>
      </c>
      <c r="B19" s="556" t="s">
        <v>147</v>
      </c>
      <c r="C19" s="557" t="s">
        <v>148</v>
      </c>
      <c r="D19" s="558" t="s">
        <v>700</v>
      </c>
      <c r="E19" s="557">
        <f>EDU*2+MAX(STR,DEX)*2</f>
        <v>234.0</v>
      </c>
      <c r="F19" s="559" t="s">
        <v>633</v>
      </c>
    </row>
    <row r="20" spans="8:8" ht="16.5" customHeight="1">
      <c r="A20" s="549">
        <v>18.0</v>
      </c>
      <c r="B20" s="560" t="s">
        <v>24</v>
      </c>
      <c r="C20" s="551" t="s">
        <v>149</v>
      </c>
      <c r="D20" s="561" t="s">
        <v>88</v>
      </c>
      <c r="E20" s="553">
        <f>EDU*4</f>
        <v>368.0</v>
      </c>
      <c r="F20" s="554" t="s">
        <v>98</v>
      </c>
    </row>
    <row r="21" spans="8:8">
      <c r="A21" s="555">
        <v>19.0</v>
      </c>
      <c r="B21" s="556" t="s">
        <v>25</v>
      </c>
      <c r="C21" s="557" t="s">
        <v>99</v>
      </c>
      <c r="D21" s="558" t="s">
        <v>700</v>
      </c>
      <c r="E21" s="557">
        <f>EDU*2+MAX(STR,DEX)*2</f>
        <v>234.0</v>
      </c>
      <c r="F21" s="559" t="s">
        <v>634</v>
      </c>
    </row>
    <row r="22" spans="8:8" ht="16.5" customHeight="1">
      <c r="A22" s="549">
        <v>20.0</v>
      </c>
      <c r="B22" s="560" t="s">
        <v>150</v>
      </c>
      <c r="C22" s="551" t="s">
        <v>102</v>
      </c>
      <c r="D22" s="561" t="s">
        <v>100</v>
      </c>
      <c r="E22" s="553">
        <f>EDU*2+STR*2</f>
        <v>234.0</v>
      </c>
      <c r="F22" s="554" t="s">
        <v>151</v>
      </c>
    </row>
    <row r="23" spans="8:8" ht="16.5" customHeight="1">
      <c r="A23" s="555">
        <v>21.0</v>
      </c>
      <c r="B23" s="556" t="s">
        <v>152</v>
      </c>
      <c r="C23" s="557" t="s">
        <v>101</v>
      </c>
      <c r="D23" s="558" t="s">
        <v>88</v>
      </c>
      <c r="E23" s="557">
        <f>EDU*4</f>
        <v>368.0</v>
      </c>
      <c r="F23" s="559" t="s">
        <v>635</v>
      </c>
    </row>
    <row r="24" spans="8:8">
      <c r="A24" s="549">
        <v>22.0</v>
      </c>
      <c r="B24" s="560" t="s">
        <v>153</v>
      </c>
      <c r="C24" s="551" t="s">
        <v>102</v>
      </c>
      <c r="D24" s="561" t="s">
        <v>88</v>
      </c>
      <c r="E24" s="553">
        <f>EDU*4</f>
        <v>368.0</v>
      </c>
      <c r="F24" s="554" t="s">
        <v>114</v>
      </c>
    </row>
    <row r="25" spans="8:8">
      <c r="A25" s="555">
        <v>23.0</v>
      </c>
      <c r="B25" s="556" t="s">
        <v>103</v>
      </c>
      <c r="C25" s="557" t="s">
        <v>115</v>
      </c>
      <c r="D25" s="558" t="s">
        <v>88</v>
      </c>
      <c r="E25" s="557">
        <f>EDU*4</f>
        <v>368.0</v>
      </c>
      <c r="F25" s="559" t="s">
        <v>636</v>
      </c>
    </row>
    <row r="26" spans="8:8">
      <c r="A26" s="549">
        <v>24.0</v>
      </c>
      <c r="B26" s="560" t="s">
        <v>154</v>
      </c>
      <c r="C26" s="551" t="s">
        <v>115</v>
      </c>
      <c r="D26" s="561" t="s">
        <v>88</v>
      </c>
      <c r="E26" s="553">
        <f>EDU*4</f>
        <v>368.0</v>
      </c>
      <c r="F26" s="554" t="s">
        <v>637</v>
      </c>
    </row>
    <row r="27" spans="8:8">
      <c r="A27" s="555">
        <v>25.0</v>
      </c>
      <c r="B27" s="556" t="s">
        <v>57</v>
      </c>
      <c r="C27" s="557" t="s">
        <v>83</v>
      </c>
      <c r="D27" s="558" t="s">
        <v>700</v>
      </c>
      <c r="E27" s="557">
        <f>EDU*2+MAX(STR,DEX)*2</f>
        <v>234.0</v>
      </c>
      <c r="F27" s="559" t="s">
        <v>638</v>
      </c>
    </row>
    <row r="28" spans="8:8" ht="17.25" customHeight="1">
      <c r="A28" s="549">
        <v>26.0</v>
      </c>
      <c r="B28" s="560" t="s">
        <v>155</v>
      </c>
      <c r="C28" s="551" t="s">
        <v>89</v>
      </c>
      <c r="D28" s="561" t="s">
        <v>104</v>
      </c>
      <c r="E28" s="553">
        <f>EDU*2+DEX*2</f>
        <v>224.0</v>
      </c>
      <c r="F28" s="554" t="s">
        <v>639</v>
      </c>
    </row>
    <row r="29" spans="8:8" ht="16.5" customHeight="1">
      <c r="A29" s="555">
        <v>27.0</v>
      </c>
      <c r="B29" s="556" t="s">
        <v>156</v>
      </c>
      <c r="C29" s="557" t="s">
        <v>111</v>
      </c>
      <c r="D29" s="558" t="s">
        <v>700</v>
      </c>
      <c r="E29" s="557">
        <f>EDU*2+MAX(STR,DEX)*2</f>
        <v>234.0</v>
      </c>
      <c r="F29" s="559" t="s">
        <v>640</v>
      </c>
    </row>
    <row r="30" spans="8:8" ht="17.25" customHeight="1">
      <c r="A30" s="549">
        <v>28.0</v>
      </c>
      <c r="B30" s="560" t="s">
        <v>106</v>
      </c>
      <c r="C30" s="551" t="s">
        <v>157</v>
      </c>
      <c r="D30" s="561" t="s">
        <v>700</v>
      </c>
      <c r="E30" s="553">
        <f>EDU*2+MAX(STR,DEX)*2</f>
        <v>234.0</v>
      </c>
      <c r="F30" s="554" t="s">
        <v>641</v>
      </c>
    </row>
    <row r="31" spans="8:8" ht="17.25" customHeight="1">
      <c r="A31" s="555">
        <v>29.0</v>
      </c>
      <c r="B31" s="556" t="s">
        <v>158</v>
      </c>
      <c r="C31" s="557" t="s">
        <v>116</v>
      </c>
      <c r="D31" s="558" t="s">
        <v>279</v>
      </c>
      <c r="E31" s="557">
        <f>EDU*2+STR*2</f>
        <v>234.0</v>
      </c>
      <c r="F31" s="559" t="s">
        <v>642</v>
      </c>
    </row>
    <row r="32" spans="8:8" ht="17.25" customHeight="1">
      <c r="A32" s="549">
        <v>30.0</v>
      </c>
      <c r="B32" s="560" t="s">
        <v>159</v>
      </c>
      <c r="C32" s="551" t="s">
        <v>160</v>
      </c>
      <c r="D32" s="561" t="s">
        <v>278</v>
      </c>
      <c r="E32" s="553">
        <f>EDU*2+DEX*2</f>
        <v>224.0</v>
      </c>
      <c r="F32" s="554" t="s">
        <v>643</v>
      </c>
    </row>
    <row r="33" spans="8:8" ht="17.25" customHeight="1">
      <c r="A33" s="555">
        <v>31.0</v>
      </c>
      <c r="B33" s="556" t="s">
        <v>107</v>
      </c>
      <c r="C33" s="557" t="s">
        <v>161</v>
      </c>
      <c r="D33" s="558" t="s">
        <v>277</v>
      </c>
      <c r="E33" s="557">
        <f>EDU*2+APP*2</f>
        <v>264.0</v>
      </c>
      <c r="F33" s="559" t="s">
        <v>644</v>
      </c>
    </row>
    <row r="34" spans="8:8" ht="17.25" customHeight="1">
      <c r="A34" s="549">
        <v>32.0</v>
      </c>
      <c r="B34" s="560" t="s">
        <v>162</v>
      </c>
      <c r="C34" s="551" t="s">
        <v>163</v>
      </c>
      <c r="D34" s="561" t="s">
        <v>701</v>
      </c>
      <c r="E34" s="553">
        <f>EDU*2+MAX(DEX,APP)*2</f>
        <v>264.0</v>
      </c>
      <c r="F34" s="554" t="s">
        <v>645</v>
      </c>
    </row>
    <row r="35" spans="8:8" ht="17.25" customHeight="1">
      <c r="A35" s="555">
        <v>33.0</v>
      </c>
      <c r="B35" s="556" t="s">
        <v>164</v>
      </c>
      <c r="C35" s="557" t="s">
        <v>165</v>
      </c>
      <c r="D35" s="558" t="s">
        <v>277</v>
      </c>
      <c r="E35" s="557">
        <f>EDU*2+APP*2</f>
        <v>264.0</v>
      </c>
      <c r="F35" s="559" t="s">
        <v>646</v>
      </c>
    </row>
    <row r="36" spans="8:8" ht="17.25" customHeight="1">
      <c r="A36" s="549">
        <v>34.0</v>
      </c>
      <c r="B36" s="560" t="s">
        <v>166</v>
      </c>
      <c r="C36" s="551" t="s">
        <v>149</v>
      </c>
      <c r="D36" s="561" t="s">
        <v>277</v>
      </c>
      <c r="E36" s="553">
        <f>EDU*2+APP*2</f>
        <v>264.0</v>
      </c>
      <c r="F36" s="554" t="s">
        <v>647</v>
      </c>
    </row>
    <row r="37" spans="8:8" ht="17.25" customHeight="1">
      <c r="A37" s="555">
        <v>35.0</v>
      </c>
      <c r="B37" s="556" t="s">
        <v>283</v>
      </c>
      <c r="C37" s="557" t="s">
        <v>110</v>
      </c>
      <c r="D37" s="558" t="s">
        <v>88</v>
      </c>
      <c r="E37" s="557">
        <f>EDU*4</f>
        <v>368.0</v>
      </c>
      <c r="F37" s="559" t="s">
        <v>648</v>
      </c>
    </row>
    <row r="38" spans="8:8">
      <c r="A38" s="549">
        <v>36.0</v>
      </c>
      <c r="B38" s="560" t="s">
        <v>167</v>
      </c>
      <c r="C38" s="551" t="s">
        <v>110</v>
      </c>
      <c r="D38" s="561" t="s">
        <v>701</v>
      </c>
      <c r="E38" s="553">
        <f>EDU*2+MAX(DEX,APP)*2</f>
        <v>264.0</v>
      </c>
      <c r="F38" s="554" t="s">
        <v>168</v>
      </c>
    </row>
    <row r="39" spans="8:8" ht="17.25" customHeight="1">
      <c r="A39" s="555">
        <v>37.0</v>
      </c>
      <c r="B39" s="556" t="s">
        <v>108</v>
      </c>
      <c r="C39" s="557" t="s">
        <v>109</v>
      </c>
      <c r="D39" s="558" t="s">
        <v>700</v>
      </c>
      <c r="E39" s="557">
        <f>EDU*2+MAX(STR,DEX)*2</f>
        <v>234.0</v>
      </c>
      <c r="F39" s="559" t="s">
        <v>649</v>
      </c>
    </row>
    <row r="40" spans="8:8" ht="17.25" customHeight="1">
      <c r="A40" s="549">
        <v>38.0</v>
      </c>
      <c r="B40" s="560" t="s">
        <v>169</v>
      </c>
      <c r="C40" s="551" t="s">
        <v>111</v>
      </c>
      <c r="D40" s="561" t="s">
        <v>88</v>
      </c>
      <c r="E40" s="553">
        <f>EDU*4</f>
        <v>368.0</v>
      </c>
      <c r="F40" s="554" t="s">
        <v>170</v>
      </c>
    </row>
    <row r="41" spans="8:8">
      <c r="A41" s="555">
        <v>39.0</v>
      </c>
      <c r="B41" s="556" t="s">
        <v>171</v>
      </c>
      <c r="C41" s="557" t="s">
        <v>148</v>
      </c>
      <c r="D41" s="558" t="s">
        <v>88</v>
      </c>
      <c r="E41" s="557">
        <f>EDU*4</f>
        <v>368.0</v>
      </c>
      <c r="F41" s="559" t="s">
        <v>117</v>
      </c>
    </row>
    <row r="42" spans="8:8">
      <c r="A42" s="549">
        <v>40.0</v>
      </c>
      <c r="B42" s="560" t="s">
        <v>172</v>
      </c>
      <c r="C42" s="551" t="s">
        <v>110</v>
      </c>
      <c r="D42" s="561" t="s">
        <v>88</v>
      </c>
      <c r="E42" s="553">
        <f>EDU*4</f>
        <v>368.0</v>
      </c>
      <c r="F42" s="554" t="s">
        <v>650</v>
      </c>
    </row>
    <row r="43" spans="8:8">
      <c r="A43" s="555">
        <v>41.0</v>
      </c>
      <c r="B43" s="556" t="s">
        <v>336</v>
      </c>
      <c r="C43" s="557" t="s">
        <v>173</v>
      </c>
      <c r="D43" s="558" t="s">
        <v>85</v>
      </c>
      <c r="E43" s="557">
        <f>EDU*2+APP*2</f>
        <v>264.0</v>
      </c>
      <c r="F43" s="559" t="s">
        <v>651</v>
      </c>
    </row>
    <row r="44" spans="8:8" ht="17.25" customHeight="1">
      <c r="A44" s="549">
        <v>42.0</v>
      </c>
      <c r="B44" s="560" t="s">
        <v>174</v>
      </c>
      <c r="C44" s="551" t="s">
        <v>99</v>
      </c>
      <c r="D44" s="561" t="s">
        <v>278</v>
      </c>
      <c r="E44" s="553">
        <f>EDU*2+DEX*2</f>
        <v>224.0</v>
      </c>
      <c r="F44" s="554" t="s">
        <v>175</v>
      </c>
    </row>
    <row r="45" spans="8:8" ht="17.25" customHeight="1">
      <c r="A45" s="555">
        <v>43.0</v>
      </c>
      <c r="B45" s="556" t="s">
        <v>176</v>
      </c>
      <c r="C45" s="557" t="s">
        <v>118</v>
      </c>
      <c r="D45" s="558" t="s">
        <v>88</v>
      </c>
      <c r="E45" s="557">
        <f>EDU*4</f>
        <v>368.0</v>
      </c>
      <c r="F45" s="559" t="s">
        <v>652</v>
      </c>
    </row>
    <row r="46" spans="8:8" ht="33.0">
      <c r="A46" s="549">
        <v>44.0</v>
      </c>
      <c r="B46" s="560" t="s">
        <v>177</v>
      </c>
      <c r="C46" s="551" t="s">
        <v>127</v>
      </c>
      <c r="D46" s="561" t="s">
        <v>119</v>
      </c>
      <c r="E46" s="553">
        <f>MAX(APP,DEX,STR)*2+EDU*2</f>
        <v>264.0</v>
      </c>
      <c r="F46" s="554" t="s">
        <v>178</v>
      </c>
    </row>
    <row r="47" spans="8:8" ht="33.0" customHeight="1">
      <c r="A47" s="555">
        <v>45.0</v>
      </c>
      <c r="B47" s="556" t="s">
        <v>120</v>
      </c>
      <c r="C47" s="557" t="s">
        <v>89</v>
      </c>
      <c r="D47" s="558" t="s">
        <v>278</v>
      </c>
      <c r="E47" s="557">
        <f>EDU*2+DEX*2</f>
        <v>224.0</v>
      </c>
      <c r="F47" s="559" t="s">
        <v>653</v>
      </c>
    </row>
    <row r="48" spans="8:8" ht="17.25" customHeight="1">
      <c r="A48" s="549">
        <v>46.0</v>
      </c>
      <c r="B48" s="560" t="s">
        <v>121</v>
      </c>
      <c r="C48" s="551" t="s">
        <v>83</v>
      </c>
      <c r="D48" s="561" t="s">
        <v>700</v>
      </c>
      <c r="E48" s="553">
        <f>EDU*2+MAX(STR,DEX)*2</f>
        <v>234.0</v>
      </c>
      <c r="F48" s="554" t="s">
        <v>179</v>
      </c>
    </row>
    <row r="49" spans="8:8" ht="17.25" customHeight="1">
      <c r="A49" s="555">
        <v>47.0</v>
      </c>
      <c r="B49" s="556" t="s">
        <v>180</v>
      </c>
      <c r="C49" s="557" t="s">
        <v>99</v>
      </c>
      <c r="D49" s="558" t="s">
        <v>278</v>
      </c>
      <c r="E49" s="557">
        <f>EDU*2+DEX*2</f>
        <v>224.0</v>
      </c>
      <c r="F49" s="559" t="s">
        <v>654</v>
      </c>
    </row>
    <row r="50" spans="8:8" ht="17.25" customHeight="1">
      <c r="A50" s="549">
        <v>48.0</v>
      </c>
      <c r="B50" s="560" t="s">
        <v>181</v>
      </c>
      <c r="C50" s="551" t="s">
        <v>182</v>
      </c>
      <c r="D50" s="561" t="s">
        <v>88</v>
      </c>
      <c r="E50" s="553">
        <f>EDU*4</f>
        <v>368.0</v>
      </c>
      <c r="F50" s="554" t="s">
        <v>183</v>
      </c>
    </row>
    <row r="51" spans="8:8" ht="17.25">
      <c r="A51" s="555">
        <v>49.0</v>
      </c>
      <c r="B51" s="556" t="s">
        <v>184</v>
      </c>
      <c r="C51" s="557" t="s">
        <v>122</v>
      </c>
      <c r="D51" s="558" t="s">
        <v>277</v>
      </c>
      <c r="E51" s="557">
        <f>EDU*2+APP*2</f>
        <v>264.0</v>
      </c>
      <c r="F51" s="559" t="s">
        <v>655</v>
      </c>
    </row>
    <row r="52" spans="8:8" ht="17.25" customHeight="1">
      <c r="A52" s="549">
        <v>50.0</v>
      </c>
      <c r="B52" s="560" t="s">
        <v>58</v>
      </c>
      <c r="C52" s="551" t="s">
        <v>111</v>
      </c>
      <c r="D52" s="561" t="s">
        <v>88</v>
      </c>
      <c r="E52" s="553">
        <f>EDU*4</f>
        <v>368.0</v>
      </c>
      <c r="F52" s="554" t="s">
        <v>656</v>
      </c>
    </row>
    <row r="53" spans="8:8">
      <c r="A53" s="555">
        <v>51.0</v>
      </c>
      <c r="B53" s="556" t="s">
        <v>185</v>
      </c>
      <c r="C53" s="557" t="s">
        <v>93</v>
      </c>
      <c r="D53" s="558" t="s">
        <v>85</v>
      </c>
      <c r="E53" s="557">
        <f>EDU*2+APP*2</f>
        <v>264.0</v>
      </c>
      <c r="F53" s="559" t="s">
        <v>657</v>
      </c>
    </row>
    <row r="54" spans="8:8" ht="16.5" customHeight="1">
      <c r="A54" s="549">
        <v>52.0</v>
      </c>
      <c r="B54" s="560" t="s">
        <v>186</v>
      </c>
      <c r="C54" s="551" t="s">
        <v>187</v>
      </c>
      <c r="D54" s="561" t="s">
        <v>119</v>
      </c>
      <c r="E54" s="553">
        <f>MAX(APP,DEX,STR)*2+EDU*2</f>
        <v>264.0</v>
      </c>
      <c r="F54" s="554" t="s">
        <v>658</v>
      </c>
    </row>
    <row r="55" spans="8:8" ht="33.0" customHeight="1">
      <c r="A55" s="555">
        <v>53.0</v>
      </c>
      <c r="B55" s="556" t="s">
        <v>188</v>
      </c>
      <c r="C55" s="557" t="s">
        <v>99</v>
      </c>
      <c r="D55" s="558" t="s">
        <v>700</v>
      </c>
      <c r="E55" s="557">
        <f>EDU*2+MAX(STR,DEX)*2</f>
        <v>234.0</v>
      </c>
      <c r="F55" s="559" t="s">
        <v>659</v>
      </c>
    </row>
    <row r="56" spans="8:8" ht="16.5" customHeight="1">
      <c r="A56" s="549">
        <v>54.0</v>
      </c>
      <c r="B56" s="560" t="s">
        <v>189</v>
      </c>
      <c r="C56" s="551" t="s">
        <v>149</v>
      </c>
      <c r="D56" s="561" t="s">
        <v>88</v>
      </c>
      <c r="E56" s="553">
        <f>EDU*4</f>
        <v>368.0</v>
      </c>
      <c r="F56" s="554" t="s">
        <v>190</v>
      </c>
    </row>
    <row r="57" spans="8:8">
      <c r="A57" s="555">
        <v>55.0</v>
      </c>
      <c r="B57" s="556" t="s">
        <v>123</v>
      </c>
      <c r="C57" s="557" t="s">
        <v>99</v>
      </c>
      <c r="D57" s="558" t="s">
        <v>700</v>
      </c>
      <c r="E57" s="557">
        <f>EDU*2+MAX(STR,DEX)*2</f>
        <v>234.0</v>
      </c>
      <c r="F57" s="559" t="s">
        <v>124</v>
      </c>
    </row>
    <row r="58" spans="8:8" ht="16.5" customHeight="1">
      <c r="A58" s="549">
        <v>56.0</v>
      </c>
      <c r="B58" s="560" t="s">
        <v>191</v>
      </c>
      <c r="C58" s="551" t="s">
        <v>89</v>
      </c>
      <c r="D58" s="561" t="s">
        <v>88</v>
      </c>
      <c r="E58" s="553">
        <f>EDU*4</f>
        <v>368.0</v>
      </c>
      <c r="F58" s="554" t="s">
        <v>192</v>
      </c>
    </row>
    <row r="59" spans="8:8">
      <c r="A59" s="555">
        <v>57.0</v>
      </c>
      <c r="B59" s="556" t="s">
        <v>59</v>
      </c>
      <c r="C59" s="557" t="s">
        <v>193</v>
      </c>
      <c r="D59" s="558" t="s">
        <v>88</v>
      </c>
      <c r="E59" s="557">
        <f>EDU*4</f>
        <v>368.0</v>
      </c>
      <c r="F59" s="559" t="s">
        <v>660</v>
      </c>
    </row>
    <row r="60" spans="8:8">
      <c r="A60" s="549">
        <v>58.0</v>
      </c>
      <c r="B60" s="560" t="s">
        <v>60</v>
      </c>
      <c r="C60" s="551" t="s">
        <v>194</v>
      </c>
      <c r="D60" s="561" t="s">
        <v>701</v>
      </c>
      <c r="E60" s="553">
        <f>EDU*2+MAX(DEX,APP)*2</f>
        <v>264.0</v>
      </c>
      <c r="F60" s="554" t="s">
        <v>661</v>
      </c>
    </row>
    <row r="61" spans="8:8">
      <c r="A61" s="555">
        <v>59.0</v>
      </c>
      <c r="B61" s="556" t="s">
        <v>125</v>
      </c>
      <c r="C61" s="557" t="s">
        <v>195</v>
      </c>
      <c r="D61" s="558" t="s">
        <v>85</v>
      </c>
      <c r="E61" s="557">
        <f>EDU*2+APP*2</f>
        <v>264.0</v>
      </c>
      <c r="F61" s="559" t="s">
        <v>662</v>
      </c>
    </row>
    <row r="62" spans="8:8">
      <c r="A62" s="549">
        <v>60.0</v>
      </c>
      <c r="B62" s="560" t="s">
        <v>126</v>
      </c>
      <c r="C62" s="551" t="s">
        <v>83</v>
      </c>
      <c r="D62" s="561" t="s">
        <v>700</v>
      </c>
      <c r="E62" s="553">
        <f>EDU*2+MAX(STR,DEX)*2</f>
        <v>234.0</v>
      </c>
      <c r="F62" s="554" t="s">
        <v>196</v>
      </c>
    </row>
    <row r="63" spans="8:8" ht="17.25">
      <c r="A63" s="555">
        <v>61.0</v>
      </c>
      <c r="B63" s="556" t="s">
        <v>197</v>
      </c>
      <c r="C63" s="557" t="s">
        <v>198</v>
      </c>
      <c r="D63" s="558" t="s">
        <v>277</v>
      </c>
      <c r="E63" s="557">
        <f>EDU*2+APP*2</f>
        <v>264.0</v>
      </c>
      <c r="F63" s="559" t="s">
        <v>663</v>
      </c>
    </row>
    <row r="64" spans="8:8">
      <c r="A64" s="549">
        <v>62.0</v>
      </c>
      <c r="B64" s="560" t="s">
        <v>128</v>
      </c>
      <c r="C64" s="551" t="s">
        <v>127</v>
      </c>
      <c r="D64" s="561" t="s">
        <v>701</v>
      </c>
      <c r="E64" s="553">
        <f>EDU*2+MAX(DEX,APP)*2</f>
        <v>264.0</v>
      </c>
      <c r="F64" s="554" t="s">
        <v>664</v>
      </c>
    </row>
    <row r="65" spans="8:8" ht="17.25">
      <c r="A65" s="555">
        <v>63.0</v>
      </c>
      <c r="B65" s="556" t="s">
        <v>199</v>
      </c>
      <c r="C65" s="557" t="s">
        <v>200</v>
      </c>
      <c r="D65" s="558" t="s">
        <v>279</v>
      </c>
      <c r="E65" s="557">
        <f>EDU*2+STR*2</f>
        <v>234.0</v>
      </c>
      <c r="F65" s="559" t="s">
        <v>665</v>
      </c>
    </row>
    <row r="66" spans="8:8">
      <c r="A66" s="549">
        <v>64.0</v>
      </c>
      <c r="B66" s="560" t="s">
        <v>129</v>
      </c>
      <c r="C66" s="551" t="s">
        <v>99</v>
      </c>
      <c r="D66" s="561" t="s">
        <v>88</v>
      </c>
      <c r="E66" s="553">
        <f>EDU*4</f>
        <v>368.0</v>
      </c>
      <c r="F66" s="554" t="s">
        <v>361</v>
      </c>
    </row>
    <row r="67" spans="8:8">
      <c r="A67" s="555">
        <v>65.0</v>
      </c>
      <c r="B67" s="556" t="s">
        <v>201</v>
      </c>
      <c r="C67" s="557" t="s">
        <v>99</v>
      </c>
      <c r="D67" s="558" t="s">
        <v>88</v>
      </c>
      <c r="E67" s="557">
        <f>EDU*4</f>
        <v>368.0</v>
      </c>
      <c r="F67" s="559" t="s">
        <v>666</v>
      </c>
    </row>
    <row r="68" spans="8:8">
      <c r="A68" s="549">
        <v>66.0</v>
      </c>
      <c r="B68" s="560" t="s">
        <v>202</v>
      </c>
      <c r="C68" s="551" t="s">
        <v>203</v>
      </c>
      <c r="D68" s="561" t="s">
        <v>88</v>
      </c>
      <c r="E68" s="553">
        <f>EDU*4</f>
        <v>368.0</v>
      </c>
      <c r="F68" s="554" t="s">
        <v>204</v>
      </c>
    </row>
    <row r="69" spans="8:8">
      <c r="A69" s="555">
        <v>67.0</v>
      </c>
      <c r="B69" s="556" t="s">
        <v>205</v>
      </c>
      <c r="C69" s="557" t="s">
        <v>182</v>
      </c>
      <c r="D69" s="558" t="s">
        <v>88</v>
      </c>
      <c r="E69" s="557">
        <f>EDU*4</f>
        <v>368.0</v>
      </c>
      <c r="F69" s="559" t="s">
        <v>667</v>
      </c>
    </row>
    <row r="70" spans="8:8">
      <c r="A70" s="549">
        <v>68.0</v>
      </c>
      <c r="B70" s="560" t="s">
        <v>668</v>
      </c>
      <c r="C70" s="551">
        <v>43373.0</v>
      </c>
      <c r="D70" s="561" t="s">
        <v>700</v>
      </c>
      <c r="E70" s="553">
        <f>EDU*2+MAX(STR,DEX)*2</f>
        <v>234.0</v>
      </c>
      <c r="F70" s="554" t="s">
        <v>669</v>
      </c>
    </row>
    <row r="71" spans="8:8" ht="16.5" customHeight="1">
      <c r="A71" s="555">
        <v>69.0</v>
      </c>
      <c r="B71" s="556" t="s">
        <v>206</v>
      </c>
      <c r="C71" s="557" t="s">
        <v>99</v>
      </c>
      <c r="D71" s="558" t="s">
        <v>700</v>
      </c>
      <c r="E71" s="557">
        <f>EDU*2+MAX(STR,DEX)*2</f>
        <v>234.0</v>
      </c>
      <c r="F71" s="559" t="s">
        <v>670</v>
      </c>
    </row>
    <row r="72" spans="8:8" ht="16.5" customHeight="1">
      <c r="A72" s="549">
        <v>70.0</v>
      </c>
      <c r="B72" s="560" t="s">
        <v>207</v>
      </c>
      <c r="C72" s="551" t="s">
        <v>99</v>
      </c>
      <c r="D72" s="561" t="s">
        <v>700</v>
      </c>
      <c r="E72" s="553">
        <f>EDU*2+MAX(STR,DEX)*2</f>
        <v>234.0</v>
      </c>
      <c r="F72" s="554" t="s">
        <v>671</v>
      </c>
    </row>
    <row r="73" spans="8:8">
      <c r="A73" s="555">
        <v>71.0</v>
      </c>
      <c r="B73" s="556" t="s">
        <v>208</v>
      </c>
      <c r="C73" s="557" t="s">
        <v>118</v>
      </c>
      <c r="D73" s="558" t="s">
        <v>88</v>
      </c>
      <c r="E73" s="557">
        <f>EDU*4</f>
        <v>368.0</v>
      </c>
      <c r="F73" s="559" t="s">
        <v>209</v>
      </c>
    </row>
    <row r="74" spans="8:8">
      <c r="A74" s="549">
        <v>72.0</v>
      </c>
      <c r="B74" s="560" t="s">
        <v>210</v>
      </c>
      <c r="C74" s="551" t="s">
        <v>211</v>
      </c>
      <c r="D74" s="561" t="s">
        <v>88</v>
      </c>
      <c r="E74" s="553">
        <f>EDU*4</f>
        <v>368.0</v>
      </c>
      <c r="F74" s="554" t="s">
        <v>672</v>
      </c>
    </row>
    <row r="75" spans="8:8">
      <c r="A75" s="555">
        <v>73.0</v>
      </c>
      <c r="B75" s="556" t="s">
        <v>212</v>
      </c>
      <c r="C75" s="557" t="s">
        <v>101</v>
      </c>
      <c r="D75" s="558" t="s">
        <v>88</v>
      </c>
      <c r="E75" s="557">
        <f>EDU*4</f>
        <v>368.0</v>
      </c>
      <c r="F75" s="559" t="s">
        <v>673</v>
      </c>
    </row>
    <row r="76" spans="8:8" ht="16.5" customHeight="1">
      <c r="A76" s="549">
        <v>74.0</v>
      </c>
      <c r="B76" s="560" t="s">
        <v>213</v>
      </c>
      <c r="C76" s="551" t="s">
        <v>214</v>
      </c>
      <c r="D76" s="561" t="s">
        <v>700</v>
      </c>
      <c r="E76" s="553">
        <f>EDU*2+MAX(STR,DEX)*2</f>
        <v>234.0</v>
      </c>
      <c r="F76" s="554" t="s">
        <v>674</v>
      </c>
    </row>
    <row r="77" spans="8:8" ht="17.25" customHeight="1">
      <c r="A77" s="555">
        <v>75.0</v>
      </c>
      <c r="B77" s="556" t="s">
        <v>215</v>
      </c>
      <c r="C77" s="557" t="s">
        <v>216</v>
      </c>
      <c r="D77" s="558" t="s">
        <v>85</v>
      </c>
      <c r="E77" s="557">
        <f>EDU*2+APP*2</f>
        <v>264.0</v>
      </c>
      <c r="F77" s="559" t="s">
        <v>675</v>
      </c>
    </row>
    <row r="78" spans="8:8" ht="17.25" customHeight="1">
      <c r="A78" s="549">
        <v>76.0</v>
      </c>
      <c r="B78" s="560" t="s">
        <v>217</v>
      </c>
      <c r="C78" s="551" t="s">
        <v>111</v>
      </c>
      <c r="D78" s="561" t="s">
        <v>700</v>
      </c>
      <c r="E78" s="553">
        <f>EDU*2+MAX(STR,DEX)*2</f>
        <v>234.0</v>
      </c>
      <c r="F78" s="554" t="s">
        <v>676</v>
      </c>
    </row>
    <row r="79" spans="8:8">
      <c r="A79" s="555">
        <v>77.0</v>
      </c>
      <c r="B79" s="556" t="s">
        <v>218</v>
      </c>
      <c r="C79" s="557" t="s">
        <v>182</v>
      </c>
      <c r="D79" s="558" t="s">
        <v>88</v>
      </c>
      <c r="E79" s="557">
        <f>EDU*4</f>
        <v>368.0</v>
      </c>
      <c r="F79" s="559" t="s">
        <v>219</v>
      </c>
    </row>
    <row r="80" spans="8:8" ht="16.5" customHeight="1">
      <c r="A80" s="549">
        <v>78.0</v>
      </c>
      <c r="B80" s="560" t="s">
        <v>220</v>
      </c>
      <c r="C80" s="551" t="s">
        <v>99</v>
      </c>
      <c r="D80" s="561" t="s">
        <v>702</v>
      </c>
      <c r="E80" s="553">
        <f>EDU*2+MAX(DEX,POW)*2</f>
        <v>284.0</v>
      </c>
      <c r="F80" s="554" t="s">
        <v>677</v>
      </c>
    </row>
    <row r="81" spans="8:8">
      <c r="A81" s="555">
        <v>79.0</v>
      </c>
      <c r="B81" s="556" t="s">
        <v>221</v>
      </c>
      <c r="C81" s="557" t="s">
        <v>99</v>
      </c>
      <c r="D81" s="558" t="s">
        <v>88</v>
      </c>
      <c r="E81" s="557">
        <f>EDU*4</f>
        <v>368.0</v>
      </c>
      <c r="F81" s="559" t="s">
        <v>222</v>
      </c>
    </row>
    <row r="82" spans="8:8">
      <c r="A82" s="549">
        <v>80.0</v>
      </c>
      <c r="B82" s="560" t="s">
        <v>223</v>
      </c>
      <c r="C82" s="551" t="s">
        <v>224</v>
      </c>
      <c r="D82" s="561" t="s">
        <v>88</v>
      </c>
      <c r="E82" s="553">
        <f>EDU*4</f>
        <v>368.0</v>
      </c>
      <c r="F82" s="554" t="s">
        <v>282</v>
      </c>
    </row>
    <row r="83" spans="8:8" ht="16.5" customHeight="1">
      <c r="A83" s="555">
        <v>81.0</v>
      </c>
      <c r="B83" s="556" t="s">
        <v>225</v>
      </c>
      <c r="C83" s="557" t="s">
        <v>226</v>
      </c>
      <c r="D83" s="558" t="s">
        <v>700</v>
      </c>
      <c r="E83" s="557">
        <f>EDU*2+MAX(STR,DEX)*2</f>
        <v>234.0</v>
      </c>
      <c r="F83" s="559" t="s">
        <v>678</v>
      </c>
    </row>
    <row r="84" spans="8:8">
      <c r="A84" s="549">
        <v>82.0</v>
      </c>
      <c r="B84" s="560" t="s">
        <v>227</v>
      </c>
      <c r="C84" s="551" t="s">
        <v>99</v>
      </c>
      <c r="D84" s="561" t="s">
        <v>88</v>
      </c>
      <c r="E84" s="553">
        <f>EDU*4</f>
        <v>368.0</v>
      </c>
      <c r="F84" s="554" t="s">
        <v>679</v>
      </c>
    </row>
    <row r="85" spans="8:8">
      <c r="A85" s="555">
        <v>83.0</v>
      </c>
      <c r="B85" s="556" t="s">
        <v>228</v>
      </c>
      <c r="C85" s="557" t="s">
        <v>229</v>
      </c>
      <c r="D85" s="558" t="s">
        <v>88</v>
      </c>
      <c r="E85" s="557">
        <f>EDU*4</f>
        <v>368.0</v>
      </c>
      <c r="F85" s="559" t="s">
        <v>230</v>
      </c>
    </row>
    <row r="86" spans="8:8">
      <c r="A86" s="549">
        <v>84.0</v>
      </c>
      <c r="B86" s="560" t="s">
        <v>231</v>
      </c>
      <c r="C86" s="551" t="s">
        <v>99</v>
      </c>
      <c r="D86" s="561" t="s">
        <v>88</v>
      </c>
      <c r="E86" s="553">
        <f>EDU*4</f>
        <v>368.0</v>
      </c>
      <c r="F86" s="554" t="s">
        <v>680</v>
      </c>
    </row>
    <row r="87" spans="8:8">
      <c r="A87" s="555">
        <v>85.0</v>
      </c>
      <c r="B87" s="556" t="s">
        <v>232</v>
      </c>
      <c r="C87" s="557" t="s">
        <v>182</v>
      </c>
      <c r="D87" s="558" t="s">
        <v>88</v>
      </c>
      <c r="E87" s="557">
        <f>EDU*4</f>
        <v>368.0</v>
      </c>
      <c r="F87" s="559" t="s">
        <v>681</v>
      </c>
    </row>
    <row r="88" spans="8:8" ht="16.5" customHeight="1">
      <c r="A88" s="549">
        <v>86.0</v>
      </c>
      <c r="B88" s="560" t="s">
        <v>233</v>
      </c>
      <c r="C88" s="551" t="s">
        <v>214</v>
      </c>
      <c r="D88" s="561" t="s">
        <v>104</v>
      </c>
      <c r="E88" s="553">
        <f>EDU*2+DEX*2</f>
        <v>224.0</v>
      </c>
      <c r="F88" s="554" t="s">
        <v>682</v>
      </c>
    </row>
    <row r="89" spans="8:8">
      <c r="A89" s="555">
        <v>87.0</v>
      </c>
      <c r="B89" s="556" t="s">
        <v>234</v>
      </c>
      <c r="C89" s="557" t="s">
        <v>111</v>
      </c>
      <c r="D89" s="558" t="s">
        <v>88</v>
      </c>
      <c r="E89" s="557">
        <f>EDU*4</f>
        <v>368.0</v>
      </c>
      <c r="F89" s="559" t="s">
        <v>683</v>
      </c>
    </row>
    <row r="90" spans="8:8" ht="16.5" customHeight="1">
      <c r="A90" s="549">
        <v>88.0</v>
      </c>
      <c r="B90" s="560" t="s">
        <v>235</v>
      </c>
      <c r="C90" s="551" t="s">
        <v>148</v>
      </c>
      <c r="D90" s="561" t="s">
        <v>700</v>
      </c>
      <c r="E90" s="553">
        <f>EDU*2+MAX(STR,DEX)*2</f>
        <v>234.0</v>
      </c>
      <c r="F90" s="554" t="s">
        <v>684</v>
      </c>
    </row>
    <row r="91" spans="8:8" ht="16.5" customHeight="1">
      <c r="A91" s="555">
        <v>89.0</v>
      </c>
      <c r="B91" s="556" t="s">
        <v>236</v>
      </c>
      <c r="C91" s="557" t="s">
        <v>99</v>
      </c>
      <c r="D91" s="558" t="s">
        <v>700</v>
      </c>
      <c r="E91" s="557">
        <f>EDU*2+MAX(STR,DEX)*2</f>
        <v>234.0</v>
      </c>
      <c r="F91" s="559" t="s">
        <v>237</v>
      </c>
    </row>
    <row r="92" spans="8:8" ht="16.5" customHeight="1">
      <c r="A92" s="549">
        <v>90.0</v>
      </c>
      <c r="B92" s="560" t="s">
        <v>238</v>
      </c>
      <c r="C92" s="551" t="s">
        <v>99</v>
      </c>
      <c r="D92" s="561" t="s">
        <v>700</v>
      </c>
      <c r="E92" s="553">
        <f>EDU*2+MAX(STR,DEX)*2</f>
        <v>234.0</v>
      </c>
      <c r="F92" s="554" t="s">
        <v>685</v>
      </c>
    </row>
    <row r="93" spans="8:8">
      <c r="A93" s="555">
        <v>91.0</v>
      </c>
      <c r="B93" s="556" t="s">
        <v>239</v>
      </c>
      <c r="C93" s="557" t="s">
        <v>214</v>
      </c>
      <c r="D93" s="558" t="s">
        <v>88</v>
      </c>
      <c r="E93" s="557">
        <f>EDU*4</f>
        <v>368.0</v>
      </c>
      <c r="F93" s="559" t="s">
        <v>240</v>
      </c>
    </row>
    <row r="94" spans="8:8" ht="16.5" customHeight="1">
      <c r="A94" s="549">
        <v>92.0</v>
      </c>
      <c r="B94" s="560" t="s">
        <v>241</v>
      </c>
      <c r="C94" s="551" t="s">
        <v>242</v>
      </c>
      <c r="D94" s="561" t="s">
        <v>700</v>
      </c>
      <c r="E94" s="553">
        <f>EDU*2+MAX(STR,DEX)*2</f>
        <v>234.0</v>
      </c>
      <c r="F94" s="554" t="s">
        <v>686</v>
      </c>
    </row>
    <row r="95" spans="8:8" ht="17.25" customHeight="1">
      <c r="A95" s="555">
        <v>93.0</v>
      </c>
      <c r="B95" s="556" t="s">
        <v>243</v>
      </c>
      <c r="C95" s="557" t="s">
        <v>244</v>
      </c>
      <c r="D95" s="558" t="s">
        <v>85</v>
      </c>
      <c r="E95" s="557">
        <f>EDU*2+APP*2</f>
        <v>264.0</v>
      </c>
      <c r="F95" s="559" t="s">
        <v>687</v>
      </c>
    </row>
    <row r="96" spans="8:8">
      <c r="A96" s="549">
        <v>94.0</v>
      </c>
      <c r="B96" s="560" t="s">
        <v>245</v>
      </c>
      <c r="C96" s="551" t="s">
        <v>118</v>
      </c>
      <c r="D96" s="561" t="s">
        <v>88</v>
      </c>
      <c r="E96" s="553">
        <f>EDU*4</f>
        <v>368.0</v>
      </c>
      <c r="F96" s="554" t="s">
        <v>130</v>
      </c>
    </row>
    <row r="97" spans="8:8">
      <c r="A97" s="555">
        <v>95.0</v>
      </c>
      <c r="B97" s="556" t="s">
        <v>246</v>
      </c>
      <c r="C97" s="557" t="s">
        <v>89</v>
      </c>
      <c r="D97" s="558" t="s">
        <v>88</v>
      </c>
      <c r="E97" s="557">
        <f>EDU*4</f>
        <v>368.0</v>
      </c>
      <c r="F97" s="559" t="s">
        <v>247</v>
      </c>
    </row>
    <row r="98" spans="8:8">
      <c r="A98" s="549">
        <v>96.0</v>
      </c>
      <c r="B98" s="560" t="s">
        <v>248</v>
      </c>
      <c r="C98" s="551" t="s">
        <v>99</v>
      </c>
      <c r="D98" s="561" t="s">
        <v>88</v>
      </c>
      <c r="E98" s="553">
        <f>EDU*4</f>
        <v>368.0</v>
      </c>
      <c r="F98" s="554" t="s">
        <v>688</v>
      </c>
    </row>
    <row r="99" spans="8:8">
      <c r="A99" s="555">
        <v>97.0</v>
      </c>
      <c r="B99" s="556" t="s">
        <v>249</v>
      </c>
      <c r="C99" s="557" t="s">
        <v>99</v>
      </c>
      <c r="D99" s="558" t="s">
        <v>88</v>
      </c>
      <c r="E99" s="557">
        <f>EDU*4</f>
        <v>368.0</v>
      </c>
      <c r="F99" s="559" t="s">
        <v>250</v>
      </c>
    </row>
    <row r="100" spans="8:8">
      <c r="A100" s="549">
        <v>98.0</v>
      </c>
      <c r="B100" s="560" t="s">
        <v>251</v>
      </c>
      <c r="C100" s="551" t="s">
        <v>149</v>
      </c>
      <c r="D100" s="561" t="s">
        <v>88</v>
      </c>
      <c r="E100" s="553">
        <f>EDU*4</f>
        <v>368.0</v>
      </c>
      <c r="F100" s="554" t="s">
        <v>689</v>
      </c>
    </row>
    <row r="101" spans="8:8" ht="17.25" customHeight="1">
      <c r="A101" s="555">
        <v>99.0</v>
      </c>
      <c r="B101" s="556" t="s">
        <v>252</v>
      </c>
      <c r="C101" s="557" t="s">
        <v>101</v>
      </c>
      <c r="D101" s="558" t="s">
        <v>277</v>
      </c>
      <c r="E101" s="557">
        <f>EDU*2+APP*2</f>
        <v>264.0</v>
      </c>
      <c r="F101" s="559" t="s">
        <v>253</v>
      </c>
    </row>
    <row r="102" spans="8:8">
      <c r="A102" s="549">
        <v>100.0</v>
      </c>
      <c r="B102" s="560" t="s">
        <v>254</v>
      </c>
      <c r="C102" s="551" t="s">
        <v>91</v>
      </c>
      <c r="D102" s="561" t="s">
        <v>88</v>
      </c>
      <c r="E102" s="553">
        <f>EDU*4</f>
        <v>368.0</v>
      </c>
      <c r="F102" s="554" t="s">
        <v>690</v>
      </c>
    </row>
    <row r="103" spans="8:8" ht="17.25" customHeight="1">
      <c r="A103" s="555">
        <v>101.0</v>
      </c>
      <c r="B103" s="556" t="s">
        <v>255</v>
      </c>
      <c r="C103" s="557" t="s">
        <v>99</v>
      </c>
      <c r="D103" s="558" t="s">
        <v>701</v>
      </c>
      <c r="E103" s="557">
        <f>EDU*2+MAX(DEX,APP)*2</f>
        <v>264.0</v>
      </c>
      <c r="F103" s="559" t="s">
        <v>691</v>
      </c>
    </row>
    <row r="104" spans="8:8" ht="17.25" customHeight="1">
      <c r="A104" s="549">
        <v>102.0</v>
      </c>
      <c r="B104" s="560" t="s">
        <v>256</v>
      </c>
      <c r="C104" s="551" t="s">
        <v>149</v>
      </c>
      <c r="D104" s="561" t="s">
        <v>701</v>
      </c>
      <c r="E104" s="553">
        <f>EDU*2+MAX(DEX,APP)*2</f>
        <v>264.0</v>
      </c>
      <c r="F104" s="554" t="s">
        <v>692</v>
      </c>
    </row>
    <row r="105" spans="8:8" ht="16.5" customHeight="1">
      <c r="A105" s="555">
        <v>103.0</v>
      </c>
      <c r="B105" s="556" t="s">
        <v>257</v>
      </c>
      <c r="C105" s="557" t="s">
        <v>99</v>
      </c>
      <c r="D105" s="558" t="s">
        <v>700</v>
      </c>
      <c r="E105" s="557">
        <f>EDU*2+MAX(STR,DEX)*2</f>
        <v>234.0</v>
      </c>
      <c r="F105" s="559" t="s">
        <v>258</v>
      </c>
    </row>
    <row r="106" spans="8:8" ht="17.25" customHeight="1">
      <c r="A106" s="549">
        <v>104.0</v>
      </c>
      <c r="B106" s="560" t="s">
        <v>259</v>
      </c>
      <c r="C106" s="551" t="s">
        <v>110</v>
      </c>
      <c r="D106" s="561" t="s">
        <v>701</v>
      </c>
      <c r="E106" s="553">
        <f>EDU*2+MAX(DEX,APP)*2</f>
        <v>264.0</v>
      </c>
      <c r="F106" s="554" t="s">
        <v>693</v>
      </c>
    </row>
    <row r="107" spans="8:8">
      <c r="A107" s="555">
        <v>105.0</v>
      </c>
      <c r="B107" s="556" t="s">
        <v>260</v>
      </c>
      <c r="C107" s="557" t="s">
        <v>261</v>
      </c>
      <c r="D107" s="558" t="s">
        <v>88</v>
      </c>
      <c r="E107" s="557">
        <f>EDU*4</f>
        <v>368.0</v>
      </c>
      <c r="F107" s="559" t="s">
        <v>262</v>
      </c>
    </row>
    <row r="108" spans="8:8" ht="16.5" customHeight="1">
      <c r="A108" s="549">
        <v>106.0</v>
      </c>
      <c r="B108" s="560" t="s">
        <v>263</v>
      </c>
      <c r="C108" s="551" t="s">
        <v>264</v>
      </c>
      <c r="D108" s="561" t="s">
        <v>700</v>
      </c>
      <c r="E108" s="553">
        <f>EDU*2+MAX(STR,DEX)*2</f>
        <v>234.0</v>
      </c>
      <c r="F108" s="554" t="s">
        <v>694</v>
      </c>
    </row>
    <row r="109" spans="8:8" ht="16.5" customHeight="1">
      <c r="A109" s="555">
        <v>107.0</v>
      </c>
      <c r="B109" s="556" t="s">
        <v>265</v>
      </c>
      <c r="C109" s="557" t="s">
        <v>281</v>
      </c>
      <c r="D109" s="558" t="s">
        <v>700</v>
      </c>
      <c r="E109" s="557">
        <f>EDU*2+MAX(STR,DEX)*2</f>
        <v>234.0</v>
      </c>
      <c r="F109" s="559" t="s">
        <v>695</v>
      </c>
    </row>
    <row r="110" spans="8:8">
      <c r="A110" s="549">
        <v>108.0</v>
      </c>
      <c r="B110" s="560" t="s">
        <v>266</v>
      </c>
      <c r="C110" s="551" t="s">
        <v>149</v>
      </c>
      <c r="D110" s="561" t="s">
        <v>88</v>
      </c>
      <c r="E110" s="553">
        <f>EDU*4</f>
        <v>368.0</v>
      </c>
      <c r="F110" s="554" t="s">
        <v>696</v>
      </c>
    </row>
    <row r="111" spans="8:8">
      <c r="A111" s="555">
        <v>109.0</v>
      </c>
      <c r="B111" s="556" t="s">
        <v>267</v>
      </c>
      <c r="C111" s="557" t="s">
        <v>244</v>
      </c>
      <c r="D111" s="558" t="s">
        <v>88</v>
      </c>
      <c r="E111" s="557">
        <f>EDU*4</f>
        <v>368.0</v>
      </c>
      <c r="F111" s="559" t="s">
        <v>268</v>
      </c>
    </row>
    <row r="112" spans="8:8" ht="17.25" customHeight="1">
      <c r="A112" s="549">
        <v>110.0</v>
      </c>
      <c r="B112" s="560" t="s">
        <v>269</v>
      </c>
      <c r="C112" s="551" t="s">
        <v>83</v>
      </c>
      <c r="D112" s="561" t="s">
        <v>701</v>
      </c>
      <c r="E112" s="553">
        <f>EDU*2+MAX(DEX,APP)*2</f>
        <v>264.0</v>
      </c>
      <c r="F112" s="554" t="s">
        <v>697</v>
      </c>
    </row>
    <row r="113" spans="8:8">
      <c r="A113" s="555">
        <v>111.0</v>
      </c>
      <c r="B113" s="556" t="s">
        <v>270</v>
      </c>
      <c r="C113" s="557" t="s">
        <v>83</v>
      </c>
      <c r="D113" s="558" t="s">
        <v>88</v>
      </c>
      <c r="E113" s="557">
        <f>EDU*4</f>
        <v>368.0</v>
      </c>
      <c r="F113" s="559" t="s">
        <v>271</v>
      </c>
    </row>
    <row r="114" spans="8:8">
      <c r="A114" s="549">
        <v>112.0</v>
      </c>
      <c r="B114" s="560" t="s">
        <v>272</v>
      </c>
      <c r="C114" s="551" t="s">
        <v>273</v>
      </c>
      <c r="D114" s="561" t="s">
        <v>88</v>
      </c>
      <c r="E114" s="553">
        <f>EDU*4</f>
        <v>368.0</v>
      </c>
      <c r="F114" s="554" t="s">
        <v>698</v>
      </c>
    </row>
    <row r="115" spans="8:8" ht="16.5" customHeight="1">
      <c r="A115" s="555">
        <v>113.0</v>
      </c>
      <c r="B115" s="556" t="s">
        <v>274</v>
      </c>
      <c r="C115" s="557" t="s">
        <v>216</v>
      </c>
      <c r="D115" s="558" t="s">
        <v>703</v>
      </c>
      <c r="E115" s="557">
        <f>EDU*2+MAX(APP,POW)*2</f>
        <v>284.0</v>
      </c>
      <c r="F115" s="559" t="s">
        <v>275</v>
      </c>
    </row>
    <row r="116" spans="8:8" ht="17.25">
      <c r="A116" s="562">
        <v>114.0</v>
      </c>
      <c r="B116" s="563" t="s">
        <v>276</v>
      </c>
      <c r="C116" s="564" t="s">
        <v>101</v>
      </c>
      <c r="D116" s="565" t="s">
        <v>88</v>
      </c>
      <c r="E116" s="566">
        <f>EDU*4</f>
        <v>368.0</v>
      </c>
      <c r="F116" s="567" t="s">
        <v>699</v>
      </c>
    </row>
  </sheetData>
  <sheetProtection algorithmName="SHA-512" hashValue="f+PNsn5SVdLa6goShchy424xKyhdPw2X05NoJMGs0f9tCpAbq4bcayMikI/ds0pdTcsrkj3eQhtvgMwp0m80+w==" saltValue="3e9bFlC9vx6OIhgI8vh3Ew==" spinCount="100000" sheet="1" objects="1" scenarios="1"/>
  <pageMargins left="0.7" right="0.7" top="0.75" bottom="0.75" header="0.3" footer="0.3"/>
  <extLst>
    <ext xmlns:x14="http://schemas.microsoft.com/office/spreadsheetml/2009/9/main" uri="{CCE6A557-97BC-4b89-ADB6-D9C93CAAB3DF}">
      <x14:dataValidations xmlns:xm="http://schemas.microsoft.com/office/excel/2006/main" count="1">
        <x14:dataValidation allowBlank="1" type="list" errorStyle="stop" showInputMessage="1" showErrorMessage="1">
          <x14:formula1>
            <xm:f>附表!$E$26:$E$30</xm:f>
          </x14:formula1>
          <xm:sqref>D2</xm:sqref>
        </x14:dataValidation>
      </x14:dataValidations>
    </ext>
  </extLst>
</worksheet>
</file>

<file path=xl/worksheets/sheet5.xml><?xml version="1.0" encoding="utf-8"?>
<worksheet xmlns:r="http://schemas.openxmlformats.org/officeDocument/2006/relationships" xmlns="http://schemas.openxmlformats.org/spreadsheetml/2006/main">
  <dimension ref="B1:N33"/>
  <sheetViews>
    <sheetView workbookViewId="0" showGridLines="0">
      <selection activeCell="H14" sqref="H14:L14"/>
    </sheetView>
  </sheetViews>
  <sheetFormatPr defaultRowHeight="16.5" defaultColWidth="9"/>
  <cols>
    <col min="1" max="1" customWidth="1" width="3.5" style="568"/>
    <col min="2" max="2" customWidth="1" width="9.25" style="568"/>
    <col min="3" max="3" customWidth="1" width="9.25" style="568"/>
    <col min="4" max="4" customWidth="1" width="11.25" style="568"/>
    <col min="5" max="5" customWidth="1" width="11.25" style="568"/>
    <col min="6" max="6" customWidth="1" width="10.75" style="568"/>
    <col min="7" max="7" customWidth="1" width="3.5" style="568"/>
    <col min="8" max="8" customWidth="1" width="9.25" style="568"/>
    <col min="9" max="9" customWidth="1" width="9.25" style="568"/>
    <col min="10" max="10" customWidth="1" width="10.125" style="568"/>
    <col min="11" max="11" customWidth="1" width="12.625" style="568"/>
    <col min="12" max="12" customWidth="1" width="9.25" style="568"/>
    <col min="13" max="13" customWidth="1" width="9.0" style="568"/>
    <col min="14" max="14" customWidth="1" width="9.0" style="568"/>
    <col min="15" max="15" customWidth="1" width="9.0" style="568"/>
    <col min="16" max="16" customWidth="1" width="9.0" style="568"/>
    <col min="17" max="17" customWidth="1" width="9.0" style="568"/>
    <col min="18" max="18" customWidth="1" width="9.0" style="568"/>
    <col min="19" max="19" customWidth="1" width="9.0" style="568"/>
    <col min="20" max="20" customWidth="1" width="9.0" style="568"/>
    <col min="21" max="21" customWidth="1" width="9.0" style="568"/>
    <col min="22" max="22" customWidth="1" width="9.0" style="568"/>
    <col min="23" max="23" customWidth="1" width="9.0" style="568"/>
    <col min="24" max="24" customWidth="1" width="9.0" style="568"/>
    <col min="25" max="25" customWidth="1" width="9.0" style="568"/>
    <col min="26" max="26" customWidth="1" width="9.0" style="568"/>
    <col min="27" max="27" customWidth="1" width="9.0" style="568"/>
    <col min="28" max="28" customWidth="1" width="9.0" style="568"/>
    <col min="29" max="29" customWidth="1" width="9.0" style="568"/>
    <col min="30" max="30" customWidth="1" width="9.0" style="568"/>
    <col min="31" max="31" customWidth="1" width="9.0" style="568"/>
    <col min="32" max="32" customWidth="1" width="9.0" style="568"/>
    <col min="33" max="33" customWidth="1" width="9.0" style="568"/>
    <col min="34" max="34" customWidth="1" width="9.0" style="568"/>
    <col min="35" max="35" customWidth="1" width="9.0" style="568"/>
    <col min="36" max="36" customWidth="1" width="9.0" style="568"/>
    <col min="37" max="37" customWidth="1" width="9.0" style="568"/>
    <col min="38" max="38" customWidth="1" width="9.0" style="568"/>
    <col min="39" max="39" customWidth="1" width="9.0" style="568"/>
    <col min="40" max="40" customWidth="1" width="9.0" style="568"/>
    <col min="41" max="41" customWidth="1" width="9.0" style="568"/>
    <col min="42" max="42" customWidth="1" width="9.0" style="568"/>
    <col min="43" max="43" customWidth="1" width="9.0" style="568"/>
    <col min="44" max="44" customWidth="1" width="9.0" style="568"/>
    <col min="45" max="45" customWidth="1" width="9.0" style="568"/>
    <col min="46" max="46" customWidth="1" width="9.0" style="568"/>
    <col min="47" max="47" customWidth="1" width="9.0" style="568"/>
    <col min="48" max="48" customWidth="1" width="9.0" style="568"/>
    <col min="49" max="49" customWidth="1" width="9.0" style="568"/>
    <col min="50" max="50" customWidth="1" width="9.0" style="568"/>
    <col min="51" max="51" customWidth="1" width="9.0" style="568"/>
    <col min="52" max="52" customWidth="1" width="9.0" style="568"/>
    <col min="53" max="53" customWidth="1" width="9.0" style="568"/>
    <col min="54" max="54" customWidth="1" width="9.0" style="568"/>
    <col min="55" max="55" customWidth="1" width="9.0" style="568"/>
    <col min="56" max="56" customWidth="1" width="9.0" style="568"/>
    <col min="57" max="57" customWidth="1" width="9.0" style="568"/>
    <col min="58" max="58" customWidth="1" width="9.0" style="568"/>
    <col min="59" max="59" customWidth="1" width="9.0" style="568"/>
    <col min="60" max="60" customWidth="1" width="9.0" style="568"/>
    <col min="61" max="61" customWidth="1" width="9.0" style="568"/>
    <col min="62" max="62" customWidth="1" width="9.0" style="568"/>
    <col min="63" max="63" customWidth="1" width="9.0" style="568"/>
    <col min="64" max="64" customWidth="1" width="9.0" style="568"/>
    <col min="65" max="65" customWidth="1" width="9.0" style="568"/>
    <col min="66" max="66" customWidth="1" width="9.0" style="568"/>
    <col min="67" max="67" customWidth="1" width="9.0" style="568"/>
    <col min="68" max="68" customWidth="1" width="9.0" style="568"/>
    <col min="69" max="69" customWidth="1" width="9.0" style="568"/>
    <col min="70" max="70" customWidth="1" width="9.0" style="568"/>
    <col min="71" max="71" customWidth="1" width="9.0" style="568"/>
    <col min="72" max="72" customWidth="1" width="9.0" style="568"/>
    <col min="73" max="73" customWidth="1" width="9.0" style="568"/>
    <col min="74" max="74" customWidth="1" width="9.0" style="568"/>
    <col min="75" max="75" customWidth="1" width="9.0" style="568"/>
    <col min="76" max="76" customWidth="1" width="9.0" style="568"/>
    <col min="77" max="77" customWidth="1" width="9.0" style="568"/>
    <col min="78" max="78" customWidth="1" width="9.0" style="568"/>
    <col min="79" max="79" customWidth="1" width="9.0" style="568"/>
    <col min="80" max="80" customWidth="1" width="9.0" style="568"/>
    <col min="81" max="81" customWidth="1" width="9.0" style="568"/>
    <col min="82" max="82" customWidth="1" width="9.0" style="568"/>
    <col min="83" max="83" customWidth="1" width="9.0" style="568"/>
    <col min="84" max="84" customWidth="1" width="9.0" style="568"/>
    <col min="85" max="85" customWidth="1" width="9.0" style="568"/>
    <col min="86" max="86" customWidth="1" width="9.0" style="568"/>
    <col min="87" max="87" customWidth="1" width="9.0" style="568"/>
    <col min="88" max="88" customWidth="1" width="9.0" style="568"/>
    <col min="89" max="89" customWidth="1" width="9.0" style="568"/>
    <col min="90" max="90" customWidth="1" width="9.0" style="568"/>
    <col min="91" max="91" customWidth="1" width="9.0" style="568"/>
    <col min="92" max="92" customWidth="1" width="9.0" style="568"/>
    <col min="93" max="93" customWidth="1" width="9.0" style="568"/>
    <col min="94" max="94" customWidth="1" width="9.0" style="568"/>
    <col min="95" max="95" customWidth="1" width="9.0" style="568"/>
    <col min="96" max="96" customWidth="1" width="9.0" style="568"/>
    <col min="97" max="97" customWidth="1" width="9.0" style="568"/>
    <col min="98" max="98" customWidth="1" width="9.0" style="568"/>
    <col min="99" max="99" customWidth="1" width="9.0" style="568"/>
    <col min="100" max="100" customWidth="1" width="9.0" style="568"/>
    <col min="101" max="101" customWidth="1" width="9.0" style="568"/>
    <col min="102" max="102" customWidth="1" width="9.0" style="568"/>
    <col min="103" max="103" customWidth="1" width="9.0" style="568"/>
    <col min="104" max="104" customWidth="1" width="9.0" style="568"/>
    <col min="105" max="105" customWidth="1" width="9.0" style="568"/>
    <col min="106" max="106" customWidth="1" width="9.0" style="568"/>
    <col min="107" max="107" customWidth="1" width="9.0" style="568"/>
    <col min="108" max="108" customWidth="1" width="9.0" style="568"/>
    <col min="109" max="109" customWidth="1" width="9.0" style="568"/>
    <col min="110" max="110" customWidth="1" width="9.0" style="568"/>
    <col min="111" max="111" customWidth="1" width="9.0" style="568"/>
    <col min="112" max="112" customWidth="1" width="9.0" style="568"/>
    <col min="113" max="113" customWidth="1" width="9.0" style="568"/>
    <col min="114" max="114" customWidth="1" width="9.0" style="568"/>
    <col min="115" max="115" customWidth="1" width="9.0" style="568"/>
    <col min="116" max="116" customWidth="1" width="9.0" style="568"/>
    <col min="117" max="117" customWidth="1" width="9.0" style="568"/>
    <col min="118" max="118" customWidth="1" width="9.0" style="568"/>
    <col min="119" max="119" customWidth="1" width="9.0" style="568"/>
    <col min="120" max="120" customWidth="1" width="9.0" style="568"/>
    <col min="121" max="121" customWidth="1" width="9.0" style="568"/>
    <col min="122" max="122" customWidth="1" width="9.0" style="568"/>
    <col min="123" max="123" customWidth="1" width="9.0" style="568"/>
    <col min="124" max="124" customWidth="1" width="9.0" style="568"/>
    <col min="125" max="125" customWidth="1" width="9.0" style="568"/>
    <col min="126" max="126" customWidth="1" width="9.0" style="568"/>
    <col min="127" max="127" customWidth="1" width="9.0" style="568"/>
    <col min="128" max="128" customWidth="1" width="9.0" style="568"/>
    <col min="129" max="129" customWidth="1" width="9.0" style="568"/>
    <col min="130" max="130" customWidth="1" width="9.0" style="568"/>
    <col min="131" max="131" customWidth="1" width="9.0" style="568"/>
    <col min="132" max="132" customWidth="1" width="9.0" style="568"/>
    <col min="133" max="133" customWidth="1" width="9.0" style="568"/>
    <col min="134" max="134" customWidth="1" width="9.0" style="568"/>
    <col min="135" max="135" customWidth="1" width="9.0" style="568"/>
    <col min="136" max="136" customWidth="1" width="9.0" style="568"/>
    <col min="137" max="137" customWidth="1" width="9.0" style="568"/>
    <col min="138" max="138" customWidth="1" width="9.0" style="568"/>
    <col min="139" max="139" customWidth="1" width="9.0" style="568"/>
    <col min="140" max="140" customWidth="1" width="9.0" style="568"/>
    <col min="141" max="141" customWidth="1" width="9.0" style="568"/>
    <col min="142" max="142" customWidth="1" width="9.0" style="568"/>
    <col min="143" max="143" customWidth="1" width="9.0" style="568"/>
    <col min="144" max="144" customWidth="1" width="9.0" style="568"/>
    <col min="145" max="145" customWidth="1" width="9.0" style="568"/>
    <col min="146" max="146" customWidth="1" width="9.0" style="568"/>
    <col min="147" max="147" customWidth="1" width="9.0" style="568"/>
    <col min="148" max="148" customWidth="1" width="9.0" style="568"/>
    <col min="149" max="149" customWidth="1" width="9.0" style="568"/>
    <col min="150" max="150" customWidth="1" width="9.0" style="568"/>
    <col min="151" max="151" customWidth="1" width="9.0" style="568"/>
    <col min="152" max="152" customWidth="1" width="9.0" style="568"/>
    <col min="153" max="153" customWidth="1" width="9.0" style="568"/>
    <col min="154" max="154" customWidth="1" width="9.0" style="568"/>
    <col min="155" max="155" customWidth="1" width="9.0" style="568"/>
    <col min="156" max="156" customWidth="1" width="9.0" style="568"/>
    <col min="157" max="157" customWidth="1" width="9.0" style="568"/>
    <col min="158" max="158" customWidth="1" width="9.0" style="568"/>
    <col min="159" max="159" customWidth="1" width="9.0" style="568"/>
    <col min="160" max="160" customWidth="1" width="9.0" style="568"/>
    <col min="161" max="161" customWidth="1" width="9.0" style="568"/>
    <col min="162" max="162" customWidth="1" width="9.0" style="568"/>
    <col min="163" max="163" customWidth="1" width="9.0" style="568"/>
    <col min="164" max="164" customWidth="1" width="9.0" style="568"/>
    <col min="165" max="165" customWidth="1" width="9.0" style="568"/>
    <col min="166" max="166" customWidth="1" width="9.0" style="568"/>
    <col min="167" max="167" customWidth="1" width="9.0" style="568"/>
    <col min="168" max="168" customWidth="1" width="9.0" style="568"/>
    <col min="169" max="169" customWidth="1" width="9.0" style="568"/>
    <col min="170" max="170" customWidth="1" width="9.0" style="568"/>
    <col min="171" max="171" customWidth="1" width="9.0" style="568"/>
    <col min="172" max="172" customWidth="1" width="9.0" style="568"/>
    <col min="173" max="173" customWidth="1" width="9.0" style="568"/>
    <col min="174" max="174" customWidth="1" width="9.0" style="568"/>
    <col min="175" max="175" customWidth="1" width="9.0" style="568"/>
    <col min="176" max="176" customWidth="1" width="9.0" style="568"/>
    <col min="177" max="177" customWidth="1" width="9.0" style="568"/>
    <col min="178" max="178" customWidth="1" width="9.0" style="568"/>
    <col min="179" max="179" customWidth="1" width="9.0" style="568"/>
    <col min="180" max="180" customWidth="1" width="9.0" style="568"/>
    <col min="181" max="181" customWidth="1" width="9.0" style="568"/>
    <col min="182" max="182" customWidth="1" width="9.0" style="568"/>
    <col min="183" max="183" customWidth="1" width="9.0" style="568"/>
    <col min="184" max="184" customWidth="1" width="9.0" style="568"/>
    <col min="185" max="185" customWidth="1" width="9.0" style="568"/>
    <col min="186" max="186" customWidth="1" width="9.0" style="568"/>
    <col min="187" max="187" customWidth="1" width="9.0" style="568"/>
    <col min="188" max="188" customWidth="1" width="9.0" style="568"/>
    <col min="189" max="189" customWidth="1" width="9.0" style="568"/>
    <col min="190" max="190" customWidth="1" width="9.0" style="568"/>
    <col min="191" max="191" customWidth="1" width="9.0" style="568"/>
    <col min="192" max="192" customWidth="1" width="9.0" style="568"/>
    <col min="193" max="193" customWidth="1" width="9.0" style="568"/>
    <col min="194" max="194" customWidth="1" width="9.0" style="568"/>
    <col min="195" max="195" customWidth="1" width="9.0" style="568"/>
    <col min="196" max="196" customWidth="1" width="9.0" style="568"/>
    <col min="197" max="197" customWidth="1" width="9.0" style="568"/>
    <col min="198" max="198" customWidth="1" width="9.0" style="568"/>
    <col min="199" max="199" customWidth="1" width="9.0" style="568"/>
    <col min="200" max="200" customWidth="1" width="9.0" style="568"/>
    <col min="201" max="201" customWidth="1" width="9.0" style="568"/>
    <col min="202" max="202" customWidth="1" width="9.0" style="568"/>
    <col min="203" max="203" customWidth="1" width="9.0" style="568"/>
    <col min="204" max="204" customWidth="1" width="9.0" style="568"/>
    <col min="205" max="205" customWidth="1" width="9.0" style="568"/>
    <col min="206" max="206" customWidth="1" width="9.0" style="568"/>
    <col min="207" max="207" customWidth="1" width="9.0" style="568"/>
    <col min="208" max="208" customWidth="1" width="9.0" style="568"/>
    <col min="209" max="209" customWidth="1" width="9.0" style="568"/>
    <col min="210" max="210" customWidth="1" width="9.0" style="568"/>
    <col min="211" max="211" customWidth="1" width="9.0" style="568"/>
    <col min="212" max="212" customWidth="1" width="9.0" style="568"/>
    <col min="213" max="213" customWidth="1" width="9.0" style="568"/>
    <col min="214" max="214" customWidth="1" width="9.0" style="568"/>
    <col min="215" max="215" customWidth="1" width="9.0" style="568"/>
    <col min="216" max="216" customWidth="1" width="9.0" style="568"/>
    <col min="217" max="217" customWidth="1" width="9.0" style="568"/>
    <col min="218" max="218" customWidth="1" width="9.0" style="568"/>
    <col min="219" max="219" customWidth="1" width="9.0" style="568"/>
    <col min="220" max="220" customWidth="1" width="9.0" style="568"/>
    <col min="221" max="221" customWidth="1" width="9.0" style="568"/>
    <col min="222" max="222" customWidth="1" width="9.0" style="568"/>
    <col min="223" max="223" customWidth="1" width="9.0" style="568"/>
    <col min="224" max="224" customWidth="1" width="9.0" style="568"/>
    <col min="225" max="225" customWidth="1" width="9.0" style="568"/>
    <col min="226" max="226" customWidth="1" width="9.0" style="568"/>
    <col min="227" max="227" customWidth="1" width="9.0" style="568"/>
    <col min="228" max="228" customWidth="1" width="9.0" style="568"/>
    <col min="229" max="229" customWidth="1" width="9.0" style="568"/>
    <col min="230" max="230" customWidth="1" width="9.0" style="568"/>
    <col min="231" max="231" customWidth="1" width="9.0" style="568"/>
    <col min="232" max="232" customWidth="1" width="9.0" style="568"/>
    <col min="233" max="233" customWidth="1" width="9.0" style="568"/>
    <col min="234" max="234" customWidth="1" width="9.0" style="568"/>
    <col min="235" max="235" customWidth="1" width="9.0" style="568"/>
    <col min="236" max="236" customWidth="1" width="9.0" style="568"/>
    <col min="237" max="237" customWidth="1" width="9.0" style="568"/>
    <col min="238" max="238" customWidth="1" width="9.0" style="568"/>
    <col min="239" max="239" customWidth="1" width="9.0" style="568"/>
    <col min="240" max="240" customWidth="1" width="9.0" style="568"/>
    <col min="241" max="241" customWidth="1" width="9.0" style="568"/>
    <col min="242" max="242" customWidth="1" width="9.0" style="568"/>
    <col min="243" max="243" customWidth="1" width="9.0" style="568"/>
    <col min="244" max="244" customWidth="1" width="9.0" style="568"/>
    <col min="245" max="245" customWidth="1" width="9.0" style="568"/>
    <col min="246" max="246" customWidth="1" width="9.0" style="568"/>
    <col min="247" max="247" customWidth="1" width="9.0" style="568"/>
    <col min="248" max="248" customWidth="1" width="9.0" style="568"/>
    <col min="249" max="249" customWidth="1" width="9.0" style="568"/>
    <col min="250" max="250" customWidth="1" width="9.0" style="568"/>
    <col min="251" max="251" customWidth="1" width="9.0" style="568"/>
    <col min="252" max="252" customWidth="1" width="9.0" style="568"/>
    <col min="253" max="253" customWidth="1" width="9.0" style="568"/>
    <col min="254" max="254" customWidth="1" width="9.0" style="568"/>
    <col min="255" max="255" customWidth="1" width="9.0" style="568"/>
    <col min="256" max="256" customWidth="1" width="9.0" style="568"/>
    <col min="257" max="16384" width="9" style="0" hidden="0"/>
  </cols>
  <sheetData>
    <row r="1" spans="8:8" ht="17.25"/>
    <row r="2" spans="8:8">
      <c r="B2" s="569" t="s">
        <v>495</v>
      </c>
      <c r="C2" s="570"/>
      <c r="D2" s="570"/>
      <c r="E2" s="570"/>
      <c r="F2" s="571"/>
      <c r="H2" s="569" t="s">
        <v>583</v>
      </c>
      <c r="I2" s="570"/>
      <c r="J2" s="570"/>
      <c r="K2" s="570"/>
      <c r="L2" s="571"/>
    </row>
    <row r="3" spans="8:8">
      <c r="B3" s="572" t="s">
        <v>464</v>
      </c>
      <c r="C3" s="573" t="s">
        <v>405</v>
      </c>
      <c r="D3" s="573" t="s">
        <v>465</v>
      </c>
      <c r="E3" s="573" t="s">
        <v>466</v>
      </c>
      <c r="F3" s="574" t="s">
        <v>467</v>
      </c>
      <c r="H3" s="572" t="s">
        <v>464</v>
      </c>
      <c r="I3" s="573" t="s">
        <v>405</v>
      </c>
      <c r="J3" s="573" t="s">
        <v>465</v>
      </c>
      <c r="K3" s="573" t="s">
        <v>466</v>
      </c>
      <c r="L3" s="574" t="s">
        <v>467</v>
      </c>
    </row>
    <row r="4" spans="8:8">
      <c r="B4" s="575" t="s">
        <v>468</v>
      </c>
      <c r="C4" s="576" t="s">
        <v>476</v>
      </c>
      <c r="D4" s="576" t="s">
        <v>482</v>
      </c>
      <c r="E4" s="576" t="s">
        <v>34</v>
      </c>
      <c r="F4" s="577" t="s">
        <v>482</v>
      </c>
      <c r="H4" s="575" t="s">
        <v>468</v>
      </c>
      <c r="I4" s="576" t="s">
        <v>476</v>
      </c>
      <c r="J4" s="576" t="s">
        <v>491</v>
      </c>
      <c r="K4" s="576" t="s">
        <v>34</v>
      </c>
      <c r="L4" s="577" t="s">
        <v>491</v>
      </c>
    </row>
    <row r="5" spans="8:8">
      <c r="B5" s="578" t="s">
        <v>469</v>
      </c>
      <c r="C5" s="579" t="s">
        <v>474</v>
      </c>
      <c r="D5" s="580" t="s">
        <v>480</v>
      </c>
      <c r="E5" s="580" t="s">
        <v>481</v>
      </c>
      <c r="F5" s="581" t="s">
        <v>463</v>
      </c>
      <c r="H5" s="578" t="s">
        <v>469</v>
      </c>
      <c r="I5" s="579" t="s">
        <v>474</v>
      </c>
      <c r="J5" s="580" t="s">
        <v>485</v>
      </c>
      <c r="K5" s="580" t="s">
        <v>498</v>
      </c>
      <c r="L5" s="581" t="s">
        <v>504</v>
      </c>
    </row>
    <row r="6" spans="8:8">
      <c r="B6" s="575" t="s">
        <v>470</v>
      </c>
      <c r="C6" s="576" t="s">
        <v>475</v>
      </c>
      <c r="D6" s="576" t="s">
        <v>483</v>
      </c>
      <c r="E6" s="582" t="s">
        <v>487</v>
      </c>
      <c r="F6" s="583" t="s">
        <v>491</v>
      </c>
      <c r="H6" s="575" t="s">
        <v>470</v>
      </c>
      <c r="I6" s="576" t="s">
        <v>475</v>
      </c>
      <c r="J6" s="576" t="s">
        <v>496</v>
      </c>
      <c r="K6" s="582" t="s">
        <v>500</v>
      </c>
      <c r="L6" s="583" t="s">
        <v>505</v>
      </c>
    </row>
    <row r="7" spans="8:8">
      <c r="B7" s="578" t="s">
        <v>471</v>
      </c>
      <c r="C7" s="579" t="s">
        <v>477</v>
      </c>
      <c r="D7" s="579" t="s">
        <v>484</v>
      </c>
      <c r="E7" s="580" t="s">
        <v>488</v>
      </c>
      <c r="F7" s="581" t="s">
        <v>492</v>
      </c>
      <c r="H7" s="578" t="s">
        <v>471</v>
      </c>
      <c r="I7" s="579" t="s">
        <v>477</v>
      </c>
      <c r="J7" s="579" t="s">
        <v>497</v>
      </c>
      <c r="K7" s="580" t="s">
        <v>501</v>
      </c>
      <c r="L7" s="581" t="s">
        <v>506</v>
      </c>
    </row>
    <row r="8" spans="8:8">
      <c r="B8" s="575" t="s">
        <v>472</v>
      </c>
      <c r="C8" s="576" t="s">
        <v>478</v>
      </c>
      <c r="D8" s="576" t="s">
        <v>485</v>
      </c>
      <c r="E8" s="582" t="s">
        <v>489</v>
      </c>
      <c r="F8" s="583" t="s">
        <v>493</v>
      </c>
      <c r="H8" s="575" t="s">
        <v>472</v>
      </c>
      <c r="I8" s="576" t="s">
        <v>478</v>
      </c>
      <c r="J8" s="576" t="s">
        <v>498</v>
      </c>
      <c r="K8" s="582" t="s">
        <v>502</v>
      </c>
      <c r="L8" s="583" t="s">
        <v>494</v>
      </c>
    </row>
    <row r="9" spans="8:8">
      <c r="B9" s="578" t="s">
        <v>473</v>
      </c>
      <c r="C9" s="579" t="s">
        <v>479</v>
      </c>
      <c r="D9" s="579" t="s">
        <v>486</v>
      </c>
      <c r="E9" s="580" t="s">
        <v>490</v>
      </c>
      <c r="F9" s="581" t="s">
        <v>494</v>
      </c>
      <c r="H9" s="578" t="s">
        <v>473</v>
      </c>
      <c r="I9" s="579" t="s">
        <v>479</v>
      </c>
      <c r="J9" s="579" t="s">
        <v>499</v>
      </c>
      <c r="K9" s="580" t="s">
        <v>503</v>
      </c>
      <c r="L9" s="581" t="s">
        <v>507</v>
      </c>
    </row>
    <row r="10" spans="8:8" ht="17.25">
      <c r="B10" s="584" t="s">
        <v>542</v>
      </c>
      <c r="C10" s="585"/>
      <c r="D10" s="585"/>
      <c r="E10" s="585"/>
      <c r="F10" s="586"/>
      <c r="H10" s="584" t="s">
        <v>542</v>
      </c>
      <c r="I10" s="585"/>
      <c r="J10" s="585"/>
      <c r="K10" s="585"/>
      <c r="L10" s="586"/>
    </row>
    <row r="11" spans="8:8" ht="17.25"/>
    <row r="12" spans="8:8">
      <c r="B12" s="569" t="s">
        <v>508</v>
      </c>
      <c r="C12" s="570"/>
      <c r="D12" s="570"/>
      <c r="E12" s="570"/>
      <c r="F12" s="571"/>
    </row>
    <row r="13" spans="8:8">
      <c r="B13" s="572" t="s">
        <v>464</v>
      </c>
      <c r="C13" s="573" t="s">
        <v>405</v>
      </c>
      <c r="D13" s="573" t="s">
        <v>465</v>
      </c>
      <c r="E13" s="573" t="s">
        <v>466</v>
      </c>
      <c r="F13" s="574" t="s">
        <v>467</v>
      </c>
    </row>
    <row r="14" spans="8:8">
      <c r="B14" s="575" t="s">
        <v>468</v>
      </c>
      <c r="C14" s="576" t="s">
        <v>476</v>
      </c>
      <c r="D14" s="576" t="s">
        <v>509</v>
      </c>
      <c r="E14" s="576" t="s">
        <v>34</v>
      </c>
      <c r="F14" s="577" t="s">
        <v>510</v>
      </c>
      <c r="H14" s="538" t="s">
        <v>620</v>
      </c>
      <c r="I14" s="538"/>
      <c r="J14" s="538"/>
      <c r="K14" s="538"/>
      <c r="L14" s="538"/>
    </row>
    <row r="15" spans="8:8">
      <c r="B15" s="578" t="s">
        <v>469</v>
      </c>
      <c r="C15" s="579" t="s">
        <v>474</v>
      </c>
      <c r="D15" s="580" t="s">
        <v>480</v>
      </c>
      <c r="E15" s="580" t="s">
        <v>481</v>
      </c>
      <c r="F15" s="581" t="s">
        <v>514</v>
      </c>
    </row>
    <row r="16" spans="8:8">
      <c r="B16" s="575" t="s">
        <v>470</v>
      </c>
      <c r="C16" s="576" t="s">
        <v>475</v>
      </c>
      <c r="D16" s="576" t="s">
        <v>481</v>
      </c>
      <c r="E16" s="582" t="s">
        <v>485</v>
      </c>
      <c r="F16" s="583" t="s">
        <v>544</v>
      </c>
    </row>
    <row r="17" spans="8:8">
      <c r="B17" s="578" t="s">
        <v>471</v>
      </c>
      <c r="C17" s="579" t="s">
        <v>477</v>
      </c>
      <c r="D17" s="579" t="s">
        <v>511</v>
      </c>
      <c r="E17" s="580" t="s">
        <v>498</v>
      </c>
      <c r="F17" s="581" t="s">
        <v>515</v>
      </c>
    </row>
    <row r="18" spans="8:8">
      <c r="B18" s="575" t="s">
        <v>472</v>
      </c>
      <c r="C18" s="576" t="s">
        <v>478</v>
      </c>
      <c r="D18" s="576" t="s">
        <v>487</v>
      </c>
      <c r="E18" s="582" t="s">
        <v>488</v>
      </c>
      <c r="F18" s="583" t="s">
        <v>492</v>
      </c>
    </row>
    <row r="19" spans="8:8">
      <c r="B19" s="578" t="s">
        <v>473</v>
      </c>
      <c r="C19" s="579" t="s">
        <v>479</v>
      </c>
      <c r="D19" s="579" t="s">
        <v>512</v>
      </c>
      <c r="E19" s="580" t="s">
        <v>513</v>
      </c>
      <c r="F19" s="581" t="s">
        <v>493</v>
      </c>
    </row>
    <row r="20" spans="8:8">
      <c r="B20" s="587" t="s">
        <v>543</v>
      </c>
      <c r="C20" s="588"/>
      <c r="D20" s="588"/>
      <c r="E20" s="588"/>
      <c r="F20" s="589"/>
    </row>
    <row r="21" spans="8:8" ht="17.25">
      <c r="B21" s="590"/>
      <c r="C21" s="591"/>
      <c r="D21" s="591"/>
      <c r="E21" s="591"/>
      <c r="F21" s="592"/>
    </row>
    <row r="24" spans="8:8" ht="17.25"/>
    <row r="25" spans="8:8">
      <c r="B25" s="569" t="s">
        <v>591</v>
      </c>
      <c r="C25" s="570"/>
      <c r="D25" s="570"/>
      <c r="E25" s="570"/>
      <c r="F25" s="571"/>
      <c r="H25" s="569" t="s">
        <v>590</v>
      </c>
      <c r="I25" s="570"/>
      <c r="J25" s="570"/>
      <c r="K25" s="570"/>
      <c r="L25" s="571"/>
    </row>
    <row r="26" spans="8:8">
      <c r="B26" s="572" t="s">
        <v>464</v>
      </c>
      <c r="C26" s="573" t="s">
        <v>405</v>
      </c>
      <c r="D26" s="573" t="s">
        <v>465</v>
      </c>
      <c r="E26" s="573" t="s">
        <v>466</v>
      </c>
      <c r="F26" s="574" t="s">
        <v>467</v>
      </c>
      <c r="H26" s="572" t="s">
        <v>464</v>
      </c>
      <c r="I26" s="573" t="s">
        <v>405</v>
      </c>
      <c r="J26" s="573" t="s">
        <v>465</v>
      </c>
      <c r="K26" s="573" t="s">
        <v>466</v>
      </c>
      <c r="L26" s="574" t="s">
        <v>467</v>
      </c>
    </row>
    <row r="27" spans="8:8">
      <c r="B27" s="575" t="s">
        <v>468</v>
      </c>
      <c r="C27" s="576" t="s">
        <v>476</v>
      </c>
      <c r="D27" s="576" t="s">
        <v>517</v>
      </c>
      <c r="E27" s="576" t="s">
        <v>34</v>
      </c>
      <c r="F27" s="577" t="s">
        <v>492</v>
      </c>
      <c r="H27" s="575" t="s">
        <v>468</v>
      </c>
      <c r="I27" s="576" t="s">
        <v>476</v>
      </c>
      <c r="J27" s="576" t="s">
        <v>506</v>
      </c>
      <c r="K27" s="576" t="s">
        <v>34</v>
      </c>
      <c r="L27" s="577" t="s">
        <v>536</v>
      </c>
    </row>
    <row r="28" spans="8:8">
      <c r="B28" s="578" t="s">
        <v>469</v>
      </c>
      <c r="C28" s="579" t="s">
        <v>474</v>
      </c>
      <c r="D28" s="580" t="s">
        <v>497</v>
      </c>
      <c r="E28" s="580" t="s">
        <v>500</v>
      </c>
      <c r="F28" s="581" t="s">
        <v>517</v>
      </c>
      <c r="H28" s="578" t="s">
        <v>469</v>
      </c>
      <c r="I28" s="579" t="s">
        <v>474</v>
      </c>
      <c r="J28" s="580" t="s">
        <v>527</v>
      </c>
      <c r="K28" s="580" t="s">
        <v>531</v>
      </c>
      <c r="L28" s="581" t="s">
        <v>537</v>
      </c>
    </row>
    <row r="29" spans="8:8">
      <c r="B29" s="575" t="s">
        <v>470</v>
      </c>
      <c r="C29" s="576" t="s">
        <v>475</v>
      </c>
      <c r="D29" s="576" t="s">
        <v>498</v>
      </c>
      <c r="E29" s="582" t="s">
        <v>520</v>
      </c>
      <c r="F29" s="583" t="s">
        <v>506</v>
      </c>
      <c r="H29" s="575" t="s">
        <v>470</v>
      </c>
      <c r="I29" s="576" t="s">
        <v>475</v>
      </c>
      <c r="J29" s="576" t="s">
        <v>528</v>
      </c>
      <c r="K29" s="582" t="s">
        <v>532</v>
      </c>
      <c r="L29" s="583" t="s">
        <v>538</v>
      </c>
    </row>
    <row r="30" spans="8:8">
      <c r="B30" s="578" t="s">
        <v>471</v>
      </c>
      <c r="C30" s="579" t="s">
        <v>477</v>
      </c>
      <c r="D30" s="579" t="s">
        <v>488</v>
      </c>
      <c r="E30" s="580" t="s">
        <v>521</v>
      </c>
      <c r="F30" s="581" t="s">
        <v>494</v>
      </c>
      <c r="H30" s="578" t="s">
        <v>471</v>
      </c>
      <c r="I30" s="579" t="s">
        <v>477</v>
      </c>
      <c r="J30" s="579" t="s">
        <v>529</v>
      </c>
      <c r="K30" s="580" t="s">
        <v>533</v>
      </c>
      <c r="L30" s="581" t="s">
        <v>539</v>
      </c>
    </row>
    <row r="31" spans="8:8">
      <c r="B31" s="575" t="s">
        <v>472</v>
      </c>
      <c r="C31" s="576" t="s">
        <v>478</v>
      </c>
      <c r="D31" s="576" t="s">
        <v>518</v>
      </c>
      <c r="E31" s="582" t="s">
        <v>522</v>
      </c>
      <c r="F31" s="583" t="s">
        <v>524</v>
      </c>
      <c r="H31" s="575" t="s">
        <v>472</v>
      </c>
      <c r="I31" s="576" t="s">
        <v>478</v>
      </c>
      <c r="J31" s="576" t="s">
        <v>530</v>
      </c>
      <c r="K31" s="582" t="s">
        <v>534</v>
      </c>
      <c r="L31" s="583" t="s">
        <v>540</v>
      </c>
    </row>
    <row r="32" spans="8:8">
      <c r="B32" s="578" t="s">
        <v>473</v>
      </c>
      <c r="C32" s="579" t="s">
        <v>479</v>
      </c>
      <c r="D32" s="579" t="s">
        <v>519</v>
      </c>
      <c r="E32" s="580" t="s">
        <v>523</v>
      </c>
      <c r="F32" s="581" t="s">
        <v>525</v>
      </c>
      <c r="H32" s="578" t="s">
        <v>473</v>
      </c>
      <c r="I32" s="579" t="s">
        <v>479</v>
      </c>
      <c r="J32" s="579" t="s">
        <v>526</v>
      </c>
      <c r="K32" s="580" t="s">
        <v>535</v>
      </c>
      <c r="L32" s="581" t="s">
        <v>541</v>
      </c>
    </row>
    <row r="33" spans="8:8" ht="17.25">
      <c r="B33" s="584" t="s">
        <v>516</v>
      </c>
      <c r="C33" s="585"/>
      <c r="D33" s="585"/>
      <c r="E33" s="585"/>
      <c r="F33" s="586"/>
      <c r="H33" s="584" t="s">
        <v>516</v>
      </c>
      <c r="I33" s="585"/>
      <c r="J33" s="585"/>
      <c r="K33" s="585"/>
      <c r="L33" s="586"/>
    </row>
  </sheetData>
  <sheetProtection algorithmName="SHA-512" hashValue="+Dzfz/p1VGlOcS7xtd03DAwIaWdVv763uzT6pHVGIl/iC51dVBIZBH0b1WeBCui4mJ18nMibVzI/qEu9ty3Lag==" saltValue="8ZAozf22ime3PvuXP7IipQ==" spinCount="100000" sheet="1" objects="1" scenarios="1"/>
  <mergeCells count="11">
    <mergeCell ref="B2:F2"/>
    <mergeCell ref="B10:F10"/>
    <mergeCell ref="H10:L10"/>
    <mergeCell ref="H2:L2"/>
    <mergeCell ref="H14:L14"/>
    <mergeCell ref="B12:F12"/>
    <mergeCell ref="B20:F21"/>
    <mergeCell ref="B25:F25"/>
    <mergeCell ref="B33:F33"/>
    <mergeCell ref="H25:L25"/>
    <mergeCell ref="H33:L33"/>
  </mergeCells>
  <hyperlinks>
    <hyperlink ref="H14:L14" location="建卡!O88" display="点击这里返回“建卡”标签。"/>
  </hyperlinks>
  <pageMargins left="0.7" right="0.7" top="0.75" bottom="0.75" header="0.3" footer="0.3"/>
</worksheet>
</file>

<file path=xl/worksheets/sheet6.xml><?xml version="1.0" encoding="utf-8"?>
<worksheet xmlns:r="http://schemas.openxmlformats.org/officeDocument/2006/relationships" xmlns="http://schemas.openxmlformats.org/spreadsheetml/2006/main">
  <dimension ref="A1:X7"/>
  <sheetViews>
    <sheetView workbookViewId="0" showGridLines="0" showRowColHeaders="0">
      <selection activeCell="B4" sqref="B4:D5"/>
    </sheetView>
  </sheetViews>
  <sheetFormatPr defaultRowHeight="17.25" defaultColWidth="4"/>
  <cols>
    <col min="1" max="1" customWidth="1" width="4.0" style="593"/>
    <col min="2" max="2" customWidth="1" width="4.0" style="594"/>
    <col min="3" max="3" customWidth="1" width="4.0" style="594"/>
    <col min="4" max="4" customWidth="1" width="4.0" style="594"/>
    <col min="5" max="5" customWidth="1" width="4.0" style="594"/>
    <col min="6" max="6" customWidth="1" width="4.0" style="594"/>
    <col min="7" max="7" customWidth="1" width="4.0" style="594"/>
    <col min="8" max="8" customWidth="1" width="4.0" style="594"/>
    <col min="9" max="9" customWidth="1" width="4.0" style="594"/>
    <col min="10" max="10" customWidth="1" width="4.0" style="594"/>
    <col min="11" max="11" customWidth="1" width="4.0" style="594"/>
    <col min="12" max="12" customWidth="1" width="4.0" style="594"/>
    <col min="13" max="13" customWidth="1" width="4.0" style="594"/>
    <col min="14" max="14" customWidth="1" width="4.0" style="594"/>
    <col min="15" max="15" customWidth="1" width="4.0" style="594"/>
    <col min="16" max="16" customWidth="1" width="4.0" style="594"/>
    <col min="17" max="17" customWidth="1" width="4.0" style="594"/>
    <col min="18" max="18" customWidth="1" width="4.0" style="594"/>
    <col min="19" max="19" customWidth="1" width="4.0" style="594"/>
    <col min="20" max="20" customWidth="1" width="4.0" style="594"/>
    <col min="21" max="21" customWidth="1" width="4.0" style="594"/>
    <col min="22" max="22" customWidth="1" width="4.0" style="594"/>
    <col min="23" max="23" customWidth="1" width="4.0" style="594"/>
    <col min="24" max="24" customWidth="1" width="4.0" style="594"/>
    <col min="25" max="25" customWidth="1" width="4.0" style="594"/>
    <col min="26" max="26" customWidth="1" width="4.0" style="594"/>
    <col min="27" max="27" customWidth="1" width="4.0" style="594"/>
    <col min="28" max="28" customWidth="1" width="4.0" style="594"/>
    <col min="29" max="29" customWidth="1" width="4.0" style="594"/>
    <col min="30" max="30" customWidth="1" width="4.0" style="594"/>
    <col min="31" max="31" customWidth="1" width="4.0" style="594"/>
    <col min="32" max="32" customWidth="1" width="4.0" style="594"/>
    <col min="33" max="33" customWidth="1" width="4.0" style="594"/>
    <col min="34" max="34" customWidth="1" width="4.0" style="594"/>
    <col min="35" max="35" customWidth="1" width="4.0" style="594"/>
    <col min="36" max="36" customWidth="1" width="4.0" style="594"/>
    <col min="37" max="37" customWidth="1" width="4.0" style="594"/>
    <col min="38" max="38" customWidth="1" width="4.0" style="594"/>
    <col min="39" max="39" customWidth="1" width="4.0" style="594"/>
    <col min="40" max="40" customWidth="1" width="4.0" style="594"/>
    <col min="41" max="41" customWidth="1" width="4.0" style="594"/>
    <col min="42" max="42" customWidth="1" width="4.0" style="594"/>
    <col min="43" max="43" customWidth="1" width="4.0" style="594"/>
    <col min="44" max="44" customWidth="1" width="4.0" style="594"/>
    <col min="45" max="45" customWidth="1" width="4.0" style="594"/>
    <col min="46" max="46" customWidth="1" width="4.0" style="594"/>
    <col min="47" max="47" customWidth="1" width="4.0" style="594"/>
    <col min="48" max="48" customWidth="1" width="4.0" style="594"/>
    <col min="49" max="49" customWidth="1" width="4.0" style="594"/>
    <col min="50" max="50" customWidth="1" width="4.0" style="594"/>
    <col min="51" max="51" customWidth="1" width="4.0" style="594"/>
    <col min="52" max="52" customWidth="1" width="4.0" style="594"/>
    <col min="53" max="53" customWidth="1" width="4.0" style="594"/>
    <col min="54" max="54" customWidth="1" width="4.0" style="594"/>
    <col min="55" max="55" customWidth="1" width="4.0" style="594"/>
    <col min="56" max="56" customWidth="1" width="4.0" style="594"/>
    <col min="57" max="57" customWidth="1" width="4.0" style="594"/>
    <col min="58" max="58" customWidth="1" width="4.0" style="594"/>
    <col min="59" max="59" customWidth="1" width="4.0" style="594"/>
    <col min="60" max="60" customWidth="1" width="4.0" style="594"/>
    <col min="61" max="61" customWidth="1" width="4.0" style="594"/>
    <col min="62" max="62" customWidth="1" width="4.0" style="594"/>
    <col min="63" max="63" customWidth="1" width="4.0" style="594"/>
    <col min="64" max="64" customWidth="1" width="4.0" style="594"/>
    <col min="65" max="65" customWidth="1" width="4.0" style="594"/>
    <col min="66" max="66" customWidth="1" width="4.0" style="594"/>
    <col min="67" max="67" customWidth="1" width="4.0" style="594"/>
    <col min="68" max="68" customWidth="1" width="4.0" style="594"/>
    <col min="69" max="69" customWidth="1" width="4.0" style="594"/>
    <col min="70" max="70" customWidth="1" width="4.0" style="594"/>
    <col min="71" max="71" customWidth="1" width="4.0" style="594"/>
    <col min="72" max="72" customWidth="1" width="4.0" style="594"/>
    <col min="73" max="73" customWidth="1" width="4.0" style="594"/>
    <col min="74" max="74" customWidth="1" width="4.0" style="594"/>
    <col min="75" max="75" customWidth="1" width="4.0" style="594"/>
    <col min="76" max="76" customWidth="1" width="4.0" style="594"/>
    <col min="77" max="77" customWidth="1" width="4.0" style="594"/>
    <col min="78" max="78" customWidth="1" width="4.0" style="594"/>
    <col min="79" max="79" customWidth="1" width="4.0" style="594"/>
    <col min="80" max="80" customWidth="1" width="4.0" style="594"/>
    <col min="81" max="81" customWidth="1" width="4.0" style="594"/>
    <col min="82" max="82" customWidth="1" width="4.0" style="594"/>
    <col min="83" max="83" customWidth="1" width="4.0" style="594"/>
    <col min="84" max="84" customWidth="1" width="4.0" style="594"/>
    <col min="85" max="85" customWidth="1" width="4.0" style="594"/>
    <col min="86" max="86" customWidth="1" width="4.0" style="594"/>
    <col min="87" max="87" customWidth="1" width="4.0" style="594"/>
    <col min="88" max="88" customWidth="1" width="4.0" style="594"/>
    <col min="89" max="89" customWidth="1" width="4.0" style="594"/>
    <col min="90" max="90" customWidth="1" width="4.0" style="594"/>
    <col min="91" max="91" customWidth="1" width="4.0" style="594"/>
    <col min="92" max="92" customWidth="1" width="4.0" style="594"/>
    <col min="93" max="93" customWidth="1" width="4.0" style="594"/>
    <col min="94" max="94" customWidth="1" width="4.0" style="594"/>
    <col min="95" max="95" customWidth="1" width="4.0" style="594"/>
    <col min="96" max="96" customWidth="1" width="4.0" style="594"/>
    <col min="97" max="97" customWidth="1" width="4.0" style="594"/>
    <col min="98" max="98" customWidth="1" width="4.0" style="594"/>
    <col min="99" max="99" customWidth="1" width="4.0" style="594"/>
    <col min="100" max="100" customWidth="1" width="4.0" style="594"/>
    <col min="101" max="101" customWidth="1" width="4.0" style="594"/>
    <col min="102" max="102" customWidth="1" width="4.0" style="594"/>
    <col min="103" max="103" customWidth="1" width="4.0" style="594"/>
    <col min="104" max="104" customWidth="1" width="4.0" style="594"/>
    <col min="105" max="105" customWidth="1" width="4.0" style="594"/>
    <col min="106" max="106" customWidth="1" width="4.0" style="594"/>
    <col min="107" max="107" customWidth="1" width="4.0" style="594"/>
    <col min="108" max="108" customWidth="1" width="4.0" style="594"/>
    <col min="109" max="109" customWidth="1" width="4.0" style="594"/>
    <col min="110" max="110" customWidth="1" width="4.0" style="594"/>
    <col min="111" max="111" customWidth="1" width="4.0" style="594"/>
    <col min="112" max="112" customWidth="1" width="4.0" style="594"/>
    <col min="113" max="113" customWidth="1" width="4.0" style="594"/>
    <col min="114" max="114" customWidth="1" width="4.0" style="594"/>
    <col min="115" max="115" customWidth="1" width="4.0" style="594"/>
    <col min="116" max="116" customWidth="1" width="4.0" style="594"/>
    <col min="117" max="117" customWidth="1" width="4.0" style="594"/>
    <col min="118" max="118" customWidth="1" width="4.0" style="594"/>
    <col min="119" max="119" customWidth="1" width="4.0" style="594"/>
    <col min="120" max="120" customWidth="1" width="4.0" style="594"/>
    <col min="121" max="121" customWidth="1" width="4.0" style="594"/>
    <col min="122" max="122" customWidth="1" width="4.0" style="594"/>
    <col min="123" max="123" customWidth="1" width="4.0" style="594"/>
    <col min="124" max="124" customWidth="1" width="4.0" style="594"/>
    <col min="125" max="125" customWidth="1" width="4.0" style="594"/>
    <col min="126" max="126" customWidth="1" width="4.0" style="594"/>
    <col min="127" max="127" customWidth="1" width="4.0" style="594"/>
    <col min="128" max="128" customWidth="1" width="4.0" style="594"/>
    <col min="129" max="129" customWidth="1" width="4.0" style="594"/>
    <col min="130" max="130" customWidth="1" width="4.0" style="594"/>
    <col min="131" max="131" customWidth="1" width="4.0" style="594"/>
    <col min="132" max="132" customWidth="1" width="4.0" style="594"/>
    <col min="133" max="133" customWidth="1" width="4.0" style="594"/>
    <col min="134" max="134" customWidth="1" width="4.0" style="594"/>
    <col min="135" max="135" customWidth="1" width="4.0" style="594"/>
    <col min="136" max="136" customWidth="1" width="4.0" style="594"/>
    <col min="137" max="137" customWidth="1" width="4.0" style="594"/>
    <col min="138" max="138" customWidth="1" width="4.0" style="594"/>
    <col min="139" max="139" customWidth="1" width="4.0" style="594"/>
    <col min="140" max="140" customWidth="1" width="4.0" style="594"/>
    <col min="141" max="141" customWidth="1" width="4.0" style="594"/>
    <col min="142" max="142" customWidth="1" width="4.0" style="594"/>
    <col min="143" max="143" customWidth="1" width="4.0" style="594"/>
    <col min="144" max="144" customWidth="1" width="4.0" style="594"/>
    <col min="145" max="145" customWidth="1" width="4.0" style="594"/>
    <col min="146" max="146" customWidth="1" width="4.0" style="594"/>
    <col min="147" max="147" customWidth="1" width="4.0" style="594"/>
    <col min="148" max="148" customWidth="1" width="4.0" style="594"/>
    <col min="149" max="149" customWidth="1" width="4.0" style="594"/>
    <col min="150" max="150" customWidth="1" width="4.0" style="594"/>
    <col min="151" max="151" customWidth="1" width="4.0" style="594"/>
    <col min="152" max="152" customWidth="1" width="4.0" style="594"/>
    <col min="153" max="153" customWidth="1" width="4.0" style="594"/>
    <col min="154" max="154" customWidth="1" width="4.0" style="594"/>
    <col min="155" max="155" customWidth="1" width="4.0" style="594"/>
    <col min="156" max="156" customWidth="1" width="4.0" style="594"/>
    <col min="157" max="157" customWidth="1" width="4.0" style="594"/>
    <col min="158" max="158" customWidth="1" width="4.0" style="594"/>
    <col min="159" max="159" customWidth="1" width="4.0" style="594"/>
    <col min="160" max="160" customWidth="1" width="4.0" style="594"/>
    <col min="161" max="161" customWidth="1" width="4.0" style="594"/>
    <col min="162" max="162" customWidth="1" width="4.0" style="594"/>
    <col min="163" max="163" customWidth="1" width="4.0" style="594"/>
    <col min="164" max="164" customWidth="1" width="4.0" style="594"/>
    <col min="165" max="165" customWidth="1" width="4.0" style="594"/>
    <col min="166" max="166" customWidth="1" width="4.0" style="594"/>
    <col min="167" max="167" customWidth="1" width="4.0" style="594"/>
    <col min="168" max="168" customWidth="1" width="4.0" style="594"/>
    <col min="169" max="169" customWidth="1" width="4.0" style="594"/>
    <col min="170" max="170" customWidth="1" width="4.0" style="594"/>
    <col min="171" max="171" customWidth="1" width="4.0" style="594"/>
    <col min="172" max="172" customWidth="1" width="4.0" style="594"/>
    <col min="173" max="173" customWidth="1" width="4.0" style="594"/>
    <col min="174" max="174" customWidth="1" width="4.0" style="594"/>
    <col min="175" max="175" customWidth="1" width="4.0" style="594"/>
    <col min="176" max="176" customWidth="1" width="4.0" style="594"/>
    <col min="177" max="177" customWidth="1" width="4.0" style="594"/>
    <col min="178" max="178" customWidth="1" width="4.0" style="594"/>
    <col min="179" max="179" customWidth="1" width="4.0" style="594"/>
    <col min="180" max="180" customWidth="1" width="4.0" style="594"/>
    <col min="181" max="181" customWidth="1" width="4.0" style="594"/>
    <col min="182" max="182" customWidth="1" width="4.0" style="594"/>
    <col min="183" max="183" customWidth="1" width="4.0" style="594"/>
    <col min="184" max="184" customWidth="1" width="4.0" style="594"/>
    <col min="185" max="185" customWidth="1" width="4.0" style="594"/>
    <col min="186" max="186" customWidth="1" width="4.0" style="594"/>
    <col min="187" max="187" customWidth="1" width="4.0" style="594"/>
    <col min="188" max="188" customWidth="1" width="4.0" style="594"/>
    <col min="189" max="189" customWidth="1" width="4.0" style="594"/>
    <col min="190" max="190" customWidth="1" width="4.0" style="594"/>
    <col min="191" max="191" customWidth="1" width="4.0" style="594"/>
    <col min="192" max="192" customWidth="1" width="4.0" style="594"/>
    <col min="193" max="193" customWidth="1" width="4.0" style="594"/>
    <col min="194" max="194" customWidth="1" width="4.0" style="594"/>
    <col min="195" max="195" customWidth="1" width="4.0" style="594"/>
    <col min="196" max="196" customWidth="1" width="4.0" style="594"/>
    <col min="197" max="197" customWidth="1" width="4.0" style="594"/>
    <col min="198" max="198" customWidth="1" width="4.0" style="594"/>
    <col min="199" max="199" customWidth="1" width="4.0" style="594"/>
    <col min="200" max="200" customWidth="1" width="4.0" style="594"/>
    <col min="201" max="201" customWidth="1" width="4.0" style="594"/>
    <col min="202" max="202" customWidth="1" width="4.0" style="594"/>
    <col min="203" max="203" customWidth="1" width="4.0" style="594"/>
    <col min="204" max="204" customWidth="1" width="4.0" style="594"/>
    <col min="205" max="205" customWidth="1" width="4.0" style="594"/>
    <col min="206" max="206" customWidth="1" width="4.0" style="594"/>
    <col min="207" max="207" customWidth="1" width="4.0" style="594"/>
    <col min="208" max="208" customWidth="1" width="4.0" style="594"/>
    <col min="209" max="209" customWidth="1" width="4.0" style="594"/>
    <col min="210" max="210" customWidth="1" width="4.0" style="594"/>
    <col min="211" max="211" customWidth="1" width="4.0" style="594"/>
    <col min="212" max="212" customWidth="1" width="4.0" style="594"/>
    <col min="213" max="213" customWidth="1" width="4.0" style="594"/>
    <col min="214" max="214" customWidth="1" width="4.0" style="594"/>
    <col min="215" max="215" customWidth="1" width="4.0" style="594"/>
    <col min="216" max="216" customWidth="1" width="4.0" style="594"/>
    <col min="217" max="217" customWidth="1" width="4.0" style="594"/>
    <col min="218" max="218" customWidth="1" width="4.0" style="594"/>
    <col min="219" max="219" customWidth="1" width="4.0" style="594"/>
    <col min="220" max="220" customWidth="1" width="4.0" style="594"/>
    <col min="221" max="221" customWidth="1" width="4.0" style="594"/>
    <col min="222" max="222" customWidth="1" width="4.0" style="594"/>
    <col min="223" max="223" customWidth="1" width="4.0" style="594"/>
    <col min="224" max="224" customWidth="1" width="4.0" style="594"/>
    <col min="225" max="225" customWidth="1" width="4.0" style="594"/>
    <col min="226" max="226" customWidth="1" width="4.0" style="594"/>
    <col min="227" max="227" customWidth="1" width="4.0" style="594"/>
    <col min="228" max="228" customWidth="1" width="4.0" style="594"/>
    <col min="229" max="229" customWidth="1" width="4.0" style="594"/>
    <col min="230" max="230" customWidth="1" width="4.0" style="594"/>
    <col min="231" max="231" customWidth="1" width="4.0" style="594"/>
    <col min="232" max="232" customWidth="1" width="4.0" style="594"/>
    <col min="233" max="233" customWidth="1" width="4.0" style="594"/>
    <col min="234" max="234" customWidth="1" width="4.0" style="594"/>
    <col min="235" max="235" customWidth="1" width="4.0" style="594"/>
    <col min="236" max="236" customWidth="1" width="4.0" style="594"/>
    <col min="237" max="237" customWidth="1" width="4.0" style="594"/>
    <col min="238" max="238" customWidth="1" width="4.0" style="594"/>
    <col min="239" max="239" customWidth="1" width="4.0" style="594"/>
    <col min="240" max="240" customWidth="1" width="4.0" style="594"/>
    <col min="241" max="241" customWidth="1" width="4.0" style="594"/>
    <col min="242" max="242" customWidth="1" width="4.0" style="594"/>
    <col min="243" max="243" customWidth="1" width="4.0" style="594"/>
    <col min="244" max="244" customWidth="1" width="4.0" style="594"/>
    <col min="245" max="245" customWidth="1" width="4.0" style="594"/>
    <col min="246" max="246" customWidth="1" width="4.0" style="594"/>
    <col min="247" max="247" customWidth="1" width="4.0" style="594"/>
    <col min="248" max="248" customWidth="1" width="4.0" style="594"/>
    <col min="249" max="249" customWidth="1" width="4.0" style="594"/>
    <col min="250" max="250" customWidth="1" width="4.0" style="594"/>
    <col min="251" max="251" customWidth="1" width="4.0" style="594"/>
    <col min="252" max="252" customWidth="1" width="4.0" style="594"/>
    <col min="253" max="253" customWidth="1" width="4.0" style="594"/>
    <col min="254" max="254" customWidth="1" width="4.0" style="594"/>
    <col min="255" max="255" customWidth="1" width="4.0" style="594"/>
    <col min="256" max="256" customWidth="1" width="4.0" style="594"/>
    <col min="257" max="16384" width="9" style="0" hidden="0"/>
  </cols>
  <sheetData>
    <row r="1" spans="8:8" ht="18.0"/>
    <row r="2" spans="8:8">
      <c r="B2" s="595" t="s">
        <v>369</v>
      </c>
      <c r="C2" s="596"/>
      <c r="D2" s="596"/>
      <c r="E2" s="596"/>
      <c r="F2" s="596"/>
      <c r="G2" s="596"/>
      <c r="H2" s="596"/>
      <c r="I2" s="596"/>
      <c r="J2" s="596"/>
      <c r="K2" s="596"/>
      <c r="L2" s="596"/>
      <c r="M2" s="596"/>
      <c r="N2" s="596"/>
      <c r="O2" s="596"/>
      <c r="P2" s="596"/>
      <c r="Q2" s="596"/>
      <c r="R2" s="596"/>
      <c r="S2" s="596"/>
      <c r="T2" s="596"/>
      <c r="U2" s="596"/>
      <c r="V2" s="597"/>
    </row>
    <row r="3" spans="8:8">
      <c r="B3" s="598" t="s">
        <v>370</v>
      </c>
      <c r="C3" s="599"/>
      <c r="D3" s="599"/>
      <c r="E3" s="599" t="s">
        <v>364</v>
      </c>
      <c r="F3" s="599"/>
      <c r="G3" s="599"/>
      <c r="H3" s="599" t="s">
        <v>365</v>
      </c>
      <c r="I3" s="599"/>
      <c r="J3" s="599"/>
      <c r="K3" s="599" t="s">
        <v>371</v>
      </c>
      <c r="L3" s="599"/>
      <c r="M3" s="599"/>
      <c r="N3" s="599" t="s">
        <v>366</v>
      </c>
      <c r="O3" s="599"/>
      <c r="P3" s="599"/>
      <c r="Q3" s="599" t="s">
        <v>368</v>
      </c>
      <c r="R3" s="599"/>
      <c r="S3" s="599"/>
      <c r="T3" s="599" t="s">
        <v>367</v>
      </c>
      <c r="U3" s="599"/>
      <c r="V3" s="600"/>
    </row>
    <row r="4" spans="8:8">
      <c r="B4" s="601">
        <f>RANDBETWEEN(1,2)</f>
        <v>2.0</v>
      </c>
      <c r="C4" s="602"/>
      <c r="D4" s="602"/>
      <c r="E4" s="602">
        <f>RANDBETWEEN(1,4)</f>
        <v>3.0</v>
      </c>
      <c r="F4" s="602"/>
      <c r="G4" s="602"/>
      <c r="H4" s="602">
        <f>RANDBETWEEN(1,6)</f>
        <v>3.0</v>
      </c>
      <c r="I4" s="602"/>
      <c r="J4" s="602"/>
      <c r="K4" s="602">
        <f>RANDBETWEEN(1,8)</f>
        <v>6.0</v>
      </c>
      <c r="L4" s="602"/>
      <c r="M4" s="602"/>
      <c r="N4" s="602">
        <f>RANDBETWEEN(1,10)</f>
        <v>6.0</v>
      </c>
      <c r="O4" s="602"/>
      <c r="P4" s="602"/>
      <c r="Q4" s="602">
        <f>RANDBETWEEN(1,20)</f>
        <v>17.0</v>
      </c>
      <c r="R4" s="602"/>
      <c r="S4" s="602"/>
      <c r="T4" s="602">
        <f>RANDBETWEEN(0,99)</f>
        <v>80.0</v>
      </c>
      <c r="U4" s="602"/>
      <c r="V4" s="603"/>
    </row>
    <row r="5" spans="8:8" ht="18.0">
      <c r="B5" s="604"/>
      <c r="C5" s="605"/>
      <c r="D5" s="605"/>
      <c r="E5" s="605"/>
      <c r="F5" s="605"/>
      <c r="G5" s="605"/>
      <c r="H5" s="605"/>
      <c r="I5" s="605"/>
      <c r="J5" s="605"/>
      <c r="K5" s="605"/>
      <c r="L5" s="605"/>
      <c r="M5" s="605"/>
      <c r="N5" s="605"/>
      <c r="O5" s="605"/>
      <c r="P5" s="605"/>
      <c r="Q5" s="605"/>
      <c r="R5" s="605"/>
      <c r="S5" s="605"/>
      <c r="T5" s="605"/>
      <c r="U5" s="605"/>
      <c r="V5" s="606"/>
    </row>
    <row r="6" spans="8:8" ht="18.0"/>
    <row r="7" spans="8:8" ht="18.0">
      <c r="B7" s="607" t="s">
        <v>362</v>
      </c>
      <c r="C7" s="608"/>
      <c r="D7" s="608"/>
      <c r="E7" s="608"/>
      <c r="F7" s="608"/>
      <c r="G7" s="608"/>
      <c r="H7" s="608"/>
      <c r="I7" s="608"/>
      <c r="J7" s="608"/>
      <c r="K7" s="608"/>
      <c r="L7" s="608"/>
      <c r="M7" s="608"/>
      <c r="N7" s="608"/>
      <c r="O7" s="608"/>
      <c r="P7" s="608"/>
      <c r="Q7" s="608"/>
      <c r="R7" s="608"/>
      <c r="S7" s="608"/>
      <c r="T7" s="608"/>
      <c r="U7" s="608"/>
      <c r="V7" s="609"/>
    </row>
  </sheetData>
  <sheetProtection sheet="1" objects="1" scenarios="1"/>
  <mergeCells count="16">
    <mergeCell ref="B2:V2"/>
    <mergeCell ref="B7:V7"/>
    <mergeCell ref="T3:V3"/>
    <mergeCell ref="K4:M5"/>
    <mergeCell ref="B3:D3"/>
    <mergeCell ref="B4:D5"/>
    <mergeCell ref="Q3:S3"/>
    <mergeCell ref="T4:V5"/>
    <mergeCell ref="H4:J5"/>
    <mergeCell ref="N3:P3"/>
    <mergeCell ref="E4:G5"/>
    <mergeCell ref="Q4:S5"/>
    <mergeCell ref="K3:M3"/>
    <mergeCell ref="N4:P5"/>
    <mergeCell ref="E3:G3"/>
    <mergeCell ref="H3:J3"/>
  </mergeCells>
  <pageMargins left="0.7" right="0.7" top="0.75" bottom="0.75" header="0.3" footer="0.3"/>
</worksheet>
</file>

<file path=xl/worksheets/sheet7.xml><?xml version="1.0" encoding="utf-8"?>
<worksheet xmlns:r="http://schemas.openxmlformats.org/officeDocument/2006/relationships" xmlns="http://schemas.openxmlformats.org/spreadsheetml/2006/main">
  <dimension ref="B1:G103"/>
  <sheetViews>
    <sheetView workbookViewId="0" showGridLines="0">
      <selection activeCell="D7" sqref="D7:E7"/>
    </sheetView>
  </sheetViews>
  <sheetFormatPr defaultRowHeight="17.25" defaultColWidth="9"/>
  <cols>
    <col min="1" max="1" customWidth="1" width="9.0" style="610"/>
    <col min="2" max="2" customWidth="1" width="43.75" style="611"/>
    <col min="3" max="3" customWidth="1" width="9.0" style="610"/>
    <col min="4" max="4" customWidth="1" width="16.0" style="610"/>
    <col min="5" max="5" customWidth="1" width="16.125" style="610"/>
    <col min="6" max="6" customWidth="1" width="9.0" style="610"/>
    <col min="7" max="7" customWidth="1" width="9.0" style="610"/>
    <col min="8" max="8" customWidth="1" width="9.0" style="610"/>
    <col min="9" max="9" customWidth="1" width="9.0" style="610"/>
    <col min="10" max="10" customWidth="1" width="9.0" style="610"/>
    <col min="11" max="11" customWidth="1" width="9.0" style="610"/>
    <col min="12" max="12" customWidth="1" width="9.0" style="610"/>
    <col min="13" max="13" customWidth="1" width="9.0" style="610"/>
    <col min="14" max="14" customWidth="1" width="9.0" style="610"/>
    <col min="15" max="15" customWidth="1" width="9.0" style="610"/>
    <col min="16" max="16" customWidth="1" width="9.0" style="610"/>
    <col min="17" max="17" customWidth="1" width="9.0" style="610"/>
    <col min="18" max="18" customWidth="1" width="9.0" style="610"/>
    <col min="19" max="19" customWidth="1" width="9.0" style="610"/>
    <col min="20" max="20" customWidth="1" width="9.0" style="610"/>
    <col min="21" max="21" customWidth="1" width="9.0" style="610"/>
    <col min="22" max="22" customWidth="1" width="9.0" style="610"/>
    <col min="23" max="23" customWidth="1" width="9.0" style="610"/>
    <col min="24" max="24" customWidth="1" width="9.0" style="610"/>
    <col min="25" max="25" customWidth="1" width="9.0" style="610"/>
    <col min="26" max="26" customWidth="1" width="9.0" style="610"/>
    <col min="27" max="27" customWidth="1" width="9.0" style="610"/>
    <col min="28" max="28" customWidth="1" width="9.0" style="610"/>
    <col min="29" max="29" customWidth="1" width="9.0" style="610"/>
    <col min="30" max="30" customWidth="1" width="9.0" style="610"/>
    <col min="31" max="31" customWidth="1" width="9.0" style="610"/>
    <col min="32" max="32" customWidth="1" width="9.0" style="610"/>
    <col min="33" max="33" customWidth="1" width="9.0" style="610"/>
    <col min="34" max="34" customWidth="1" width="9.0" style="610"/>
    <col min="35" max="35" customWidth="1" width="9.0" style="610"/>
    <col min="36" max="36" customWidth="1" width="9.0" style="610"/>
    <col min="37" max="37" customWidth="1" width="9.0" style="610"/>
    <col min="38" max="38" customWidth="1" width="9.0" style="610"/>
    <col min="39" max="39" customWidth="1" width="9.0" style="610"/>
    <col min="40" max="40" customWidth="1" width="9.0" style="610"/>
    <col min="41" max="41" customWidth="1" width="9.0" style="610"/>
    <col min="42" max="42" customWidth="1" width="9.0" style="610"/>
    <col min="43" max="43" customWidth="1" width="9.0" style="610"/>
    <col min="44" max="44" customWidth="1" width="9.0" style="610"/>
    <col min="45" max="45" customWidth="1" width="9.0" style="610"/>
    <col min="46" max="46" customWidth="1" width="9.0" style="610"/>
    <col min="47" max="47" customWidth="1" width="9.0" style="610"/>
    <col min="48" max="48" customWidth="1" width="9.0" style="610"/>
    <col min="49" max="49" customWidth="1" width="9.0" style="610"/>
    <col min="50" max="50" customWidth="1" width="9.0" style="610"/>
    <col min="51" max="51" customWidth="1" width="9.0" style="610"/>
    <col min="52" max="52" customWidth="1" width="9.0" style="610"/>
    <col min="53" max="53" customWidth="1" width="9.0" style="610"/>
    <col min="54" max="54" customWidth="1" width="9.0" style="610"/>
    <col min="55" max="55" customWidth="1" width="9.0" style="610"/>
    <col min="56" max="56" customWidth="1" width="9.0" style="610"/>
    <col min="57" max="57" customWidth="1" width="9.0" style="610"/>
    <col min="58" max="58" customWidth="1" width="9.0" style="610"/>
    <col min="59" max="59" customWidth="1" width="9.0" style="610"/>
    <col min="60" max="60" customWidth="1" width="9.0" style="610"/>
    <col min="61" max="61" customWidth="1" width="9.0" style="610"/>
    <col min="62" max="62" customWidth="1" width="9.0" style="610"/>
    <col min="63" max="63" customWidth="1" width="9.0" style="610"/>
    <col min="64" max="64" customWidth="1" width="9.0" style="610"/>
    <col min="65" max="65" customWidth="1" width="9.0" style="610"/>
    <col min="66" max="66" customWidth="1" width="9.0" style="610"/>
    <col min="67" max="67" customWidth="1" width="9.0" style="610"/>
    <col min="68" max="68" customWidth="1" width="9.0" style="610"/>
    <col min="69" max="69" customWidth="1" width="9.0" style="610"/>
    <col min="70" max="70" customWidth="1" width="9.0" style="610"/>
    <col min="71" max="71" customWidth="1" width="9.0" style="610"/>
    <col min="72" max="72" customWidth="1" width="9.0" style="610"/>
    <col min="73" max="73" customWidth="1" width="9.0" style="610"/>
    <col min="74" max="74" customWidth="1" width="9.0" style="610"/>
    <col min="75" max="75" customWidth="1" width="9.0" style="610"/>
    <col min="76" max="76" customWidth="1" width="9.0" style="610"/>
    <col min="77" max="77" customWidth="1" width="9.0" style="610"/>
    <col min="78" max="78" customWidth="1" width="9.0" style="610"/>
    <col min="79" max="79" customWidth="1" width="9.0" style="610"/>
    <col min="80" max="80" customWidth="1" width="9.0" style="610"/>
    <col min="81" max="81" customWidth="1" width="9.0" style="610"/>
    <col min="82" max="82" customWidth="1" width="9.0" style="610"/>
    <col min="83" max="83" customWidth="1" width="9.0" style="610"/>
    <col min="84" max="84" customWidth="1" width="9.0" style="610"/>
    <col min="85" max="85" customWidth="1" width="9.0" style="610"/>
    <col min="86" max="86" customWidth="1" width="9.0" style="610"/>
    <col min="87" max="87" customWidth="1" width="9.0" style="610"/>
    <col min="88" max="88" customWidth="1" width="9.0" style="610"/>
    <col min="89" max="89" customWidth="1" width="9.0" style="610"/>
    <col min="90" max="90" customWidth="1" width="9.0" style="610"/>
    <col min="91" max="91" customWidth="1" width="9.0" style="610"/>
    <col min="92" max="92" customWidth="1" width="9.0" style="610"/>
    <col min="93" max="93" customWidth="1" width="9.0" style="610"/>
    <col min="94" max="94" customWidth="1" width="9.0" style="610"/>
    <col min="95" max="95" customWidth="1" width="9.0" style="610"/>
    <col min="96" max="96" customWidth="1" width="9.0" style="610"/>
    <col min="97" max="97" customWidth="1" width="9.0" style="610"/>
    <col min="98" max="98" customWidth="1" width="9.0" style="610"/>
    <col min="99" max="99" customWidth="1" width="9.0" style="610"/>
    <col min="100" max="100" customWidth="1" width="9.0" style="610"/>
    <col min="101" max="101" customWidth="1" width="9.0" style="610"/>
    <col min="102" max="102" customWidth="1" width="9.0" style="610"/>
    <col min="103" max="103" customWidth="1" width="9.0" style="610"/>
    <col min="104" max="104" customWidth="1" width="9.0" style="610"/>
    <col min="105" max="105" customWidth="1" width="9.0" style="610"/>
    <col min="106" max="106" customWidth="1" width="9.0" style="610"/>
    <col min="107" max="107" customWidth="1" width="9.0" style="610"/>
    <col min="108" max="108" customWidth="1" width="9.0" style="610"/>
    <col min="109" max="109" customWidth="1" width="9.0" style="610"/>
    <col min="110" max="110" customWidth="1" width="9.0" style="610"/>
    <col min="111" max="111" customWidth="1" width="9.0" style="610"/>
    <col min="112" max="112" customWidth="1" width="9.0" style="610"/>
    <col min="113" max="113" customWidth="1" width="9.0" style="610"/>
    <col min="114" max="114" customWidth="1" width="9.0" style="610"/>
    <col min="115" max="115" customWidth="1" width="9.0" style="610"/>
    <col min="116" max="116" customWidth="1" width="9.0" style="610"/>
    <col min="117" max="117" customWidth="1" width="9.0" style="610"/>
    <col min="118" max="118" customWidth="1" width="9.0" style="610"/>
    <col min="119" max="119" customWidth="1" width="9.0" style="610"/>
    <col min="120" max="120" customWidth="1" width="9.0" style="610"/>
    <col min="121" max="121" customWidth="1" width="9.0" style="610"/>
    <col min="122" max="122" customWidth="1" width="9.0" style="610"/>
    <col min="123" max="123" customWidth="1" width="9.0" style="610"/>
    <col min="124" max="124" customWidth="1" width="9.0" style="610"/>
    <col min="125" max="125" customWidth="1" width="9.0" style="610"/>
    <col min="126" max="126" customWidth="1" width="9.0" style="610"/>
    <col min="127" max="127" customWidth="1" width="9.0" style="610"/>
    <col min="128" max="128" customWidth="1" width="9.0" style="610"/>
    <col min="129" max="129" customWidth="1" width="9.0" style="610"/>
    <col min="130" max="130" customWidth="1" width="9.0" style="610"/>
    <col min="131" max="131" customWidth="1" width="9.0" style="610"/>
    <col min="132" max="132" customWidth="1" width="9.0" style="610"/>
    <col min="133" max="133" customWidth="1" width="9.0" style="610"/>
    <col min="134" max="134" customWidth="1" width="9.0" style="610"/>
    <col min="135" max="135" customWidth="1" width="9.0" style="610"/>
    <col min="136" max="136" customWidth="1" width="9.0" style="610"/>
    <col min="137" max="137" customWidth="1" width="9.0" style="610"/>
    <col min="138" max="138" customWidth="1" width="9.0" style="610"/>
    <col min="139" max="139" customWidth="1" width="9.0" style="610"/>
    <col min="140" max="140" customWidth="1" width="9.0" style="610"/>
    <col min="141" max="141" customWidth="1" width="9.0" style="610"/>
    <col min="142" max="142" customWidth="1" width="9.0" style="610"/>
    <col min="143" max="143" customWidth="1" width="9.0" style="610"/>
    <col min="144" max="144" customWidth="1" width="9.0" style="610"/>
    <col min="145" max="145" customWidth="1" width="9.0" style="610"/>
    <col min="146" max="146" customWidth="1" width="9.0" style="610"/>
    <col min="147" max="147" customWidth="1" width="9.0" style="610"/>
    <col min="148" max="148" customWidth="1" width="9.0" style="610"/>
    <col min="149" max="149" customWidth="1" width="9.0" style="610"/>
    <col min="150" max="150" customWidth="1" width="9.0" style="610"/>
    <col min="151" max="151" customWidth="1" width="9.0" style="610"/>
    <col min="152" max="152" customWidth="1" width="9.0" style="610"/>
    <col min="153" max="153" customWidth="1" width="9.0" style="610"/>
    <col min="154" max="154" customWidth="1" width="9.0" style="610"/>
    <col min="155" max="155" customWidth="1" width="9.0" style="610"/>
    <col min="156" max="156" customWidth="1" width="9.0" style="610"/>
    <col min="157" max="157" customWidth="1" width="9.0" style="610"/>
    <col min="158" max="158" customWidth="1" width="9.0" style="610"/>
    <col min="159" max="159" customWidth="1" width="9.0" style="610"/>
    <col min="160" max="160" customWidth="1" width="9.0" style="610"/>
    <col min="161" max="161" customWidth="1" width="9.0" style="610"/>
    <col min="162" max="162" customWidth="1" width="9.0" style="610"/>
    <col min="163" max="163" customWidth="1" width="9.0" style="610"/>
    <col min="164" max="164" customWidth="1" width="9.0" style="610"/>
    <col min="165" max="165" customWidth="1" width="9.0" style="610"/>
    <col min="166" max="166" customWidth="1" width="9.0" style="610"/>
    <col min="167" max="167" customWidth="1" width="9.0" style="610"/>
    <col min="168" max="168" customWidth="1" width="9.0" style="610"/>
    <col min="169" max="169" customWidth="1" width="9.0" style="610"/>
    <col min="170" max="170" customWidth="1" width="9.0" style="610"/>
    <col min="171" max="171" customWidth="1" width="9.0" style="610"/>
    <col min="172" max="172" customWidth="1" width="9.0" style="610"/>
    <col min="173" max="173" customWidth="1" width="9.0" style="610"/>
    <col min="174" max="174" customWidth="1" width="9.0" style="610"/>
    <col min="175" max="175" customWidth="1" width="9.0" style="610"/>
    <col min="176" max="176" customWidth="1" width="9.0" style="610"/>
    <col min="177" max="177" customWidth="1" width="9.0" style="610"/>
    <col min="178" max="178" customWidth="1" width="9.0" style="610"/>
    <col min="179" max="179" customWidth="1" width="9.0" style="610"/>
    <col min="180" max="180" customWidth="1" width="9.0" style="610"/>
    <col min="181" max="181" customWidth="1" width="9.0" style="610"/>
    <col min="182" max="182" customWidth="1" width="9.0" style="610"/>
    <col min="183" max="183" customWidth="1" width="9.0" style="610"/>
    <col min="184" max="184" customWidth="1" width="9.0" style="610"/>
    <col min="185" max="185" customWidth="1" width="9.0" style="610"/>
    <col min="186" max="186" customWidth="1" width="9.0" style="610"/>
    <col min="187" max="187" customWidth="1" width="9.0" style="610"/>
    <col min="188" max="188" customWidth="1" width="9.0" style="610"/>
    <col min="189" max="189" customWidth="1" width="9.0" style="610"/>
    <col min="190" max="190" customWidth="1" width="9.0" style="610"/>
    <col min="191" max="191" customWidth="1" width="9.0" style="610"/>
    <col min="192" max="192" customWidth="1" width="9.0" style="610"/>
    <col min="193" max="193" customWidth="1" width="9.0" style="610"/>
    <col min="194" max="194" customWidth="1" width="9.0" style="610"/>
    <col min="195" max="195" customWidth="1" width="9.0" style="610"/>
    <col min="196" max="196" customWidth="1" width="9.0" style="610"/>
    <col min="197" max="197" customWidth="1" width="9.0" style="610"/>
    <col min="198" max="198" customWidth="1" width="9.0" style="610"/>
    <col min="199" max="199" customWidth="1" width="9.0" style="610"/>
    <col min="200" max="200" customWidth="1" width="9.0" style="610"/>
    <col min="201" max="201" customWidth="1" width="9.0" style="610"/>
    <col min="202" max="202" customWidth="1" width="9.0" style="610"/>
    <col min="203" max="203" customWidth="1" width="9.0" style="610"/>
    <col min="204" max="204" customWidth="1" width="9.0" style="610"/>
    <col min="205" max="205" customWidth="1" width="9.0" style="610"/>
    <col min="206" max="206" customWidth="1" width="9.0" style="610"/>
    <col min="207" max="207" customWidth="1" width="9.0" style="610"/>
    <col min="208" max="208" customWidth="1" width="9.0" style="610"/>
    <col min="209" max="209" customWidth="1" width="9.0" style="610"/>
    <col min="210" max="210" customWidth="1" width="9.0" style="610"/>
    <col min="211" max="211" customWidth="1" width="9.0" style="610"/>
    <col min="212" max="212" customWidth="1" width="9.0" style="610"/>
    <col min="213" max="213" customWidth="1" width="9.0" style="610"/>
    <col min="214" max="214" customWidth="1" width="9.0" style="610"/>
    <col min="215" max="215" customWidth="1" width="9.0" style="610"/>
    <col min="216" max="216" customWidth="1" width="9.0" style="610"/>
    <col min="217" max="217" customWidth="1" width="9.0" style="610"/>
    <col min="218" max="218" customWidth="1" width="9.0" style="610"/>
    <col min="219" max="219" customWidth="1" width="9.0" style="610"/>
    <col min="220" max="220" customWidth="1" width="9.0" style="610"/>
    <col min="221" max="221" customWidth="1" width="9.0" style="610"/>
    <col min="222" max="222" customWidth="1" width="9.0" style="610"/>
    <col min="223" max="223" customWidth="1" width="9.0" style="610"/>
    <col min="224" max="224" customWidth="1" width="9.0" style="610"/>
    <col min="225" max="225" customWidth="1" width="9.0" style="610"/>
    <col min="226" max="226" customWidth="1" width="9.0" style="610"/>
    <col min="227" max="227" customWidth="1" width="9.0" style="610"/>
    <col min="228" max="228" customWidth="1" width="9.0" style="610"/>
    <col min="229" max="229" customWidth="1" width="9.0" style="610"/>
    <col min="230" max="230" customWidth="1" width="9.0" style="610"/>
    <col min="231" max="231" customWidth="1" width="9.0" style="610"/>
    <col min="232" max="232" customWidth="1" width="9.0" style="610"/>
    <col min="233" max="233" customWidth="1" width="9.0" style="610"/>
    <col min="234" max="234" customWidth="1" width="9.0" style="610"/>
    <col min="235" max="235" customWidth="1" width="9.0" style="610"/>
    <col min="236" max="236" customWidth="1" width="9.0" style="610"/>
    <col min="237" max="237" customWidth="1" width="9.0" style="610"/>
    <col min="238" max="238" customWidth="1" width="9.0" style="610"/>
    <col min="239" max="239" customWidth="1" width="9.0" style="610"/>
    <col min="240" max="240" customWidth="1" width="9.0" style="610"/>
    <col min="241" max="241" customWidth="1" width="9.0" style="610"/>
    <col min="242" max="242" customWidth="1" width="9.0" style="610"/>
    <col min="243" max="243" customWidth="1" width="9.0" style="610"/>
    <col min="244" max="244" customWidth="1" width="9.0" style="610"/>
    <col min="245" max="245" customWidth="1" width="9.0" style="610"/>
    <col min="246" max="246" customWidth="1" width="9.0" style="610"/>
    <col min="247" max="247" customWidth="1" width="9.0" style="610"/>
    <col min="248" max="248" customWidth="1" width="9.0" style="610"/>
    <col min="249" max="249" customWidth="1" width="9.0" style="610"/>
    <col min="250" max="250" customWidth="1" width="9.0" style="610"/>
    <col min="251" max="251" customWidth="1" width="9.0" style="610"/>
    <col min="252" max="252" customWidth="1" width="9.0" style="610"/>
    <col min="253" max="253" customWidth="1" width="9.0" style="610"/>
    <col min="254" max="254" customWidth="1" width="9.0" style="610"/>
    <col min="255" max="255" customWidth="1" width="9.0" style="610"/>
    <col min="256" max="256" customWidth="1" width="9.0" style="610"/>
    <col min="257" max="16384" width="9" style="0" hidden="0"/>
  </cols>
  <sheetData>
    <row r="1" spans="8:8" ht="18.0">
      <c r="B1" s="612" t="str">
        <f>人物卡!D3&amp;"，"&amp;人物卡!D5&amp;"，"&amp;人物卡!K6&amp;"，"&amp;人物卡!D6&amp;"岁"</f>
        <v>格雷夫·塞得，教授，男，73岁</v>
      </c>
      <c r="C1" s="610" t="s">
        <v>706</v>
      </c>
    </row>
    <row r="2" spans="8:8">
      <c r="B2" s="613" t="str">
        <f>"出身"&amp;人物卡!D8&amp;"，现居"&amp;人物卡!D7</f>
        <v>出身英国，现居法国</v>
      </c>
      <c r="D2" s="610" t="s">
        <v>707</v>
      </c>
    </row>
    <row r="3" spans="8:8">
      <c r="B3" s="613" t="str">
        <f>"时代: "&amp;建卡!E8&amp;"   玩家: "&amp;人物卡!D4</f>
        <v>时代: 现代   玩家: baka</v>
      </c>
    </row>
    <row r="4" spans="8:8">
      <c r="B4" s="613" t="str">
        <f>"STR "&amp;STR&amp;"  CON "&amp;CON&amp;"  SIZ "&amp;SIZ&amp;"  DEX "&amp;DEX</f>
        <v>STR 25  CON 30  SIZ 65  DEX 20</v>
      </c>
      <c r="D4" s="610" t="s">
        <v>420</v>
      </c>
    </row>
    <row r="5" spans="8:8" ht="18.0">
      <c r="B5" s="613" t="str">
        <f>"APP "&amp;APP&amp;"  INT "&amp;INT&amp;"  POW "&amp;POW&amp;"  EDU "&amp;EDU</f>
        <v>APP 40  INT 90  POW 50  EDU 92</v>
      </c>
    </row>
    <row r="6" spans="8:8">
      <c r="B6" s="613" t="str">
        <f>"DB:"&amp;DB&amp;"  Build:"&amp;Build&amp;"  MOV:"&amp;MOV&amp;"  Luck:"&amp;Luck</f>
        <v>DB:0  Build:0  MOV:3  Luck:50</v>
      </c>
      <c r="D6" s="614" t="s">
        <v>708</v>
      </c>
      <c r="E6" s="615"/>
    </row>
    <row r="7" spans="8:8" ht="18.0">
      <c r="B7" s="613" t="str">
        <f>"HP:"&amp;HP&amp;"/"&amp;HPmax&amp;"   San:"&amp;SAN&amp;"/"&amp;SANmax&amp;"   MP:"&amp;MP&amp;"/"&amp;MPmax</f>
        <v>HP:9/9   San:50/99   MP:10/10</v>
      </c>
      <c r="D7" s="616" t="s">
        <v>709</v>
      </c>
      <c r="E7" s="617"/>
    </row>
    <row r="8" spans="8:8">
      <c r="B8" s="613" t="s">
        <v>431</v>
      </c>
    </row>
    <row r="9" spans="8:8">
      <c r="B9" s="613" t="str">
        <f>"斗殴 "&amp;人物卡!K40&amp;"% ("&amp;人物卡!M40&amp;"/"&amp;人物卡!O40&amp;"), 伤害"&amp;人物卡!R40</f>
        <v>斗殴 25% (12/5), 伤害1D3+DB</v>
      </c>
    </row>
    <row r="10" spans="8:8">
      <c r="B10" s="613" t="str">
        <f>IF(ISBLANK(weapon),"",weapon&amp;" "&amp;人物卡!K41&amp;"% ("&amp;人物卡!M41&amp;"/"&amp;人物卡!O41&amp;"), 伤害"&amp;人物卡!R41)</f>
        <v/>
      </c>
    </row>
    <row r="11" spans="8:8">
      <c r="B11" s="613" t="str">
        <f>IF(ISBLANK(weapon),"",weapon&amp;" "&amp;人物卡!K42&amp;"% ("&amp;人物卡!M42&amp;"/"&amp;人物卡!O42&amp;"), 伤害"&amp;人物卡!R42)</f>
        <v/>
      </c>
    </row>
    <row r="12" spans="8:8">
      <c r="B12" s="613" t="str">
        <f>IF(ISBLANK(weapon),"",weapon&amp;" "&amp;人物卡!K43&amp;"% ("&amp;人物卡!M43&amp;"/"&amp;人物卡!O43&amp;"), 伤害"&amp;人物卡!R43)</f>
        <v/>
      </c>
    </row>
    <row r="13" spans="8:8">
      <c r="B13" s="613" t="str">
        <f>IF(ISBLANK(weapon),"",weapon&amp;" "&amp;人物卡!K44&amp;"% ("&amp;人物卡!M44&amp;"/"&amp;人物卡!O44&amp;"), 伤害"&amp;人物卡!R44)</f>
        <v/>
      </c>
    </row>
    <row r="14" spans="8:8">
      <c r="B14" s="613" t="str">
        <f>IF(D7&lt;&gt;"输出到技能一栏","闪避 "&amp;Dodge&amp;"% ("&amp;人物卡!AP43&amp;"/"&amp;人物卡!AP44&amp;")","")</f>
        <v>闪避 10% (5/2)</v>
      </c>
    </row>
    <row r="15" spans="8:8">
      <c r="B15" s="613" t="s">
        <v>432</v>
      </c>
    </row>
    <row r="16" spans="8:8">
      <c r="B16" s="613" t="str">
        <f>IF(AND(ISBLANK(建卡!I48),ISBLANK(建卡!J48),ISBLANK(人物卡!J16)),"",人物卡!C16&amp;" "&amp;人物卡!L16)</f>
        <v/>
      </c>
    </row>
    <row r="17" spans="8:8">
      <c r="B17" s="613" t="str">
        <f>IF(AND(ISBLANK(建卡!I49),ISBLANK(建卡!J49),ISBLANK(人物卡!J17)),"",人物卡!C17&amp;" "&amp;人物卡!L17)</f>
        <v>人类学 81% (40/16)</v>
      </c>
    </row>
    <row r="18" spans="8:8">
      <c r="B18" s="613" t="str">
        <f>IF(AND(ISBLANK(建卡!I50),ISBLANK(建卡!J50),ISBLANK(人物卡!J18)),"",人物卡!C18&amp;" "&amp;人物卡!L18)</f>
        <v/>
      </c>
    </row>
    <row r="19" spans="8:8">
      <c r="B19" s="613" t="str">
        <f>IF(AND(ISBLANK(建卡!I51),ISBLANK(建卡!J51),ISBLANK(人物卡!J19)),"",人物卡!C19&amp;" "&amp;人物卡!L19)</f>
        <v/>
      </c>
    </row>
    <row r="20" spans="8:8">
      <c r="B20" s="613" t="str">
        <f>IF(AND(ISBLANK(建卡!I52),ISBLANK(建卡!J52),ISBLANK(人物卡!J20)),"",人物卡!C20&amp;" "&amp;人物卡!L20)</f>
        <v/>
      </c>
    </row>
    <row r="21" spans="8:8">
      <c r="B21" s="613" t="str">
        <f>IF(AND(ISBLANK(建卡!I53),ISBLANK(建卡!J53),ISBLANK(人物卡!J21)),"",人物卡!C21&amp;" "&amp;人物卡!L21)</f>
        <v/>
      </c>
    </row>
    <row r="22" spans="8:8">
      <c r="B22" s="613" t="str">
        <f>IF(AND(ISBLANK(建卡!I54),ISBLANK(建卡!J54),ISBLANK(人物卡!J22)),"",人物卡!C22&amp;" "&amp;人物卡!L22)</f>
        <v/>
      </c>
    </row>
    <row r="23" spans="8:8">
      <c r="B23" s="613" t="str">
        <f>IF(AND(ISBLANK(建卡!I55),ISBLANK(建卡!J55),ISBLANK(人物卡!J23)),"",人物卡!C23&amp;" "&amp;人物卡!L23)</f>
        <v/>
      </c>
    </row>
    <row r="24" spans="8:8">
      <c r="B24" s="613" t="str">
        <f>IF(AND(ISBLANK(建卡!I56),ISBLANK(建卡!J56),ISBLANK(人物卡!J24)),"",人物卡!C24&amp;" "&amp;人物卡!L24)</f>
        <v/>
      </c>
    </row>
    <row r="25" spans="8:8">
      <c r="B25" s="613" t="str">
        <f>IF(AND(ISBLANK(建卡!I57),ISBLANK(建卡!J57),ISBLANK(人物卡!J25)),"",人物卡!C25&amp;" "&amp;人物卡!L25)</f>
        <v/>
      </c>
    </row>
    <row r="26" spans="8:8">
      <c r="B26" s="613" t="str">
        <f>IF(AND(ISBLANK(建卡!I58),ISBLANK(建卡!J58),ISBLANK(人物卡!J26)),"",人物卡!C26&amp;" "&amp;人物卡!L26)</f>
        <v>信用评级 50% (25/10)</v>
      </c>
    </row>
    <row r="27" spans="8:8">
      <c r="B27" s="613" t="str">
        <f>IF(AND(ISBLANK(建卡!I59),ISBLANK(建卡!J59),ISBLANK(人物卡!J27)),"",人物卡!C27&amp;" "&amp;人物卡!L27)</f>
        <v>克苏鲁神话 0% (0/0)</v>
      </c>
    </row>
    <row r="28" spans="8:8">
      <c r="B28" s="613" t="str">
        <f>IF(AND(ISBLANK(建卡!I60),ISBLANK(建卡!J60),ISBLANK(人物卡!J28)),"",人物卡!C28&amp;" "&amp;人物卡!L28)</f>
        <v/>
      </c>
    </row>
    <row r="29" spans="8:8">
      <c r="B29" s="613" t="str">
        <f>IF(D7&lt;&gt;"输出到战斗一栏","闪避 "&amp;Dodge&amp;"% ("&amp;人物卡!AP43&amp;"/"&amp;人物卡!AP44&amp;")","")</f>
        <v/>
      </c>
    </row>
    <row r="30" spans="8:8">
      <c r="B30" s="613" t="str">
        <f>IF(AND(ISBLANK(建卡!I62),ISBLANK(建卡!J62),ISBLANK(人物卡!J30)),"",人物卡!C30&amp;" "&amp;人物卡!L30)</f>
        <v/>
      </c>
    </row>
    <row r="31" spans="8:8">
      <c r="B31" s="613" t="str">
        <f>IF(AND(ISBLANK(建卡!I63),ISBLANK(建卡!J63),ISBLANK(人物卡!J31)),"",人物卡!C31&amp;" "&amp;人物卡!L31)</f>
        <v/>
      </c>
    </row>
    <row r="32" spans="8:8">
      <c r="B32" s="613" t="str">
        <f>IF(AND(ISBLANK(建卡!I64),ISBLANK(建卡!J64),ISBLANK(人物卡!J32)),"",人物卡!C32&amp;" "&amp;人物卡!L32)</f>
        <v/>
      </c>
    </row>
    <row r="33" spans="8:8">
      <c r="B33" s="613" t="str">
        <f>IF(AND(ISBLANK(建卡!I65),ISBLANK(建卡!J65),ISBLANK(人物卡!J33)),"",人物卡!C33&amp;" "&amp;人物卡!L33)</f>
        <v/>
      </c>
    </row>
    <row r="34" spans="8:8">
      <c r="B34" s="613" t="str">
        <f>IF(AND(ISBLANK(建卡!I66),ISBLANK(建卡!J66),ISBLANK(人物卡!J34)),"",人物卡!C34&amp;" "&amp;人物卡!L34)</f>
        <v/>
      </c>
    </row>
    <row r="35" spans="8:8">
      <c r="B35" s="613" t="str">
        <f>IF(AND(ISBLANK(建卡!I67),ISBLANK(建卡!J67),ISBLANK(人物卡!J35)),"",人物卡!C35&amp;" "&amp;人物卡!L35)</f>
        <v/>
      </c>
    </row>
    <row r="36" spans="8:8">
      <c r="B36" s="613" t="str">
        <f>IF(AND(ISBLANK(建卡!I68),ISBLANK(建卡!J68),ISBLANK(人物卡!J36)),"",人物卡!C36&amp;" "&amp;人物卡!L36)</f>
        <v/>
      </c>
    </row>
    <row r="37" spans="8:8">
      <c r="B37" s="613" t="str">
        <f>IF(AND(ISBLANK(建卡!I69),ISBLANK(建卡!J69),ISBLANK(人物卡!X16)),"",人物卡!Q16&amp;" "&amp;人物卡!Z16)</f>
        <v/>
      </c>
    </row>
    <row r="38" spans="8:8">
      <c r="B38" s="613" t="str">
        <f>IF(AND(ISBLANK(建卡!I70),ISBLANK(建卡!J70),ISBLANK(人物卡!X17)),"",人物卡!Q17&amp;" "&amp;人物卡!Z17)</f>
        <v/>
      </c>
    </row>
    <row r="39" spans="8:8">
      <c r="B39" s="613" t="str">
        <f>IF(AND(ISBLANK(建卡!I71),ISBLANK(建卡!J71),ISBLANK(人物卡!X18)),"",人物卡!Q18&amp;" "&amp;人物卡!Z18)</f>
        <v/>
      </c>
    </row>
    <row r="40" spans="8:8">
      <c r="B40" s="613" t="str">
        <f>IF(AND(ISBLANK(建卡!I72),ISBLANK(建卡!J72),ISBLANK(人物卡!X19)),"",人物卡!Q19&amp;" "&amp;人物卡!Z19)</f>
        <v/>
      </c>
    </row>
    <row r="41" spans="8:8">
      <c r="B41" s="613" t="str">
        <f>IF(AND(ISBLANK(建卡!I73),ISBLANK(建卡!J73),ISBLANK(人物卡!X20)),"",人物卡!Q20&amp;" "&amp;人物卡!Z20)</f>
        <v/>
      </c>
    </row>
    <row r="42" spans="8:8">
      <c r="B42" s="613" t="str">
        <f>IF(AND(ISBLANK(建卡!I74),ISBLANK(建卡!J74),ISBLANK(人物卡!X21)),"",人物卡!Q21&amp;" "&amp;人物卡!Z21)</f>
        <v/>
      </c>
    </row>
    <row r="43" spans="8:8">
      <c r="B43" s="613" t="str">
        <f>IF(AND(ISBLANK(建卡!I75),ISBLANK(建卡!J75),ISBLANK(人物卡!X22)),"",人物卡!Q22&amp;" "&amp;人物卡!Z22)</f>
        <v/>
      </c>
    </row>
    <row r="44" spans="8:8">
      <c r="B44" s="613" t="str">
        <f>IF(AND(ISBLANK(建卡!I76),ISBLANK(建卡!J76),ISBLANK(人物卡!X23)),"",人物卡!Q23&amp;" "&amp;人物卡!Z23)</f>
        <v/>
      </c>
    </row>
    <row r="45" spans="8:8">
      <c r="B45" s="613" t="str">
        <f>IF(AND(ISBLANK(建卡!I77),ISBLANK(建卡!J77),ISBLANK(人物卡!X24)),"",人物卡!Q24&amp;" "&amp;人物卡!Z24)</f>
        <v/>
      </c>
    </row>
    <row r="46" spans="8:8">
      <c r="B46" s="613" t="str">
        <f>IF(AND(ISBLANK(建卡!I78),ISBLANK(建卡!J78),ISBLANK(人物卡!X25)),"",人物卡!Q25&amp;" "&amp;人物卡!Z25)</f>
        <v/>
      </c>
    </row>
    <row r="47" spans="8:8">
      <c r="B47" s="613" t="str">
        <f>IF(AND(ISBLANK(建卡!I79),ISBLANK(建卡!J79),ISBLANK(人物卡!X26)),"",人物卡!Q26&amp;" "&amp;人物卡!Z26)</f>
        <v/>
      </c>
    </row>
    <row r="48" spans="8:8">
      <c r="B48" s="613" t="str">
        <f>IF(AND(ISBLANK(建卡!Z48),ISBLANK(建卡!AB48),ISBLANK(人物卡!X27)),"",人物卡!Q27&amp;" "&amp;人物卡!Z27)</f>
        <v/>
      </c>
    </row>
    <row r="49" spans="8:8">
      <c r="B49" s="613" t="str">
        <f>IF(AND(ISBLANK(建卡!Z49),ISBLANK(建卡!AB49),ISBLANK(人物卡!X28)),"",人物卡!Q28&amp;" "&amp;人物卡!Z28)</f>
        <v>图书馆使用 80% (40/16)</v>
      </c>
    </row>
    <row r="50" spans="8:8">
      <c r="B50" s="613" t="str">
        <f>IF(AND(ISBLANK(建卡!Z50),ISBLANK(建卡!AB50),ISBLANK(人物卡!X29)),"",人物卡!Q29&amp;" "&amp;人物卡!Z29)</f>
        <v/>
      </c>
    </row>
    <row r="51" spans="8:8">
      <c r="B51" s="613" t="str">
        <f>IF(AND(ISBLANK(建卡!Z51),ISBLANK(建卡!AB51),ISBLANK(人物卡!X30)),"",人物卡!Q30&amp;" "&amp;人物卡!Z30)</f>
        <v/>
      </c>
    </row>
    <row r="52" spans="8:8">
      <c r="B52" s="613" t="str">
        <f>IF(AND(ISBLANK(建卡!Z52),ISBLANK(建卡!AB52),ISBLANK(人物卡!X31)),"",人物卡!Q31&amp;" "&amp;人物卡!Z31)</f>
        <v/>
      </c>
    </row>
    <row r="53" spans="8:8">
      <c r="B53" s="613" t="str">
        <f>IF(AND(ISBLANK(建卡!Z53),ISBLANK(建卡!AB53),ISBLANK(人物卡!X32)),"",人物卡!Q32&amp;" "&amp;人物卡!Z32)</f>
        <v/>
      </c>
    </row>
    <row r="54" spans="8:8">
      <c r="B54" s="613" t="str">
        <f>IF(AND(ISBLANK(建卡!Z54),ISBLANK(建卡!AB54),ISBLANK(人物卡!X33)),"",人物卡!Q33&amp;" "&amp;人物卡!Z33)</f>
        <v>博物学 50% (25/10)</v>
      </c>
    </row>
    <row r="55" spans="8:8">
      <c r="B55" s="613" t="str">
        <f>IF(AND(ISBLANK(建卡!Z55),ISBLANK(建卡!AB55),ISBLANK(人物卡!X34)),"",人物卡!Q34&amp;" "&amp;人物卡!Z34)</f>
        <v/>
      </c>
    </row>
    <row r="56" spans="8:8">
      <c r="B56" s="613" t="str">
        <f>IF(AND(ISBLANK(建卡!Z56),ISBLANK(建卡!AB56),ISBLANK(人物卡!X35)),"",人物卡!Q35&amp;" "&amp;人物卡!Z35)</f>
        <v>神秘学 50% (25/10)</v>
      </c>
    </row>
    <row r="57" spans="8:8">
      <c r="B57" s="613" t="str">
        <f>IF(AND(ISBLANK(建卡!Z57),ISBLANK(建卡!AB57),ISBLANK(人物卡!X36)),"",人物卡!Q36&amp;" "&amp;人物卡!Z36)</f>
        <v/>
      </c>
    </row>
    <row r="58" spans="8:8">
      <c r="B58" s="613" t="str">
        <f>IF(AND(ISBLANK(建卡!Z58),ISBLANK(建卡!AB58),ISBLANK(人物卡!AL16)),"",人物卡!AE16&amp;" "&amp;人物卡!AN16)</f>
        <v>说服 60% (30/12)</v>
      </c>
    </row>
    <row r="59" spans="8:8">
      <c r="B59" s="613" t="str">
        <f>IF(AND(ISBLANK(建卡!Z59),ISBLANK(建卡!AB59),ISBLANK(人物卡!AL17)),"",人物卡!AE17&amp;" "&amp;人物卡!AN17)</f>
        <v/>
      </c>
    </row>
    <row r="60" spans="8:8">
      <c r="B60" s="613" t="str">
        <f>IF(AND(ISBLANK(建卡!Z60),ISBLANK(建卡!AB60),ISBLANK(人物卡!AL18)),"",人物卡!AE18&amp;" "&amp;人物卡!AN18)</f>
        <v/>
      </c>
    </row>
    <row r="61" spans="8:8">
      <c r="B61" s="613" t="str">
        <f>IF(AND(ISBLANK(建卡!Z61),ISBLANK(建卡!AB61),ISBLANK(人物卡!AL19)),"",人物卡!AE19&amp;" "&amp;人物卡!AN19)</f>
        <v>心理学 85% (42/17)</v>
      </c>
    </row>
    <row r="62" spans="8:8">
      <c r="B62" s="613" t="str">
        <f>IF(AND(ISBLANK(建卡!Z62),ISBLANK(建卡!AB62),ISBLANK(人物卡!AL20)),"",人物卡!AE20&amp;" "&amp;人物卡!AN20)</f>
        <v/>
      </c>
    </row>
    <row r="63" spans="8:8">
      <c r="B63" s="613" t="str">
        <f>IF(AND(ISBLANK(建卡!Z63),ISBLANK(建卡!AB63),ISBLANK(人物卡!AL21)),"",人物卡!AE21&amp;" "&amp;人物卡!AN21)</f>
        <v>科学:动物学 51% (25/10)</v>
      </c>
    </row>
    <row r="64" spans="8:8">
      <c r="B64" s="613" t="str">
        <f>IF(AND(ISBLANK(建卡!Z64),ISBLANK(建卡!AB64),ISBLANK(人物卡!AL22)),"",人物卡!AE22&amp;" "&amp;人物卡!AN22)</f>
        <v>科学:药学 54% (27/10)</v>
      </c>
    </row>
    <row r="65" spans="8:8">
      <c r="B65" s="613" t="str">
        <f>IF(AND(ISBLANK(建卡!Z65),ISBLANK(建卡!AB65),ISBLANK(人物卡!AL23)),"",人物卡!AE23&amp;" "&amp;人物卡!AN23)</f>
        <v/>
      </c>
    </row>
    <row r="66" spans="8:8">
      <c r="B66" s="613" t="str">
        <f>IF(AND(ISBLANK(建卡!Z66),ISBLANK(建卡!AB66),ISBLANK(人物卡!AL24)),"",人物卡!AE24&amp;" "&amp;人物卡!AN24)</f>
        <v/>
      </c>
    </row>
    <row r="67" spans="8:8">
      <c r="B67" s="613" t="str">
        <f>IF(AND(ISBLANK(建卡!Z67),ISBLANK(建卡!AB67),ISBLANK(人物卡!AL25)),"",人物卡!AE25&amp;" "&amp;人物卡!AN25)</f>
        <v/>
      </c>
    </row>
    <row r="68" spans="8:8">
      <c r="B68" s="613" t="str">
        <f>IF(AND(ISBLANK(建卡!Z68),ISBLANK(建卡!AB68),ISBLANK(人物卡!AL26)),"",人物卡!AE26&amp;" "&amp;人物卡!AN26)</f>
        <v/>
      </c>
    </row>
    <row r="69" spans="8:8">
      <c r="B69" s="613" t="str">
        <f>IF(AND(ISBLANK(建卡!Z69),ISBLANK(建卡!AB69),ISBLANK(人物卡!AL27)),"",人物卡!AE27&amp;" "&amp;人物卡!AN27)</f>
        <v/>
      </c>
    </row>
    <row r="70" spans="8:8">
      <c r="B70" s="613" t="str">
        <f>IF(AND(ISBLANK(建卡!Z70),ISBLANK(建卡!AB70),ISBLANK(人物卡!AL28)),"",人物卡!AE28&amp;" "&amp;人物卡!AN28)</f>
        <v/>
      </c>
    </row>
    <row r="71" spans="8:8">
      <c r="B71" s="613" t="str">
        <f>IF(AND(ISBLANK(建卡!Z71),ISBLANK(建卡!AB71),ISBLANK(人物卡!AL29)),"",人物卡!AE29&amp;" "&amp;人物卡!AN29)</f>
        <v/>
      </c>
    </row>
    <row r="72" spans="8:8">
      <c r="B72" s="613" t="str">
        <f>IF(AND(ISBLANK(建卡!Z72),ISBLANK(建卡!AB72),ISBLANK(人物卡!AL30)),"",人物卡!AE30&amp;" "&amp;人物卡!AN30)</f>
        <v/>
      </c>
    </row>
    <row r="73" spans="8:8">
      <c r="B73" s="613" t="str">
        <f>IF(AND(ISBLANK(建卡!Z73),ISBLANK(建卡!AB73),ISBLANK(人物卡!AL31)),"",人物卡!AE31&amp;" "&amp;人物卡!AN31)</f>
        <v/>
      </c>
    </row>
    <row r="74" spans="8:8">
      <c r="B74" s="613" t="str">
        <f>IF(AND(ISBLANK(建卡!Z74),ISBLANK(建卡!AB74),ISBLANK(人物卡!AL32)),"",人物卡!AE32&amp;" "&amp;人物卡!AN32)</f>
        <v/>
      </c>
    </row>
    <row r="75" spans="8:8">
      <c r="B75" s="613" t="str">
        <f>IF(AND(ISBLANK(建卡!Z75),ISBLANK(建卡!AB75),ISBLANK(人物卡!AL33)),"",人物卡!AE33&amp;" "&amp;人物卡!AN33)</f>
        <v/>
      </c>
    </row>
    <row r="76" spans="8:8">
      <c r="B76" s="613" t="str">
        <f>IF(AND(ISBLANK(建卡!Z76),ISBLANK(建卡!AB76),ISBLANK(人物卡!AL34)),"",人物卡!AE34&amp;" "&amp;人物卡!AN34)</f>
        <v/>
      </c>
    </row>
    <row r="77" spans="8:8">
      <c r="B77" s="613" t="str">
        <f>IF(AND(ISBLANK(建卡!Z77),ISBLANK(建卡!AB77),ISBLANK(人物卡!AL35)),"",人物卡!AE35&amp;" "&amp;人物卡!AN35)</f>
        <v/>
      </c>
    </row>
    <row r="78" spans="8:8">
      <c r="B78" s="613" t="str">
        <f>IF(AND(ISBLANK(建卡!Z78),ISBLANK(建卡!AB78),ISBLANK(人物卡!AL36)),"",人物卡!AE36&amp;" "&amp;人物卡!AN36)</f>
        <v/>
      </c>
    </row>
    <row r="79" spans="8:8">
      <c r="B79" s="613" t="s">
        <v>433</v>
      </c>
    </row>
    <row r="80" spans="8:8">
      <c r="B80" s="613" t="str">
        <f>人物卡!S48&amp;"："&amp;IF(ISBLANK(人物卡!W48),"（空）",人物卡!W48)</f>
        <v>形象描述：白发苍苍的和蔼可亲的老教授</v>
      </c>
    </row>
    <row r="81" spans="8:8">
      <c r="B81" s="613" t="str">
        <f>人物卡!S50&amp;"："&amp;IF(ISBLANK(人物卡!W50),"（空）",人物卡!W50)</f>
        <v>思想与信念：科学压倒一切</v>
      </c>
    </row>
    <row r="82" spans="8:8">
      <c r="B82" s="613" t="str">
        <f>人物卡!S52&amp;"："&amp;IF(ISBLANK(人物卡!W52),"（空）",人物卡!W52)</f>
        <v>重要之人：女儿</v>
      </c>
    </row>
    <row r="83" spans="8:8">
      <c r="B83" s="613" t="str">
        <f>人物卡!S54&amp;"："&amp;IF(ISBLANK(人物卡!W54),"（空）",人物卡!W54)</f>
        <v>意义非凡之地：大学图书馆</v>
      </c>
    </row>
    <row r="84" spans="8:8">
      <c r="B84" s="613" t="str">
        <f>人物卡!S56&amp;"："&amp;IF(ISBLANK(人物卡!W56),"（空）",人物卡!W56)</f>
        <v>宝贵之物：钱包里的幸运币</v>
      </c>
    </row>
    <row r="85" spans="8:8">
      <c r="B85" s="613" t="str">
        <f>人物卡!S58&amp;"："&amp;IF(ISBLANK(人物卡!W58),"（空）",人物卡!W58)</f>
        <v>特质：坚韧不拔的学术精神</v>
      </c>
    </row>
    <row r="86" spans="8:8">
      <c r="B86" s="613" t="str">
        <f>人物卡!S60&amp;"："&amp;IF(ISBLANK(人物卡!W60),"（空）",人物卡!W60)</f>
        <v>伤口和疤痕：生活留下的各种小小的伤口</v>
      </c>
    </row>
    <row r="87" spans="8:8">
      <c r="B87" s="613" t="str">
        <f>人物卡!S62&amp;"："&amp;IF(ISBLANK(人物卡!W62),"（空）",人物卡!W62)</f>
        <v>恐惧症和狂躁症：无</v>
      </c>
    </row>
    <row r="88" spans="8:8">
      <c r="B88" s="613" t="str">
        <f>IF(ISBLANK(人物卡!S64),"（没有填写更多背景）",人物卡!S64)</f>
        <v>格雷夫塞得是阿尔特斯大学的教授，专门研究人类记忆方面。年轻时他曾经是一个充满活力的研究者，当然，现在也一样。时间染白了他的头发，腐蚀了他的身体，但没有打败他的灵魂。行将就木之年的他，仍然在记忆的领域不断深入...</v>
      </c>
    </row>
    <row r="89" spans="8:8">
      <c r="B89" s="613" t="s">
        <v>710</v>
      </c>
    </row>
    <row r="90" spans="8:8">
      <c r="B90" s="613" t="str">
        <f>IF(ISBLANK(人物卡!B56),"（没有携带任何物品）",人物卡!B56)</f>
        <v>金属手杖</v>
      </c>
    </row>
    <row r="91" spans="8:8">
      <c r="B91" s="613" t="str">
        <f>IF(ISBLANK(人物卡!B57),"",人物卡!B57)</f>
        <v>钢笔，笔记本，手机</v>
      </c>
    </row>
    <row r="92" spans="8:8">
      <c r="B92" s="613" t="str">
        <f>IF(ISBLANK(人物卡!B58),"",人物卡!B58)</f>
        <v>猫，木天蓼</v>
      </c>
    </row>
    <row r="93" spans="8:8">
      <c r="B93" s="613" t="str">
        <f>IF(ISBLANK(人物卡!B59),"",人物卡!B59)</f>
        <v/>
      </c>
    </row>
    <row r="94" spans="8:8">
      <c r="B94" s="613" t="str">
        <f>IF(ISBLANK(人物卡!B60),"",人物卡!B60)</f>
        <v/>
      </c>
    </row>
    <row r="95" spans="8:8">
      <c r="B95" s="613" t="str">
        <f>IF(ISBLANK(人物卡!B61),"",人物卡!B61)</f>
        <v/>
      </c>
    </row>
    <row r="96" spans="8:8">
      <c r="B96" s="613" t="str">
        <f>IF(ISBLANK(人物卡!B62),"",人物卡!B62)</f>
        <v/>
      </c>
    </row>
    <row r="97" spans="8:8">
      <c r="B97" s="613" t="str">
        <f>IF(ISBLANK(人物卡!B63),"",人物卡!B63)</f>
        <v/>
      </c>
    </row>
    <row r="98" spans="8:8">
      <c r="B98" s="613" t="str">
        <f>IF(ISBLANK(人物卡!B64),"",人物卡!B64)</f>
        <v/>
      </c>
    </row>
    <row r="99" spans="8:8">
      <c r="B99" s="613" t="s">
        <v>430</v>
      </c>
    </row>
    <row r="100" spans="8:8">
      <c r="B100" s="613" t="str">
        <f>"消费水平："&amp;IF(ISBLANK(人物卡!N49),"(未填写)",人物卡!N49)</f>
        <v>消费水平：(未填写)</v>
      </c>
    </row>
    <row r="101" spans="8:8">
      <c r="B101" s="613" t="str">
        <f>"现金："&amp;IF(ISBLANK(人物卡!D49),"(未填写)",人物卡!D49)</f>
        <v>现金：(未填写)</v>
      </c>
    </row>
    <row r="102" spans="8:8">
      <c r="B102" s="613" t="str">
        <f>IF(ISBLANK(人物卡!B50),"（未设定其他资产）",人物卡!B50)</f>
        <v>（未设定其他资产）</v>
      </c>
    </row>
    <row r="103" spans="8:8" ht="18.0">
      <c r="B103" s="618" t="s">
        <v>434</v>
      </c>
    </row>
  </sheetData>
  <sheetProtection algorithmName="SHA-512" hashValue="X1xLfEE1FqlRaJnSVpMOKwHyE+zMDzKlyCgMdIR+EuLnwaGIuZmU/zoaCvK02eovtVeopcTT2A3mf7CKXeANSg==" saltValue="BFQrlWMmzOamgYW6h0zG5Q==" spinCount="100000" sheet="1" objects="1" scenarios="1" autoFilter="0"/>
  <autoFilter ref="B1:B103">
    <filterColumn colId="0" showButton="1"/>
  </autoFilter>
  <mergeCells count="2">
    <mergeCell ref="D6:E6"/>
    <mergeCell ref="D7:E7"/>
  </mergeCells>
  <dataValidations count="1">
    <dataValidation allowBlank="1" type="list" errorStyle="stop" showErrorMessage="1" sqref="D7:E7">
      <formula1>"输出到战斗一栏,输出到技能一栏,同时输出到战斗和技能栏"</formula1>
    </dataValidation>
  </dataValidations>
  <pageMargins left="0.7" right="0.7" top="0.75" bottom="0.75" header="0.3" footer="0.3"/>
</worksheet>
</file>

<file path=xl/worksheets/sheet8.xml><?xml version="1.0" encoding="utf-8"?>
<worksheet xmlns:r="http://schemas.openxmlformats.org/officeDocument/2006/relationships" xmlns="http://schemas.openxmlformats.org/spreadsheetml/2006/main">
  <dimension ref="A1:L32"/>
  <sheetViews>
    <sheetView workbookViewId="0" showGridLines="0">
      <selection activeCell="F19" sqref="F19"/>
    </sheetView>
  </sheetViews>
  <sheetFormatPr defaultRowHeight="17.25" defaultColWidth="9"/>
  <cols>
    <col min="1" max="1" customWidth="1" width="9.5" style="619"/>
    <col min="2" max="2" customWidth="1" width="8.0" style="620"/>
    <col min="3" max="3" customWidth="1" width="6.25" style="620"/>
    <col min="4" max="4" customWidth="1" width="9.875" style="619"/>
    <col min="5" max="5" customWidth="1" width="11.25" style="619"/>
    <col min="6" max="6" customWidth="1" width="10.375" style="619"/>
    <col min="7" max="7" customWidth="1" width="9.875" style="619"/>
    <col min="8" max="8" customWidth="1" width="9.875" style="619"/>
    <col min="9" max="9" customWidth="1" width="9.875" style="619"/>
    <col min="10" max="10" customWidth="1" width="9.875" style="619"/>
    <col min="11" max="11" customWidth="1" width="9.875" style="619"/>
    <col min="12" max="12" customWidth="1" width="9.875" style="619"/>
    <col min="13" max="13" customWidth="1" width="9.875" style="619"/>
    <col min="14" max="14" customWidth="1" width="9.875" style="619"/>
    <col min="15" max="15" customWidth="1" width="9.875" style="619"/>
    <col min="16" max="16" customWidth="1" width="9.875" style="619"/>
    <col min="17" max="17" customWidth="1" width="9.875" style="619"/>
    <col min="18" max="18" customWidth="1" width="9.875" style="619"/>
    <col min="19" max="19" customWidth="1" width="9.875" style="619"/>
    <col min="20" max="20" customWidth="1" width="9.875" style="619"/>
    <col min="21" max="21" customWidth="1" width="9.875" style="619"/>
    <col min="22" max="22" customWidth="1" width="9.875" style="619"/>
    <col min="23" max="23" customWidth="1" width="9.875" style="619"/>
    <col min="24" max="24" customWidth="1" width="9.875" style="619"/>
    <col min="25" max="25" customWidth="1" width="9.875" style="619"/>
    <col min="26" max="26" customWidth="1" width="9.875" style="619"/>
    <col min="27" max="27" customWidth="1" width="9.875" style="619"/>
    <col min="28" max="28" customWidth="1" width="9.875" style="619"/>
    <col min="29" max="29" customWidth="1" width="9.875" style="619"/>
    <col min="30" max="30" customWidth="1" width="9.875" style="619"/>
    <col min="31" max="31" customWidth="1" width="9.875" style="619"/>
    <col min="32" max="32" customWidth="1" width="9.875" style="619"/>
    <col min="33" max="33" customWidth="1" width="9.875" style="619"/>
    <col min="34" max="34" customWidth="1" width="9.875" style="619"/>
    <col min="35" max="35" customWidth="1" width="9.875" style="619"/>
    <col min="36" max="36" customWidth="1" width="9.875" style="619"/>
    <col min="37" max="37" customWidth="1" width="9.875" style="619"/>
    <col min="38" max="38" customWidth="1" width="9.875" style="619"/>
    <col min="39" max="39" customWidth="1" width="9.875" style="619"/>
    <col min="40" max="40" customWidth="1" width="9.875" style="619"/>
    <col min="41" max="41" customWidth="1" width="9.875" style="619"/>
    <col min="42" max="42" customWidth="1" width="9.875" style="619"/>
    <col min="43" max="43" customWidth="1" width="9.875" style="619"/>
    <col min="44" max="44" customWidth="1" width="9.875" style="619"/>
    <col min="45" max="45" customWidth="1" width="9.875" style="619"/>
    <col min="46" max="46" customWidth="1" width="9.875" style="619"/>
    <col min="47" max="47" customWidth="1" width="9.875" style="619"/>
    <col min="48" max="48" customWidth="1" width="9.875" style="619"/>
    <col min="49" max="49" customWidth="1" width="9.875" style="619"/>
    <col min="50" max="50" customWidth="1" width="9.875" style="619"/>
    <col min="51" max="51" customWidth="1" width="9.875" style="619"/>
    <col min="52" max="52" customWidth="1" width="9.875" style="619"/>
    <col min="53" max="53" customWidth="1" width="9.875" style="619"/>
    <col min="54" max="54" customWidth="1" width="9.875" style="619"/>
    <col min="55" max="55" customWidth="1" width="9.875" style="619"/>
    <col min="56" max="56" customWidth="1" width="9.875" style="619"/>
    <col min="57" max="57" customWidth="1" width="9.875" style="619"/>
    <col min="58" max="58" customWidth="1" width="9.875" style="619"/>
    <col min="59" max="59" customWidth="1" width="9.875" style="619"/>
    <col min="60" max="60" customWidth="1" width="9.875" style="619"/>
    <col min="61" max="61" customWidth="1" width="9.875" style="619"/>
    <col min="62" max="62" customWidth="1" width="9.875" style="619"/>
    <col min="63" max="63" customWidth="1" width="9.875" style="619"/>
    <col min="64" max="64" customWidth="1" width="9.875" style="619"/>
    <col min="65" max="65" customWidth="1" width="9.875" style="619"/>
    <col min="66" max="66" customWidth="1" width="9.875" style="619"/>
    <col min="67" max="67" customWidth="1" width="9.875" style="619"/>
    <col min="68" max="68" customWidth="1" width="9.875" style="619"/>
    <col min="69" max="69" customWidth="1" width="9.875" style="619"/>
    <col min="70" max="70" customWidth="1" width="9.875" style="619"/>
    <col min="71" max="71" customWidth="1" width="9.875" style="619"/>
    <col min="72" max="72" customWidth="1" width="9.875" style="619"/>
    <col min="73" max="73" customWidth="1" width="9.875" style="619"/>
    <col min="74" max="74" customWidth="1" width="9.875" style="619"/>
    <col min="75" max="75" customWidth="1" width="9.875" style="619"/>
    <col min="76" max="76" customWidth="1" width="9.875" style="619"/>
    <col min="77" max="77" customWidth="1" width="9.875" style="619"/>
    <col min="78" max="78" customWidth="1" width="9.875" style="619"/>
    <col min="79" max="79" customWidth="1" width="9.875" style="619"/>
    <col min="80" max="80" customWidth="1" width="9.875" style="619"/>
    <col min="81" max="81" customWidth="1" width="9.875" style="619"/>
    <col min="82" max="82" customWidth="1" width="9.875" style="619"/>
    <col min="83" max="83" customWidth="1" width="9.875" style="619"/>
    <col min="84" max="84" customWidth="1" width="9.875" style="619"/>
    <col min="85" max="85" customWidth="1" width="9.875" style="619"/>
    <col min="86" max="86" customWidth="1" width="9.875" style="619"/>
    <col min="87" max="87" customWidth="1" width="9.875" style="619"/>
    <col min="88" max="88" customWidth="1" width="9.875" style="619"/>
    <col min="89" max="89" customWidth="1" width="9.875" style="619"/>
    <col min="90" max="90" customWidth="1" width="9.875" style="619"/>
    <col min="91" max="91" customWidth="1" width="9.875" style="619"/>
    <col min="92" max="92" customWidth="1" width="9.875" style="619"/>
    <col min="93" max="93" customWidth="1" width="9.875" style="619"/>
    <col min="94" max="94" customWidth="1" width="9.875" style="619"/>
    <col min="95" max="95" customWidth="1" width="9.875" style="619"/>
    <col min="96" max="96" customWidth="1" width="9.875" style="619"/>
    <col min="97" max="97" customWidth="1" width="9.875" style="619"/>
    <col min="98" max="98" customWidth="1" width="9.875" style="619"/>
    <col min="99" max="99" customWidth="1" width="9.875" style="619"/>
    <col min="100" max="100" customWidth="1" width="9.875" style="619"/>
    <col min="101" max="101" customWidth="1" width="9.875" style="619"/>
    <col min="102" max="102" customWidth="1" width="9.875" style="619"/>
    <col min="103" max="103" customWidth="1" width="9.875" style="619"/>
    <col min="104" max="104" customWidth="1" width="9.875" style="619"/>
    <col min="105" max="105" customWidth="1" width="9.875" style="619"/>
    <col min="106" max="106" customWidth="1" width="9.875" style="619"/>
    <col min="107" max="107" customWidth="1" width="9.875" style="619"/>
    <col min="108" max="108" customWidth="1" width="9.875" style="619"/>
    <col min="109" max="109" customWidth="1" width="9.875" style="619"/>
    <col min="110" max="110" customWidth="1" width="9.875" style="619"/>
    <col min="111" max="111" customWidth="1" width="9.875" style="619"/>
    <col min="112" max="112" customWidth="1" width="9.875" style="619"/>
    <col min="113" max="113" customWidth="1" width="9.875" style="619"/>
    <col min="114" max="114" customWidth="1" width="9.875" style="619"/>
    <col min="115" max="115" customWidth="1" width="9.875" style="619"/>
    <col min="116" max="116" customWidth="1" width="9.875" style="619"/>
    <col min="117" max="117" customWidth="1" width="9.875" style="619"/>
    <col min="118" max="118" customWidth="1" width="9.875" style="619"/>
    <col min="119" max="119" customWidth="1" width="9.875" style="619"/>
    <col min="120" max="120" customWidth="1" width="9.875" style="619"/>
    <col min="121" max="121" customWidth="1" width="9.875" style="619"/>
    <col min="122" max="122" customWidth="1" width="9.875" style="619"/>
    <col min="123" max="123" customWidth="1" width="9.875" style="619"/>
    <col min="124" max="124" customWidth="1" width="9.875" style="619"/>
    <col min="125" max="125" customWidth="1" width="9.875" style="619"/>
    <col min="126" max="126" customWidth="1" width="9.875" style="619"/>
    <col min="127" max="127" customWidth="1" width="9.875" style="619"/>
    <col min="128" max="128" customWidth="1" width="9.875" style="619"/>
    <col min="129" max="129" customWidth="1" width="9.875" style="619"/>
    <col min="130" max="130" customWidth="1" width="9.875" style="619"/>
    <col min="131" max="131" customWidth="1" width="9.875" style="619"/>
    <col min="132" max="132" customWidth="1" width="9.875" style="619"/>
    <col min="133" max="133" customWidth="1" width="9.875" style="619"/>
    <col min="134" max="134" customWidth="1" width="9.875" style="619"/>
    <col min="135" max="135" customWidth="1" width="9.875" style="619"/>
    <col min="136" max="136" customWidth="1" width="9.875" style="619"/>
    <col min="137" max="137" customWidth="1" width="9.875" style="619"/>
    <col min="138" max="138" customWidth="1" width="9.875" style="619"/>
    <col min="139" max="139" customWidth="1" width="9.875" style="619"/>
    <col min="140" max="140" customWidth="1" width="9.875" style="619"/>
    <col min="141" max="141" customWidth="1" width="9.875" style="619"/>
    <col min="142" max="142" customWidth="1" width="9.875" style="619"/>
    <col min="143" max="143" customWidth="1" width="9.875" style="619"/>
    <col min="144" max="144" customWidth="1" width="9.875" style="619"/>
    <col min="145" max="145" customWidth="1" width="9.875" style="619"/>
    <col min="146" max="146" customWidth="1" width="9.875" style="619"/>
    <col min="147" max="147" customWidth="1" width="9.875" style="619"/>
    <col min="148" max="148" customWidth="1" width="9.875" style="619"/>
    <col min="149" max="149" customWidth="1" width="9.875" style="619"/>
    <col min="150" max="150" customWidth="1" width="9.875" style="619"/>
    <col min="151" max="151" customWidth="1" width="9.875" style="619"/>
    <col min="152" max="152" customWidth="1" width="9.875" style="619"/>
    <col min="153" max="153" customWidth="1" width="9.875" style="619"/>
    <col min="154" max="154" customWidth="1" width="9.875" style="619"/>
    <col min="155" max="155" customWidth="1" width="9.875" style="619"/>
    <col min="156" max="156" customWidth="1" width="9.875" style="619"/>
    <col min="157" max="157" customWidth="1" width="9.875" style="619"/>
    <col min="158" max="158" customWidth="1" width="9.875" style="619"/>
    <col min="159" max="159" customWidth="1" width="9.875" style="619"/>
    <col min="160" max="160" customWidth="1" width="9.875" style="619"/>
    <col min="161" max="161" customWidth="1" width="9.875" style="619"/>
    <col min="162" max="162" customWidth="1" width="9.875" style="619"/>
    <col min="163" max="163" customWidth="1" width="9.875" style="619"/>
    <col min="164" max="164" customWidth="1" width="9.875" style="619"/>
    <col min="165" max="165" customWidth="1" width="9.875" style="619"/>
    <col min="166" max="166" customWidth="1" width="9.875" style="619"/>
    <col min="167" max="167" customWidth="1" width="9.875" style="619"/>
    <col min="168" max="168" customWidth="1" width="9.875" style="619"/>
    <col min="169" max="169" customWidth="1" width="9.875" style="619"/>
    <col min="170" max="170" customWidth="1" width="9.875" style="619"/>
    <col min="171" max="171" customWidth="1" width="9.875" style="619"/>
    <col min="172" max="172" customWidth="1" width="9.875" style="619"/>
    <col min="173" max="173" customWidth="1" width="9.875" style="619"/>
    <col min="174" max="174" customWidth="1" width="9.875" style="619"/>
    <col min="175" max="175" customWidth="1" width="9.875" style="619"/>
    <col min="176" max="176" customWidth="1" width="9.875" style="619"/>
    <col min="177" max="177" customWidth="1" width="9.875" style="619"/>
    <col min="178" max="178" customWidth="1" width="9.875" style="619"/>
    <col min="179" max="179" customWidth="1" width="9.875" style="619"/>
    <col min="180" max="180" customWidth="1" width="9.875" style="619"/>
    <col min="181" max="181" customWidth="1" width="9.875" style="619"/>
    <col min="182" max="182" customWidth="1" width="9.875" style="619"/>
    <col min="183" max="183" customWidth="1" width="9.875" style="619"/>
    <col min="184" max="184" customWidth="1" width="9.875" style="619"/>
    <col min="185" max="185" customWidth="1" width="9.875" style="619"/>
    <col min="186" max="186" customWidth="1" width="9.875" style="619"/>
    <col min="187" max="187" customWidth="1" width="9.875" style="619"/>
    <col min="188" max="188" customWidth="1" width="9.875" style="619"/>
    <col min="189" max="189" customWidth="1" width="9.875" style="619"/>
    <col min="190" max="190" customWidth="1" width="9.875" style="619"/>
    <col min="191" max="191" customWidth="1" width="9.875" style="619"/>
    <col min="192" max="192" customWidth="1" width="9.875" style="619"/>
    <col min="193" max="193" customWidth="1" width="9.875" style="619"/>
    <col min="194" max="194" customWidth="1" width="9.875" style="619"/>
    <col min="195" max="195" customWidth="1" width="9.875" style="619"/>
    <col min="196" max="196" customWidth="1" width="9.875" style="619"/>
    <col min="197" max="197" customWidth="1" width="9.875" style="619"/>
    <col min="198" max="198" customWidth="1" width="9.875" style="619"/>
    <col min="199" max="199" customWidth="1" width="9.875" style="619"/>
    <col min="200" max="200" customWidth="1" width="9.875" style="619"/>
    <col min="201" max="201" customWidth="1" width="9.875" style="619"/>
    <col min="202" max="202" customWidth="1" width="9.875" style="619"/>
    <col min="203" max="203" customWidth="1" width="9.875" style="619"/>
    <col min="204" max="204" customWidth="1" width="9.875" style="619"/>
    <col min="205" max="205" customWidth="1" width="9.875" style="619"/>
    <col min="206" max="206" customWidth="1" width="9.875" style="619"/>
    <col min="207" max="207" customWidth="1" width="9.875" style="619"/>
    <col min="208" max="208" customWidth="1" width="9.875" style="619"/>
    <col min="209" max="209" customWidth="1" width="9.875" style="619"/>
    <col min="210" max="210" customWidth="1" width="9.875" style="619"/>
    <col min="211" max="211" customWidth="1" width="9.875" style="619"/>
    <col min="212" max="212" customWidth="1" width="9.875" style="619"/>
    <col min="213" max="213" customWidth="1" width="9.875" style="619"/>
    <col min="214" max="214" customWidth="1" width="9.875" style="619"/>
    <col min="215" max="215" customWidth="1" width="9.875" style="619"/>
    <col min="216" max="216" customWidth="1" width="9.875" style="619"/>
    <col min="217" max="217" customWidth="1" width="9.875" style="619"/>
    <col min="218" max="218" customWidth="1" width="9.875" style="619"/>
    <col min="219" max="219" customWidth="1" width="9.875" style="619"/>
    <col min="220" max="220" customWidth="1" width="9.875" style="619"/>
    <col min="221" max="221" customWidth="1" width="9.875" style="619"/>
    <col min="222" max="222" customWidth="1" width="9.875" style="619"/>
    <col min="223" max="223" customWidth="1" width="9.875" style="619"/>
    <col min="224" max="224" customWidth="1" width="9.875" style="619"/>
    <col min="225" max="225" customWidth="1" width="9.875" style="619"/>
    <col min="226" max="226" customWidth="1" width="9.875" style="619"/>
    <col min="227" max="227" customWidth="1" width="9.875" style="619"/>
    <col min="228" max="228" customWidth="1" width="9.875" style="619"/>
    <col min="229" max="229" customWidth="1" width="9.875" style="619"/>
    <col min="230" max="230" customWidth="1" width="9.875" style="619"/>
    <col min="231" max="231" customWidth="1" width="9.875" style="619"/>
    <col min="232" max="232" customWidth="1" width="9.875" style="619"/>
    <col min="233" max="233" customWidth="1" width="9.875" style="619"/>
    <col min="234" max="234" customWidth="1" width="9.875" style="619"/>
    <col min="235" max="235" customWidth="1" width="9.875" style="619"/>
    <col min="236" max="236" customWidth="1" width="9.875" style="619"/>
    <col min="237" max="237" customWidth="1" width="9.875" style="619"/>
    <col min="238" max="238" customWidth="1" width="9.875" style="619"/>
    <col min="239" max="239" customWidth="1" width="9.875" style="619"/>
    <col min="240" max="240" customWidth="1" width="9.875" style="619"/>
    <col min="241" max="241" customWidth="1" width="9.875" style="619"/>
    <col min="242" max="242" customWidth="1" width="9.875" style="619"/>
    <col min="243" max="243" customWidth="1" width="9.875" style="619"/>
    <col min="244" max="244" customWidth="1" width="9.875" style="619"/>
    <col min="245" max="245" customWidth="1" width="9.875" style="619"/>
    <col min="246" max="246" customWidth="1" width="9.875" style="619"/>
    <col min="247" max="247" customWidth="1" width="9.875" style="619"/>
    <col min="248" max="248" customWidth="1" width="9.875" style="619"/>
    <col min="249" max="249" customWidth="1" width="9.875" style="619"/>
    <col min="250" max="250" customWidth="1" width="9.875" style="619"/>
    <col min="251" max="251" customWidth="1" width="9.875" style="619"/>
    <col min="252" max="252" customWidth="1" width="9.875" style="619"/>
    <col min="253" max="253" customWidth="1" width="9.875" style="619"/>
    <col min="254" max="254" customWidth="1" width="9.875" style="619"/>
    <col min="255" max="255" customWidth="1" width="9.875" style="619"/>
    <col min="256" max="256" customWidth="1" width="9.875" style="619"/>
    <col min="257" max="16384" width="9" style="0" hidden="0"/>
  </cols>
  <sheetData>
    <row r="1" spans="8:8">
      <c r="A1" s="621" t="s">
        <v>358</v>
      </c>
      <c r="B1" s="621" t="s">
        <v>359</v>
      </c>
      <c r="C1" s="621" t="s">
        <v>399</v>
      </c>
      <c r="E1" s="621" t="s">
        <v>3</v>
      </c>
      <c r="F1" s="621" t="s">
        <v>400</v>
      </c>
      <c r="J1" s="622"/>
    </row>
    <row r="2" spans="8:8">
      <c r="A2" s="623">
        <v>0.0</v>
      </c>
      <c r="B2" s="624" t="s">
        <v>360</v>
      </c>
      <c r="C2" s="623" t="s">
        <v>360</v>
      </c>
      <c r="E2" s="624">
        <v>0.0</v>
      </c>
      <c r="F2" s="623">
        <v>0.0</v>
      </c>
    </row>
    <row r="3" spans="8:8">
      <c r="A3" s="625">
        <v>2.0</v>
      </c>
      <c r="B3" s="625">
        <v>-2.0</v>
      </c>
      <c r="C3" s="625">
        <v>-2.0</v>
      </c>
      <c r="E3" s="625">
        <v>40.0</v>
      </c>
      <c r="F3" s="625">
        <v>1.0</v>
      </c>
    </row>
    <row r="4" spans="8:8">
      <c r="A4" s="623">
        <v>65.0</v>
      </c>
      <c r="B4" s="624">
        <v>-1.0</v>
      </c>
      <c r="C4" s="623">
        <v>-1.0</v>
      </c>
      <c r="E4" s="624">
        <v>50.0</v>
      </c>
      <c r="F4" s="623">
        <v>2.0</v>
      </c>
    </row>
    <row r="5" spans="8:8">
      <c r="A5" s="625">
        <v>85.0</v>
      </c>
      <c r="B5" s="625">
        <v>0.0</v>
      </c>
      <c r="C5" s="625">
        <v>0.0</v>
      </c>
      <c r="E5" s="625">
        <v>60.0</v>
      </c>
      <c r="F5" s="625">
        <v>3.0</v>
      </c>
    </row>
    <row r="6" spans="8:8">
      <c r="A6" s="623">
        <v>125.0</v>
      </c>
      <c r="B6" s="624" t="s">
        <v>372</v>
      </c>
      <c r="C6" s="623">
        <v>1.0</v>
      </c>
      <c r="E6" s="624">
        <v>70.0</v>
      </c>
      <c r="F6" s="623">
        <v>4.0</v>
      </c>
    </row>
    <row r="7" spans="8:8">
      <c r="A7" s="625">
        <v>165.0</v>
      </c>
      <c r="B7" s="625" t="s">
        <v>373</v>
      </c>
      <c r="C7" s="625">
        <v>2.0</v>
      </c>
      <c r="E7" s="625">
        <v>80.0</v>
      </c>
      <c r="F7" s="625">
        <v>5.0</v>
      </c>
    </row>
    <row r="8" spans="8:8">
      <c r="A8" s="623">
        <v>205.0</v>
      </c>
      <c r="B8" s="624" t="s">
        <v>374</v>
      </c>
      <c r="C8" s="623">
        <v>3.0</v>
      </c>
    </row>
    <row r="9" spans="8:8">
      <c r="A9" s="625">
        <v>285.0</v>
      </c>
      <c r="B9" s="625" t="s">
        <v>375</v>
      </c>
      <c r="C9" s="625">
        <v>4.0</v>
      </c>
      <c r="E9" s="626" t="s">
        <v>403</v>
      </c>
      <c r="F9" s="627"/>
    </row>
    <row r="10" spans="8:8">
      <c r="A10" s="623">
        <v>365.0</v>
      </c>
      <c r="B10" s="624" t="s">
        <v>376</v>
      </c>
      <c r="C10" s="623">
        <v>5.0</v>
      </c>
      <c r="E10" s="624" t="s">
        <v>401</v>
      </c>
      <c r="F10" s="623">
        <f>STR</f>
        <v>25.0</v>
      </c>
    </row>
    <row r="11" spans="8:8">
      <c r="A11" s="625">
        <v>445.0</v>
      </c>
      <c r="B11" s="625" t="s">
        <v>377</v>
      </c>
      <c r="C11" s="625">
        <v>6.0</v>
      </c>
      <c r="E11" s="625" t="s">
        <v>402</v>
      </c>
      <c r="F11" s="625">
        <f>DEX</f>
        <v>20.0</v>
      </c>
    </row>
    <row r="12" spans="8:8">
      <c r="A12" s="623">
        <v>525.0</v>
      </c>
      <c r="B12" s="624" t="s">
        <v>378</v>
      </c>
      <c r="C12" s="623">
        <v>7.0</v>
      </c>
      <c r="E12" s="624" t="s">
        <v>408</v>
      </c>
      <c r="F12" s="623">
        <f>SIZ</f>
        <v>65.0</v>
      </c>
    </row>
    <row r="13" spans="8:8">
      <c r="A13" s="625">
        <v>605.0</v>
      </c>
      <c r="B13" s="625" t="s">
        <v>379</v>
      </c>
      <c r="C13" s="625">
        <v>8.0</v>
      </c>
      <c r="E13" s="625" t="s">
        <v>409</v>
      </c>
      <c r="F13" s="625" t="b">
        <f>IF(STR&gt;SIZ,TRUE())</f>
        <v>0</v>
      </c>
    </row>
    <row r="14" spans="8:8">
      <c r="A14" s="623">
        <v>685.0</v>
      </c>
      <c r="B14" s="624" t="s">
        <v>380</v>
      </c>
      <c r="C14" s="623">
        <v>9.0</v>
      </c>
      <c r="E14" s="624" t="s">
        <v>410</v>
      </c>
      <c r="F14" s="623" t="b">
        <f>IF(DEX&gt;SIZ,TRUE())</f>
        <v>0</v>
      </c>
    </row>
    <row r="15" spans="8:8">
      <c r="A15" s="625">
        <v>765.0</v>
      </c>
      <c r="B15" s="625" t="s">
        <v>381</v>
      </c>
      <c r="C15" s="625">
        <v>10.0</v>
      </c>
      <c r="E15" s="625" t="s">
        <v>411</v>
      </c>
      <c r="F15" s="625" t="b">
        <f>IF(STR&lt;SIZ,TRUE())</f>
        <v>1</v>
      </c>
    </row>
    <row r="16" spans="8:8">
      <c r="A16" s="623">
        <v>845.0</v>
      </c>
      <c r="B16" s="624" t="s">
        <v>382</v>
      </c>
      <c r="C16" s="623">
        <v>11.0</v>
      </c>
      <c r="E16" s="624" t="s">
        <v>412</v>
      </c>
      <c r="F16" s="623" t="b">
        <f>IF(DEX&lt;SIZ,TRUE())</f>
        <v>1</v>
      </c>
    </row>
    <row r="17" spans="8:8">
      <c r="A17" s="625">
        <v>925.0</v>
      </c>
      <c r="B17" s="625" t="s">
        <v>383</v>
      </c>
      <c r="C17" s="625">
        <v>12.0</v>
      </c>
      <c r="E17" s="625" t="s">
        <v>454</v>
      </c>
      <c r="F17" s="625" t="b">
        <f>AND(F13:F14)</f>
        <v>0</v>
      </c>
    </row>
    <row r="18" spans="8:8">
      <c r="A18" s="623">
        <v>1005.0</v>
      </c>
      <c r="B18" s="624" t="s">
        <v>384</v>
      </c>
      <c r="C18" s="623">
        <v>13.0</v>
      </c>
      <c r="E18" s="624" t="s">
        <v>455</v>
      </c>
      <c r="F18" s="623" t="b">
        <f>AND(F15:F16)</f>
        <v>1</v>
      </c>
    </row>
    <row r="19" spans="8:8">
      <c r="A19" s="625">
        <v>1085.0</v>
      </c>
      <c r="B19" s="625" t="s">
        <v>385</v>
      </c>
      <c r="C19" s="625">
        <v>14.0</v>
      </c>
      <c r="E19" s="625" t="s">
        <v>456</v>
      </c>
      <c r="F19" s="625" t="b">
        <f>AND(NOT(F17),NOT(F18))</f>
        <v>0</v>
      </c>
    </row>
    <row r="20" spans="8:8">
      <c r="A20" s="623">
        <v>1165.0</v>
      </c>
      <c r="B20" s="624" t="s">
        <v>386</v>
      </c>
      <c r="C20" s="623">
        <v>15.0</v>
      </c>
      <c r="E20" s="624" t="s">
        <v>457</v>
      </c>
      <c r="F20" s="623">
        <f>IF(F17,9,0)</f>
        <v>0.0</v>
      </c>
    </row>
    <row r="21" spans="8:8">
      <c r="A21" s="625">
        <v>1245.0</v>
      </c>
      <c r="B21" s="625" t="s">
        <v>387</v>
      </c>
      <c r="C21" s="625">
        <v>16.0</v>
      </c>
      <c r="E21" s="625" t="s">
        <v>458</v>
      </c>
      <c r="F21" s="625">
        <f>IF(F18,7,0)</f>
        <v>7.0</v>
      </c>
    </row>
    <row r="22" spans="8:8">
      <c r="A22" s="623">
        <v>1325.0</v>
      </c>
      <c r="B22" s="624" t="s">
        <v>388</v>
      </c>
      <c r="C22" s="623">
        <v>17.0</v>
      </c>
      <c r="E22" s="624" t="s">
        <v>413</v>
      </c>
      <c r="F22" s="623">
        <f>IF(F19,8,0)</f>
        <v>0.0</v>
      </c>
    </row>
    <row r="23" spans="8:8">
      <c r="A23" s="625">
        <v>1405.0</v>
      </c>
      <c r="B23" s="625" t="s">
        <v>389</v>
      </c>
      <c r="C23" s="625">
        <v>18.0</v>
      </c>
      <c r="E23" s="625" t="s">
        <v>414</v>
      </c>
      <c r="F23" s="625">
        <f>MAX(F20:F22)</f>
        <v>7.0</v>
      </c>
    </row>
    <row r="24" spans="8:8">
      <c r="A24" s="623">
        <v>1485.0</v>
      </c>
      <c r="B24" s="624" t="s">
        <v>390</v>
      </c>
      <c r="C24" s="623">
        <v>19.0</v>
      </c>
    </row>
    <row r="25" spans="8:8">
      <c r="A25" s="625">
        <v>1565.0</v>
      </c>
      <c r="B25" s="625" t="s">
        <v>391</v>
      </c>
      <c r="C25" s="625">
        <v>20.0</v>
      </c>
      <c r="E25" s="626" t="s">
        <v>33</v>
      </c>
      <c r="F25" s="627"/>
    </row>
    <row r="26" spans="8:8">
      <c r="A26" s="623">
        <v>1645.0</v>
      </c>
      <c r="B26" s="624" t="s">
        <v>392</v>
      </c>
      <c r="C26" s="623">
        <v>21.0</v>
      </c>
      <c r="E26" s="628" t="s">
        <v>599</v>
      </c>
      <c r="F26" s="625">
        <f>(EDU+STR)*2</f>
        <v>234.0</v>
      </c>
    </row>
    <row r="27" spans="8:8">
      <c r="A27" s="625">
        <v>1725.0</v>
      </c>
      <c r="B27" s="625" t="s">
        <v>393</v>
      </c>
      <c r="C27" s="625">
        <v>22.0</v>
      </c>
      <c r="E27" s="629" t="s">
        <v>598</v>
      </c>
      <c r="F27" s="623">
        <f>(EDU+DEX)*2</f>
        <v>224.0</v>
      </c>
    </row>
    <row r="28" spans="8:8">
      <c r="A28" s="623">
        <v>1805.0</v>
      </c>
      <c r="B28" s="624" t="s">
        <v>394</v>
      </c>
      <c r="C28" s="623">
        <v>23.0</v>
      </c>
      <c r="E28" s="628" t="s">
        <v>84</v>
      </c>
      <c r="F28" s="625">
        <f>(EDU+APP)*2</f>
        <v>264.0</v>
      </c>
    </row>
    <row r="29" spans="8:8">
      <c r="A29" s="625">
        <v>1885.0</v>
      </c>
      <c r="B29" s="625" t="s">
        <v>395</v>
      </c>
      <c r="C29" s="625">
        <v>24.0</v>
      </c>
      <c r="E29" s="629" t="s">
        <v>600</v>
      </c>
      <c r="F29" s="623">
        <f>(EDU+POW)*2</f>
        <v>284.0</v>
      </c>
    </row>
    <row r="30" spans="8:8">
      <c r="A30" s="623">
        <v>1965.0</v>
      </c>
      <c r="B30" s="624" t="s">
        <v>396</v>
      </c>
      <c r="C30" s="623">
        <v>25.0</v>
      </c>
      <c r="E30" s="625" t="s">
        <v>82</v>
      </c>
      <c r="F30" s="625">
        <f>EDU*4</f>
        <v>368.0</v>
      </c>
    </row>
    <row r="31" spans="8:8">
      <c r="A31" s="625">
        <v>2045.0</v>
      </c>
      <c r="B31" s="625" t="s">
        <v>397</v>
      </c>
      <c r="C31" s="625">
        <v>26.0</v>
      </c>
    </row>
    <row r="32" spans="8:8">
      <c r="A32" s="623">
        <v>2125.0</v>
      </c>
      <c r="B32" s="624" t="s">
        <v>398</v>
      </c>
      <c r="C32" s="623">
        <v>27.0</v>
      </c>
    </row>
  </sheetData>
  <sheetProtection algorithmName="SHA-512" hashValue="XB+r7oEIsVbllwA7qwgOf+Qby1zuSk51z6wPfdHL27PD0cHjzVLXM6MCJBIjJPAKPFvtxTsv18259u150pgiKw==" saltValue="Iun6yI5b48ShpuCRCSXhmg==" spinCount="100000" sheet="1" objects="1" scenarios="1" selectLockedCells="1" selectUnlockedCells="1"/>
  <mergeCells count="2">
    <mergeCell ref="E9:F9"/>
    <mergeCell ref="E25:F25"/>
  </mergeCells>
  <pageMargins left="0.7" right="0.7" top="0.75" bottom="0.75" header="0.3" footer="0.3"/>
</worksheet>
</file>

<file path=docProps/app.xml><?xml version="1.0" encoding="utf-8"?>
<Properties xmlns="http://schemas.openxmlformats.org/officeDocument/2006/extended-properties">
  <Application>Kingsoft Office</Application>
  <DocSecurity>0</DocSecurity>
  <ScaleCrop>0</ScaleCrop>
  <LinksUpToDate>0</LinksUpToDate>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itle>COC7th 半自动计算人物卡</dc:title>
  <dc:creator>秋叶EXODUS</dc:creator>
  <cp:lastModifiedBy>莫亦</cp:lastModifiedBy>
  <dcterms:created xsi:type="dcterms:W3CDTF">2015-07-05T09:28:16Z</dcterms:created>
  <dcterms:modified xsi:type="dcterms:W3CDTF">2019-07-10T10:37:20Z</dcterms:modified>
</cp:coreProperties>
</file>