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DCD7" lockStructure="1"/>
  <bookViews>
    <workbookView windowWidth="19180" windowHeight="6850" tabRatio="664"/>
  </bookViews>
  <sheets>
    <sheet name="人物卡" sheetId="1" r:id="rId1"/>
    <sheet name="分支技能" sheetId="2" r:id="rId2"/>
    <sheet name="职业列表" sheetId="3" r:id="rId3"/>
    <sheet name="属性和掷骰" sheetId="4" r:id="rId4"/>
    <sheet name="武器列表" sheetId="5" r:id="rId5"/>
    <sheet name="疯狂表" sheetId="6" r:id="rId6"/>
    <sheet name="信誉参照表" sheetId="7" r:id="rId7"/>
    <sheet name="附表" sheetId="8" state="hidden" r:id="rId8"/>
    <sheet name="疯狂附表" sheetId="9" state="hidden" r:id="rId9"/>
    <sheet name="更新说明" sheetId="10" r:id="rId10"/>
    <sheet name="职业" sheetId="11" state="hidden" r:id="rId11"/>
  </sheets>
  <definedNames>
    <definedName name="_xlnm._FilterDatabase" localSheetId="2" hidden="1">职业列表!$A$1:$H$117</definedName>
    <definedName name="APP">人物卡!$M$5</definedName>
    <definedName name="Build">人物卡!$V$51</definedName>
    <definedName name="CON">人物卡!$J$5</definedName>
    <definedName name="DB">人物卡!$V$49</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localSheetId="1">分支技能!$B$8</definedName>
    <definedName name="文学">分支技能!$B$8</definedName>
  </definedNames>
  <calcPr calcId="144525"/>
</workbook>
</file>

<file path=xl/comments1.xml><?xml version="1.0" encoding="utf-8"?>
<comments xmlns="http://schemas.openxmlformats.org/spreadsheetml/2006/main">
  <authors>
    <author>starfire</author>
  </authors>
  <commentList>
    <comment ref="C3" authorId="0">
      <text>
        <r>
          <rPr>
            <b/>
            <sz val="9"/>
            <rFont val="宋体"/>
            <charset val="134"/>
          </rPr>
          <t>特别提醒：</t>
        </r>
        <r>
          <rPr>
            <sz val="9"/>
            <rFont val="宋体"/>
            <charset val="134"/>
          </rPr>
          <t xml:space="preserve">
请在此输入自定义职业名称！不使用时请清空此单元格！</t>
        </r>
      </text>
    </comment>
    <comment ref="E3" authorId="0">
      <text>
        <r>
          <rPr>
            <b/>
            <sz val="9"/>
            <rFont val="宋体"/>
            <charset val="134"/>
          </rPr>
          <t>特别提醒:</t>
        </r>
        <r>
          <rPr>
            <sz val="9"/>
            <rFont val="宋体"/>
            <charset val="134"/>
          </rPr>
          <t xml:space="preserve">
是输入第二职业属性的数值！</t>
        </r>
      </text>
    </comment>
  </commentList>
</comments>
</file>

<file path=xl/sharedStrings.xml><?xml version="1.0" encoding="utf-8"?>
<sst xmlns="http://schemas.openxmlformats.org/spreadsheetml/2006/main" count="3423" uniqueCount="1258">
  <si>
    <t>推荐使用excel2010及以后版本打开本卡</t>
  </si>
  <si>
    <t>调查员信息</t>
  </si>
  <si>
    <t>此处可以有头像</t>
  </si>
  <si>
    <t>姓名</t>
  </si>
  <si>
    <t>维克多·莫里亚蒂</t>
  </si>
  <si>
    <r>
      <rPr>
        <sz val="10"/>
        <color rgb="FF000000"/>
        <rFont val="微软雅黑"/>
        <charset val="134"/>
      </rPr>
      <t>力量</t>
    </r>
    <r>
      <rPr>
        <sz val="9"/>
        <color rgb="FF000000"/>
        <rFont val="微软雅黑"/>
        <charset val="134"/>
      </rPr>
      <t xml:space="preserve">
STR</t>
    </r>
  </si>
  <si>
    <r>
      <rPr>
        <sz val="10"/>
        <color rgb="FF000000"/>
        <rFont val="微软雅黑"/>
        <charset val="134"/>
      </rPr>
      <t xml:space="preserve">敏捷
</t>
    </r>
    <r>
      <rPr>
        <sz val="9"/>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</si>
  <si>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</si>
  <si>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</si>
  <si>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离光的影学者</t>
  </si>
  <si>
    <t>时代</t>
  </si>
  <si>
    <t>1920s</t>
  </si>
  <si>
    <t>职业</t>
  </si>
  <si>
    <t>教授</t>
  </si>
  <si>
    <t>职业序号</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</si>
  <si>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</si>
  <si>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9"/>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</si>
  <si>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</si>
  <si>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</si>
  <si>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</si>
  <si>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男</t>
  </si>
  <si>
    <t>住地</t>
  </si>
  <si>
    <t>波士顿</t>
  </si>
  <si>
    <r>
      <rPr>
        <sz val="10"/>
        <color rgb="FF000000"/>
        <rFont val="微软雅黑"/>
        <charset val="134"/>
      </rPr>
      <t xml:space="preserve">体型
</t>
    </r>
    <r>
      <rPr>
        <sz val="9"/>
        <color rgb="FF000000"/>
        <rFont val="微软雅黑"/>
        <charset val="134"/>
      </rPr>
      <t>SIZ</t>
    </r>
  </si>
  <si>
    <t>智力
灵感</t>
  </si>
  <si>
    <r>
      <rPr>
        <sz val="10"/>
        <color rgb="FF000000"/>
        <rFont val="微软雅黑"/>
        <charset val="134"/>
      </rPr>
      <t xml:space="preserve">移动力
</t>
    </r>
    <r>
      <rPr>
        <sz val="9"/>
        <color rgb="FF000000"/>
        <rFont val="微软雅黑"/>
        <charset val="134"/>
      </rPr>
      <t>MOV</t>
    </r>
  </si>
  <si>
    <t>调整值</t>
  </si>
  <si>
    <t>故乡</t>
  </si>
  <si>
    <t>伦敦</t>
  </si>
  <si>
    <t>体力
Hit  Points</t>
  </si>
  <si>
    <t>理智
Sanity</t>
  </si>
  <si>
    <t>幸运
Luck</t>
  </si>
  <si>
    <t>魔法
Magic Points</t>
  </si>
  <si>
    <t>状态 State</t>
  </si>
  <si>
    <t>健康</t>
  </si>
  <si>
    <t>无特殊状态</t>
  </si>
  <si>
    <t>神志清醒</t>
  </si>
  <si>
    <t>技能表</t>
  </si>
  <si>
    <t>标记</t>
  </si>
  <si>
    <t>本职</t>
  </si>
  <si>
    <t>技能名称</t>
  </si>
  <si>
    <t>初始</t>
  </si>
  <si>
    <t>成长</t>
  </si>
  <si>
    <t>兴趣</t>
  </si>
  <si>
    <t>成功率</t>
  </si>
  <si>
    <t>☐</t>
  </si>
  <si>
    <t>会计</t>
  </si>
  <si>
    <t>法律</t>
  </si>
  <si>
    <t>人类学</t>
  </si>
  <si>
    <t>图书馆使用</t>
  </si>
  <si>
    <t>估价</t>
  </si>
  <si>
    <t>聆听</t>
  </si>
  <si>
    <t>考古学</t>
  </si>
  <si>
    <t>锁匠</t>
  </si>
  <si>
    <t>技艺①</t>
  </si>
  <si>
    <t>作画</t>
  </si>
  <si>
    <t>机械维修</t>
  </si>
  <si>
    <t>技艺②</t>
  </si>
  <si>
    <t>医学</t>
  </si>
  <si>
    <t>技艺③</t>
  </si>
  <si>
    <t>自然学</t>
  </si>
  <si>
    <t>魅惑</t>
  </si>
  <si>
    <t>导航</t>
  </si>
  <si>
    <t>攀爬</t>
  </si>
  <si>
    <t>神秘学</t>
  </si>
  <si>
    <t>计算机使用 Ω</t>
  </si>
  <si>
    <t>操作重型机械</t>
  </si>
  <si>
    <t>信用评级</t>
  </si>
  <si>
    <t>说服</t>
  </si>
  <si>
    <t>克苏鲁神话</t>
  </si>
  <si>
    <t>——</t>
  </si>
  <si>
    <t>驾驶：</t>
  </si>
  <si>
    <t>乔装</t>
  </si>
  <si>
    <t>精神分析</t>
  </si>
  <si>
    <t>闪避</t>
  </si>
  <si>
    <t>心理学</t>
  </si>
  <si>
    <t>汽车驾驶</t>
  </si>
  <si>
    <t>骑乘</t>
  </si>
  <si>
    <t>电气维修</t>
  </si>
  <si>
    <t>科学①</t>
  </si>
  <si>
    <t>数学</t>
  </si>
  <si>
    <t>电子学 Ω</t>
  </si>
  <si>
    <t>科学②</t>
  </si>
  <si>
    <t>化学</t>
  </si>
  <si>
    <t>话术</t>
  </si>
  <si>
    <t>科学③</t>
  </si>
  <si>
    <t>格斗：</t>
  </si>
  <si>
    <t>斗殴</t>
  </si>
  <si>
    <t>妙手</t>
  </si>
  <si>
    <t>格斗①</t>
  </si>
  <si>
    <t>剑</t>
  </si>
  <si>
    <t>侦查</t>
  </si>
  <si>
    <t>格斗②</t>
  </si>
  <si>
    <t>潜行</t>
  </si>
  <si>
    <t>射击：</t>
  </si>
  <si>
    <t>手枪</t>
  </si>
  <si>
    <t>生存：</t>
  </si>
  <si>
    <t>射击①</t>
  </si>
  <si>
    <t>步枪/霰弹枪</t>
  </si>
  <si>
    <t>游泳</t>
  </si>
  <si>
    <t>射击②</t>
  </si>
  <si>
    <t>投掷</t>
  </si>
  <si>
    <t>急救</t>
  </si>
  <si>
    <t>追踪</t>
  </si>
  <si>
    <t>历史</t>
  </si>
  <si>
    <t>驯兽</t>
  </si>
  <si>
    <t>恐吓</t>
  </si>
  <si>
    <t>潜水</t>
  </si>
  <si>
    <t>跳跃</t>
  </si>
  <si>
    <t>爆破</t>
  </si>
  <si>
    <t>外语①</t>
  </si>
  <si>
    <t>读唇</t>
  </si>
  <si>
    <t>外语②</t>
  </si>
  <si>
    <t>催眠</t>
  </si>
  <si>
    <t>外语③</t>
  </si>
  <si>
    <t>炮术</t>
  </si>
  <si>
    <t>母语</t>
  </si>
  <si>
    <t>英语</t>
  </si>
  <si>
    <t>武器</t>
  </si>
  <si>
    <t>格斗</t>
  </si>
  <si>
    <t>武器名称</t>
  </si>
  <si>
    <t>类型</t>
  </si>
  <si>
    <t>使用技能</t>
  </si>
  <si>
    <t>伤害</t>
  </si>
  <si>
    <t>射程</t>
  </si>
  <si>
    <t>穿刺</t>
  </si>
  <si>
    <t>次数</t>
  </si>
  <si>
    <t>装弹量</t>
  </si>
  <si>
    <t>故障值</t>
  </si>
  <si>
    <r>
      <rPr>
        <sz val="9"/>
        <color rgb="FF000000"/>
        <rFont val="微软雅黑"/>
        <charset val="134"/>
      </rPr>
      <t xml:space="preserve">伤害加值
</t>
    </r>
    <r>
      <rPr>
        <sz val="7"/>
        <color rgb="FF000000"/>
        <rFont val="微软雅黑"/>
        <charset val="134"/>
      </rPr>
      <t>Damage Bonus</t>
    </r>
  </si>
  <si>
    <t>无</t>
  </si>
  <si>
    <t>肉搏</t>
  </si>
  <si>
    <t>1D3+DB</t>
  </si>
  <si>
    <t>X</t>
  </si>
  <si>
    <t>带瞄准镜的加兰德步枪</t>
  </si>
  <si>
    <t>加兰德M1、M2步枪</t>
  </si>
  <si>
    <r>
      <rPr>
        <sz val="9"/>
        <color rgb="FF000000"/>
        <rFont val="微软雅黑"/>
        <charset val="134"/>
      </rPr>
      <t xml:space="preserve">体格
</t>
    </r>
    <r>
      <rPr>
        <sz val="8"/>
        <color rgb="FF000000"/>
        <rFont val="微软雅黑"/>
        <charset val="134"/>
      </rPr>
      <t>Build</t>
    </r>
  </si>
  <si>
    <t>单发填装放在雨伞中的霰弹枪</t>
  </si>
  <si>
    <t>12号霰弹枪(双管)</t>
  </si>
  <si>
    <t>放在宪法里的锯断霰弹枪</t>
  </si>
  <si>
    <t>削短12号双管霰弹枪</t>
  </si>
  <si>
    <r>
      <rPr>
        <sz val="9"/>
        <color rgb="FF000000"/>
        <rFont val="微软雅黑"/>
        <charset val="134"/>
      </rPr>
      <t xml:space="preserve">闪避
</t>
    </r>
    <r>
      <rPr>
        <sz val="8"/>
        <color rgb="FF000000"/>
        <rFont val="微软雅黑"/>
        <charset val="134"/>
      </rPr>
      <t>Dodge</t>
    </r>
  </si>
  <si>
    <r>
      <rPr>
        <sz val="9"/>
        <color rgb="FF000000"/>
        <rFont val="微软雅黑"/>
        <charset val="134"/>
      </rPr>
      <t xml:space="preserve">护甲 </t>
    </r>
    <r>
      <rPr>
        <sz val="8"/>
        <color rgb="FF000000"/>
        <rFont val="微软雅黑"/>
        <charset val="134"/>
      </rPr>
      <t>Armor</t>
    </r>
  </si>
  <si>
    <t>|</t>
  </si>
  <si>
    <t>资产</t>
  </si>
  <si>
    <t>背景故事</t>
  </si>
  <si>
    <t>生活水平</t>
  </si>
  <si>
    <t>消费水平</t>
  </si>
  <si>
    <t>初始现金</t>
  </si>
  <si>
    <t>当前现金($)</t>
  </si>
  <si>
    <t>个人描述</t>
  </si>
  <si>
    <t>居住在波士顿来自爱尔兰的法学家，表面是体面的大学教授，实际上和自己从爱尔兰起就一同共事的助教共同从事私酒贸易。</t>
  </si>
  <si>
    <t>可以在此简易描述资产说明~</t>
  </si>
  <si>
    <t>思想与信念</t>
  </si>
  <si>
    <t>我的眼中只有正确而从不存在正义，我所知道的只有价格而没有道德</t>
  </si>
  <si>
    <t>重要之人</t>
  </si>
  <si>
    <t>自己无话不谈的挚友丹增</t>
  </si>
  <si>
    <t>意义非凡之地</t>
  </si>
  <si>
    <t>波士顿法院</t>
  </si>
  <si>
    <t>随身物品</t>
  </si>
  <si>
    <t>钱包,怀表，水晶眼镜，手电筒，望远镜，皮手套</t>
  </si>
  <si>
    <t>宝贵之物</t>
  </si>
  <si>
    <t>第一次诉讼时签字的白金笔</t>
  </si>
  <si>
    <t>截短霰弹枪，一把放在挖空的宪法里，另一把嵌入在雨伞里</t>
  </si>
  <si>
    <t>d</t>
  </si>
  <si>
    <t>一把加兰德半自动步枪（大八粒）</t>
  </si>
  <si>
    <t>特质</t>
  </si>
  <si>
    <t>精致的利己主义，拒绝硬碰硬</t>
  </si>
  <si>
    <t>2倍/8倍瞄准镜，旋转切换</t>
  </si>
  <si>
    <t>一本美国宪法，刑法，民法</t>
  </si>
  <si>
    <t>伤口和疤痕</t>
  </si>
  <si>
    <t>一本地图册</t>
  </si>
  <si>
    <t>一个小巧的白金手摇计算器</t>
  </si>
  <si>
    <t>恐惧症和狂躁症</t>
  </si>
  <si>
    <t>凯迪拉克type V63</t>
  </si>
  <si>
    <t>@</t>
  </si>
  <si>
    <t>杜森伯格跑车</t>
  </si>
  <si>
    <t>维克多·莫里亚蒂出生于19世纪一个著名的学者家庭，父亲长年往返于伦敦到波士顿的茶叶贩卖航路上，而在私酒商业建立起之后，维克多便开始帮助当地的海关等治安官偷税漏税，为当地的地头蛇开脱责任等技巧磨练着自己，捞小弟和做伪证也是他的拿手好戏，他最仰仗两个人，为自己搜集证据和情报的助教丹增，而另一个他不用也得用的，用于操纵舆论做伪证的记者华莱士，虽然每次都价格不菲。这样，他在波士顿慢慢也靠着一方面结交官员一方面靠着一些混社会的学生发展了两面关系，在向富裕的中产阶级走私了单一麦芽威士忌之后，他打算出售更多的苏格兰威士忌覆盖到更大的受众，而此时就需要一个能帮他进行经销的本地代理，在被迈克尔惠兰拒绝了之后，他只能选择找麦克布兰德碰碰运气。比起其他走私商他最大的优势在于他的品酒技巧，他只要闻一闻酒就知道年份产区和麦芽的类别。</t>
  </si>
  <si>
    <t>调查员经历</t>
  </si>
  <si>
    <t>调查员伙伴</t>
  </si>
  <si>
    <t>神话相关</t>
  </si>
  <si>
    <t>角色名称[玩家]：关系描述</t>
  </si>
  <si>
    <t>第三类接触（古籍、咒文、神话知识等）</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</si>
  <si>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</si>
  <si>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</si>
  <si>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</si>
  <si>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</si>
  <si>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</si>
  <si>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</si>
  <si>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</si>
  <si>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</si>
  <si>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</si>
  <si>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</si>
  <si>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</si>
  <si>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</si>
  <si>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</si>
  <si>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</si>
  <si>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</si>
  <si>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</si>
  <si>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</si>
  <si>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</si>
  <si>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</si>
  <si>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</si>
  <si>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</si>
  <si>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</si>
  <si>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</si>
  <si>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</si>
  <si>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</si>
  <si>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咕咕改：1.8.1最终版</t>
  </si>
  <si>
    <t>艺术与手艺部分技能属于额外添加，是为更好的扮演而服务，目前属于试运行</t>
  </si>
  <si>
    <t>艺术与手艺</t>
  </si>
  <si>
    <t>科学</t>
  </si>
  <si>
    <t>射击</t>
  </si>
  <si>
    <t>其他武器技能</t>
  </si>
  <si>
    <t>技能</t>
  </si>
  <si>
    <t>基础值</t>
  </si>
  <si>
    <t>表演</t>
  </si>
  <si>
    <t>地质学</t>
  </si>
  <si>
    <t>鞭子</t>
  </si>
  <si>
    <t>电锯</t>
  </si>
  <si>
    <t>冲锋枪</t>
  </si>
  <si>
    <t>摄影</t>
  </si>
  <si>
    <t>生物学</t>
  </si>
  <si>
    <t>弓术</t>
  </si>
  <si>
    <t>伪造</t>
  </si>
  <si>
    <t>斧</t>
  </si>
  <si>
    <t>火焰喷射器</t>
  </si>
  <si>
    <t>文学</t>
  </si>
  <si>
    <t>天文学</t>
  </si>
  <si>
    <t>机关枪</t>
  </si>
  <si>
    <t>书法</t>
  </si>
  <si>
    <t>物理学</t>
  </si>
  <si>
    <t>绞具</t>
  </si>
  <si>
    <t>乐理</t>
  </si>
  <si>
    <t>药学</t>
  </si>
  <si>
    <t>链枷</t>
  </si>
  <si>
    <t>重武器</t>
  </si>
  <si>
    <t>厨艺</t>
  </si>
  <si>
    <t>植物学</t>
  </si>
  <si>
    <t>矛</t>
  </si>
  <si>
    <t>裁缝</t>
  </si>
  <si>
    <t>动物学</t>
  </si>
  <si>
    <t>理发</t>
  </si>
  <si>
    <t>密码学</t>
  </si>
  <si>
    <t>建筑</t>
  </si>
  <si>
    <t>工程学</t>
  </si>
  <si>
    <t>舞蹈</t>
  </si>
  <si>
    <t>气象学</t>
  </si>
  <si>
    <t>酿酒</t>
  </si>
  <si>
    <t>司法科学</t>
  </si>
  <si>
    <t>捕鱼</t>
  </si>
  <si>
    <t>歌唱</t>
  </si>
  <si>
    <t>制陶</t>
  </si>
  <si>
    <t>雕塑</t>
  </si>
  <si>
    <t>杂技</t>
  </si>
  <si>
    <t>风水</t>
  </si>
  <si>
    <t>技术制图</t>
  </si>
  <si>
    <t>耕作</t>
  </si>
  <si>
    <t>打字</t>
  </si>
  <si>
    <t>速记</t>
  </si>
  <si>
    <t>序号</t>
  </si>
  <si>
    <t>信誉</t>
  </si>
  <si>
    <t>职业属性</t>
  </si>
  <si>
    <t>技能点</t>
  </si>
  <si>
    <t>本职技能</t>
  </si>
  <si>
    <t>选择职业序号为0，则清除职业模板提示和点数计算器，供强迫症患者使用。</t>
  </si>
  <si>
    <t>右侧下拉框选择自定义职业技能（excel2007及以下不适用）</t>
  </si>
  <si>
    <t>自定义职业本职技能</t>
  </si>
  <si>
    <t>0-99</t>
  </si>
  <si>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</si>
  <si>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</si>
  <si>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</si>
  <si>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</si>
  <si>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</si>
  <si>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</si>
  <si>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</si>
  <si>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</si>
  <si>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</si>
  <si>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</si>
  <si>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</si>
  <si>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</si>
  <si>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</si>
  <si>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</si>
  <si>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</si>
  <si>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事务所侦探、保安</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</si>
  <si>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</si>
  <si>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</si>
  <si>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</si>
  <si>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</si>
  <si>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</si>
  <si>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</si>
  <si>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</si>
  <si>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</si>
  <si>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</si>
  <si>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</si>
  <si>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</si>
  <si>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</si>
  <si>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</si>
  <si>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</si>
  <si>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</si>
  <si>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</si>
  <si>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</si>
  <si>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</si>
  <si>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</si>
  <si>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</si>
  <si>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</si>
  <si>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</si>
  <si>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</si>
  <si>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</si>
  <si>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</si>
  <si>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</si>
  <si>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</si>
  <si>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</si>
  <si>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</si>
  <si>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</si>
  <si>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</si>
  <si>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</si>
  <si>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</si>
  <si>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</si>
  <si>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</si>
  <si>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</si>
  <si>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</si>
  <si>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</si>
  <si>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</si>
  <si>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</si>
  <si>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</si>
  <si>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</si>
  <si>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</si>
  <si>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</si>
  <si>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</si>
  <si>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</si>
  <si>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</si>
  <si>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</si>
  <si>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</si>
  <si>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</si>
  <si>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</si>
  <si>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</si>
  <si>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</si>
  <si>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</si>
  <si>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程序员、电子工程师（现代）</t>
  </si>
  <si>
    <t>10-70</t>
  </si>
  <si>
    <t>计算机，电气维修，电子学、图书馆，科学（数学），侦查，任意两项其他个人或时代特长。</t>
  </si>
  <si>
    <t>黑客/骇客（现代）</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</si>
  <si>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</si>
  <si>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</si>
  <si>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</si>
  <si>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</si>
  <si>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</si>
  <si>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</si>
  <si>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</si>
  <si>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</si>
  <si>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</si>
  <si>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</si>
  <si>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</si>
  <si>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</si>
  <si>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</si>
  <si>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</si>
  <si>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</si>
  <si>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</si>
  <si>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</si>
  <si>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</si>
  <si>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</si>
  <si>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</si>
  <si>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</si>
  <si>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</si>
  <si>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</si>
  <si>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</si>
  <si>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</si>
  <si>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</si>
  <si>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</si>
  <si>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</si>
  <si>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</si>
  <si>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</si>
  <si>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</si>
  <si>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</si>
  <si>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</si>
  <si>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</si>
  <si>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</si>
  <si>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</si>
  <si>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</si>
  <si>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</si>
  <si>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</si>
  <si>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</si>
  <si>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</si>
  <si>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</si>
  <si>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</si>
  <si>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</si>
  <si>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</si>
  <si>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</si>
  <si>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</si>
  <si>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</si>
  <si>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</si>
  <si>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</si>
  <si>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</si>
  <si>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</si>
  <si>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</si>
  <si>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</si>
  <si>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</si>
  <si>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</si>
  <si>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</si>
  <si>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</si>
  <si>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</si>
  <si>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</si>
  <si>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</si>
  <si>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</si>
  <si>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</si>
  <si>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</si>
  <si>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</si>
  <si>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</si>
  <si>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</si>
  <si>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</si>
  <si>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</si>
  <si>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</si>
  <si>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</si>
  <si>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</si>
  <si>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</si>
  <si>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</si>
  <si>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</si>
  <si>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</si>
  <si>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</si>
  <si>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</si>
  <si>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</si>
  <si>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</si>
  <si>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</si>
  <si>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</si>
  <si>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联邦探员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</si>
  <si>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</si>
  <si>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</si>
  <si>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</si>
  <si>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</si>
  <si>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</si>
  <si>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</si>
  <si>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</si>
  <si>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</si>
  <si>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</si>
  <si>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</si>
  <si>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</si>
  <si>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</si>
  <si>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</si>
  <si>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</si>
  <si>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</si>
  <si>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</si>
  <si>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</si>
  <si>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</si>
  <si>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</si>
  <si>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</si>
  <si>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</si>
  <si>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</si>
  <si>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</si>
  <si>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</si>
  <si>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</si>
  <si>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</si>
  <si>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</si>
  <si>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</si>
  <si>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</si>
  <si>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</si>
  <si>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</si>
  <si>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</si>
  <si>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</si>
  <si>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</si>
  <si>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</si>
  <si>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</si>
  <si>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</si>
  <si>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</si>
  <si>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</si>
  <si>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</si>
  <si>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</si>
  <si>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</si>
  <si>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</si>
  <si>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</si>
  <si>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</si>
  <si>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</si>
  <si>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</si>
  <si>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</si>
  <si>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</si>
  <si>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</si>
  <si>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</si>
  <si>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</si>
  <si>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</si>
  <si>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</si>
  <si>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</si>
  <si>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</si>
  <si>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</si>
  <si>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</si>
  <si>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</si>
  <si>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</si>
  <si>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</si>
  <si>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</si>
  <si>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</si>
  <si>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</si>
  <si>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</si>
  <si>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</si>
  <si>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</si>
  <si>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</si>
  <si>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</si>
  <si>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</si>
  <si>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</si>
  <si>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</si>
  <si>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</si>
  <si>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</si>
  <si>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</si>
  <si>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</si>
  <si>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</si>
  <si>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</si>
  <si>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</si>
  <si>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</si>
  <si>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</si>
  <si>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</si>
  <si>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</si>
  <si>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</si>
  <si>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</si>
  <si>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</si>
  <si>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</si>
  <si>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</si>
  <si>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</si>
  <si>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</si>
  <si>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</si>
  <si>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</si>
  <si>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</si>
  <si>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</si>
  <si>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</si>
  <si>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</si>
  <si>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</si>
  <si>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</si>
  <si>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</si>
  <si>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</si>
  <si>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</si>
  <si>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</si>
  <si>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</si>
  <si>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</si>
  <si>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</si>
  <si>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</si>
  <si>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</si>
  <si>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</si>
  <si>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</si>
  <si>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</si>
  <si>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</si>
  <si>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</si>
  <si>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</si>
  <si>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</si>
  <si>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</si>
  <si>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</si>
  <si>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</si>
  <si>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</si>
  <si>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</si>
  <si>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</si>
  <si>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</si>
  <si>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</si>
  <si>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</si>
  <si>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</si>
  <si>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</si>
  <si>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</si>
  <si>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</si>
  <si>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</si>
  <si>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</si>
  <si>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</si>
  <si>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</si>
  <si>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</si>
  <si>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</si>
  <si>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</si>
  <si>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</si>
  <si>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</si>
  <si>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</si>
  <si>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</si>
  <si>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</si>
  <si>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</si>
  <si>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</si>
  <si>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属性</t>
  </si>
  <si>
    <t>默认幸运</t>
  </si>
  <si>
    <t>您的角色可能</t>
  </si>
  <si>
    <t>力量
STR</t>
  </si>
  <si>
    <t>敏捷
DEX</t>
  </si>
  <si>
    <t>意志
POW</t>
  </si>
  <si>
    <t>体质
CON</t>
  </si>
  <si>
    <t>外貌
APP</t>
  </si>
  <si>
    <t>教育
EDU</t>
  </si>
  <si>
    <t>幸运#2</t>
  </si>
  <si>
    <t>体型
SIZ</t>
  </si>
  <si>
    <t>智力
INT</t>
  </si>
  <si>
    <t>按[F9]刷新（或按[Fn+F9]）。移动设备选择[菜单]-[公式]-[开始计算]。</t>
  </si>
  <si>
    <t>多面骰</t>
  </si>
  <si>
    <t>D2</t>
  </si>
  <si>
    <t>D4</t>
  </si>
  <si>
    <t>D6</t>
  </si>
  <si>
    <t>D8</t>
  </si>
  <si>
    <t>D10</t>
  </si>
  <si>
    <t>D20</t>
  </si>
  <si>
    <t>D100</t>
  </si>
  <si>
    <t>武器列表</t>
  </si>
  <si>
    <t>武器类型</t>
  </si>
  <si>
    <t>常见时代</t>
  </si>
  <si>
    <t>价格20s/现代($)</t>
  </si>
  <si>
    <t>弓箭</t>
  </si>
  <si>
    <t>1D6+半DB</t>
  </si>
  <si>
    <t>30码</t>
  </si>
  <si>
    <t>1</t>
  </si>
  <si>
    <t>97</t>
  </si>
  <si>
    <t>1920s,现代</t>
  </si>
  <si>
    <t>7/75</t>
  </si>
  <si>
    <t>黄铜指虎</t>
  </si>
  <si>
    <t>1D3+1+DB</t>
  </si>
  <si>
    <t>接触</t>
  </si>
  <si>
    <t>1/10</t>
  </si>
  <si>
    <t>长鞭</t>
  </si>
  <si>
    <t>1D3+半DB</t>
  </si>
  <si>
    <t>10步</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</si>
  <si>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</si>
  <si>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</si>
  <si>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</si>
  <si>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</si>
  <si>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</si>
  <si>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</si>
  <si>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</si>
  <si>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</si>
  <si>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</si>
  <si>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</si>
  <si>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</si>
  <si>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</si>
  <si>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</si>
  <si>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</si>
  <si>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</si>
  <si>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</si>
  <si>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</si>
  <si>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</si>
  <si>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</si>
  <si>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</si>
  <si>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</si>
  <si>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</si>
  <si>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0.5/3</t>
  </si>
  <si>
    <t>斧头/镰刀</t>
  </si>
  <si>
    <t>1D6+1+DB</t>
  </si>
  <si>
    <t>3/9</t>
  </si>
  <si>
    <t>大型刀具(大砍刀等)</t>
  </si>
  <si>
    <t>4/50</t>
  </si>
  <si>
    <t>中型刀具(切肉菜刀等)</t>
  </si>
  <si>
    <t>1D4+2+DB</t>
  </si>
  <si>
    <t>小型刀具(弹簧折叠刀等)</t>
  </si>
  <si>
    <t>1D4+DB</t>
  </si>
  <si>
    <t>2/6</t>
  </si>
  <si>
    <t>220v通电导线</t>
  </si>
  <si>
    <t>2D8+眩晕</t>
  </si>
  <si>
    <t>催泪瓦斯</t>
  </si>
  <si>
    <t>眩晕</t>
  </si>
  <si>
    <t>6步</t>
  </si>
  <si>
    <t>25次</t>
  </si>
  <si>
    <t>——/10</t>
  </si>
  <si>
    <t>双节棍</t>
  </si>
  <si>
    <t>投石</t>
  </si>
  <si>
    <t>1D4+半DB</t>
  </si>
  <si>
    <t>STR/5步</t>
  </si>
  <si>
    <t>手里剑</t>
  </si>
  <si>
    <t>20码</t>
  </si>
  <si>
    <t>2</t>
  </si>
  <si>
    <t>一次性</t>
  </si>
  <si>
    <t>100</t>
  </si>
  <si>
    <t>矛、骑士长枪</t>
  </si>
  <si>
    <t>1D8+1</t>
  </si>
  <si>
    <t>25/150</t>
  </si>
  <si>
    <t>掷矛</t>
  </si>
  <si>
    <t>1D8+半DB</t>
  </si>
  <si>
    <t>STR/5码</t>
  </si>
  <si>
    <t>罕见</t>
  </si>
  <si>
    <t>1/25</t>
  </si>
  <si>
    <t>大型剑(马刀)</t>
  </si>
  <si>
    <t>1D8+1+DB</t>
  </si>
  <si>
    <t>30/75</t>
  </si>
  <si>
    <t>中型剑(佩剑等)</t>
  </si>
  <si>
    <t>15/100</t>
  </si>
  <si>
    <t>轻剑(击剑、剑杖等)</t>
  </si>
  <si>
    <t>25/100</t>
  </si>
  <si>
    <t>电棍</t>
  </si>
  <si>
    <t>1D3+眩晕</t>
  </si>
  <si>
    <t>不定</t>
  </si>
  <si>
    <t>——/200</t>
  </si>
  <si>
    <t>电击枪(远程)</t>
  </si>
  <si>
    <t>15步</t>
  </si>
  <si>
    <t>3</t>
  </si>
  <si>
    <t>——/400</t>
  </si>
  <si>
    <t>利刃回旋镖</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</si>
  <si>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</si>
  <si>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</si>
  <si>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</si>
  <si>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</si>
  <si>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</si>
  <si>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</si>
  <si>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</si>
  <si>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</si>
  <si>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</si>
  <si>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</si>
  <si>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</si>
  <si>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</si>
  <si>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</si>
  <si>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</si>
  <si>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</si>
  <si>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</si>
  <si>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</si>
  <si>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</si>
  <si>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</si>
  <si>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</si>
  <si>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</si>
  <si>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</si>
  <si>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</si>
  <si>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</si>
  <si>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</si>
  <si>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</si>
  <si>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1/425</t>
  </si>
  <si>
    <t>.38 or 9mm 左轮手枪</t>
  </si>
  <si>
    <t>1D10</t>
  </si>
  <si>
    <t>25/200</t>
  </si>
  <si>
    <t>.38 自动手枪</t>
  </si>
  <si>
    <t>30/375</t>
  </si>
  <si>
    <t>贝雷塔M9</t>
  </si>
  <si>
    <t>98</t>
  </si>
  <si>
    <t>——/500</t>
  </si>
  <si>
    <t>格洛克17 9mm 自动手枪</t>
  </si>
  <si>
    <t>17</t>
  </si>
  <si>
    <t>鲁格P08</t>
  </si>
  <si>
    <t>75/600</t>
  </si>
  <si>
    <t>.41 左轮手枪</t>
  </si>
  <si>
    <t>1920s,罕见</t>
  </si>
  <si>
    <t>30/——</t>
  </si>
  <si>
    <t>.44 马格南左轮手枪</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</si>
  <si>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</si>
  <si>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</si>
  <si>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</si>
  <si>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</si>
  <si>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</si>
  <si>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</si>
  <si>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</si>
  <si>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</si>
  <si>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</si>
  <si>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</si>
  <si>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</si>
  <si>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</si>
  <si>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</si>
  <si>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</si>
  <si>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</si>
  <si>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</si>
  <si>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</si>
  <si>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</si>
  <si>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</si>
  <si>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</si>
  <si>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</si>
  <si>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</si>
  <si>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</si>
  <si>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</si>
  <si>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</si>
  <si>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</si>
  <si>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</si>
  <si>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</si>
  <si>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</si>
  <si>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</si>
  <si>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</si>
  <si>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</si>
  <si>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</si>
  <si>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</si>
  <si>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</si>
  <si>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</si>
  <si>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</si>
  <si>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</si>
  <si>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</si>
  <si>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</si>
  <si>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</si>
  <si>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</si>
  <si>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</si>
  <si>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</si>
  <si>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</si>
  <si>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</si>
  <si>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</si>
  <si>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</si>
  <si>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</si>
  <si>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</si>
  <si>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</si>
  <si>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</si>
  <si>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</si>
  <si>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</si>
  <si>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</si>
  <si>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</si>
  <si>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</si>
  <si>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</si>
  <si>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</si>
  <si>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</si>
  <si>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4D6/2D6/1D6</t>
  </si>
  <si>
    <t>40/200</t>
  </si>
  <si>
    <t>12号泵动霰弹枪</t>
  </si>
  <si>
    <t>45/100</t>
  </si>
  <si>
    <t>12号半自动霰弹枪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</si>
  <si>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</si>
  <si>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</si>
  <si>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</si>
  <si>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</si>
  <si>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</si>
  <si>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</si>
  <si>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</si>
  <si>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</si>
  <si>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</si>
  <si>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</si>
  <si>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</si>
  <si>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</si>
  <si>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</si>
  <si>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</si>
  <si>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</si>
  <si>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</si>
  <si>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</si>
  <si>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</si>
  <si>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</si>
  <si>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</si>
  <si>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</si>
  <si>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</si>
  <si>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</si>
  <si>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</si>
  <si>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</si>
  <si>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</si>
  <si>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</si>
  <si>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</si>
  <si>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</si>
  <si>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</si>
  <si>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</si>
  <si>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</si>
  <si>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</si>
  <si>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</si>
  <si>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</si>
  <si>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</si>
  <si>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</si>
  <si>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</si>
  <si>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</si>
  <si>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</si>
  <si>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</si>
  <si>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</si>
  <si>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</si>
  <si>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</si>
  <si>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</si>
  <si>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</si>
  <si>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</si>
  <si>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</si>
  <si>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</si>
  <si>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</si>
  <si>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</si>
  <si>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</si>
  <si>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</si>
  <si>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</si>
  <si>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</si>
  <si>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</si>
  <si>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</si>
  <si>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</si>
  <si>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</si>
  <si>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</si>
  <si>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</si>
  <si>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</si>
  <si>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</si>
  <si>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</si>
  <si>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</si>
  <si>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</si>
  <si>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</si>
  <si>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</si>
  <si>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</si>
  <si>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</si>
  <si>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</si>
  <si>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</si>
  <si>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</si>
  <si>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</si>
  <si>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</si>
  <si>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</si>
  <si>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</si>
  <si>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</si>
  <si>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</si>
  <si>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</si>
  <si>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</si>
  <si>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</si>
  <si>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</si>
  <si>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</si>
  <si>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</si>
  <si>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</si>
  <si>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</si>
  <si>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</si>
  <si>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</si>
  <si>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</si>
  <si>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</si>
  <si>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</si>
  <si>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</si>
  <si>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</si>
  <si>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</si>
  <si>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</si>
  <si>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</si>
  <si>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</si>
  <si>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</si>
  <si>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</si>
  <si>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</si>
  <si>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</si>
  <si>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</si>
  <si>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</si>
  <si>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</si>
  <si>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</si>
  <si>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</si>
  <si>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</si>
  <si>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</si>
  <si>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</si>
  <si>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阔剑地雷：这种武器的弹道是密集的射束流，其杀伤范围为 120 度。</t>
  </si>
  <si>
    <t>莫兰上校的气动步枪：靠压缩空气发射，不需要火药，因而比较安静。</t>
  </si>
  <si>
    <t>炸药筒和手雷：每枚对 3 码之内的物体造成4D10 点伤害，（超过 3 码且在）6 码之内的造成 2D10点伤害，（超过 6 码且在）9 码之内的造成 1D10 点伤害。</t>
  </si>
  <si>
    <t>绞索：目标需要用一个战技摆脱，否则每轮受到 1D6 点伤害。只对人类和相近的对手有效。</t>
  </si>
  <si>
    <t>速射机枪：装在直升机上的加特林机枪。要不经过安装直接使用，使用者必须达到体格 2。</t>
  </si>
  <si>
    <t>催泪瓦斯：至近攻击规则无效；目标须通过一个 DEX 五分之一的检定否则暂时目盲。只对人类和相近的对手有效。</t>
  </si>
  <si>
    <t>电击枪：仅对体格 2 及以下的目标有效，目标在 1D6 回合内不能行动（或 KP 决定)</t>
  </si>
  <si>
    <t>疯狂发作—即时症状</t>
  </si>
  <si>
    <t>疯狂发作—总结症状</t>
  </si>
  <si>
    <t>症状表现</t>
  </si>
  <si>
    <t>失忆 ：调查员会发现自己只记得最后身处的安全地点，却没有任何来到这里的记忆。例如，调查员一一刻还在家中吃着早饭，下一刻就已经直面着不知名的怪物。这将会持续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</si>
  <si>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</si>
  <si>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</si>
  <si>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</si>
  <si>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</si>
  <si>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</si>
  <si>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</si>
  <si>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</si>
  <si>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</si>
  <si>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</si>
  <si>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</si>
  <si>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</si>
  <si>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</si>
  <si>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</si>
  <si>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</si>
  <si>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</si>
  <si>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</si>
  <si>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</si>
  <si>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</si>
  <si>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</si>
  <si>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</si>
  <si>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</si>
  <si>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</si>
  <si>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</si>
  <si>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</si>
  <si>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</si>
  <si>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必须以本职技能点加至范围下限才可以分配兴趣技能点。</t>
  </si>
  <si>
    <t>1920S 现金和其他资产</t>
  </si>
  <si>
    <t>现金</t>
  </si>
  <si>
    <t>其他资产</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</si>
  <si>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</si>
  <si>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</si>
  <si>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</si>
  <si>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</si>
  <si>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</si>
  <si>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</si>
  <si>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</si>
  <si>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</si>
  <si>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</si>
  <si>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</si>
  <si>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</si>
  <si>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</si>
  <si>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</si>
  <si>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</si>
  <si>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</si>
  <si>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</si>
  <si>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</si>
  <si>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</si>
  <si>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</si>
  <si>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</si>
  <si>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</si>
  <si>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</si>
  <si>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</si>
  <si>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</si>
  <si>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</si>
  <si>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</si>
  <si>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</si>
  <si>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</si>
  <si>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</si>
  <si>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</si>
  <si>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</si>
  <si>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</si>
  <si>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</si>
  <si>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</si>
  <si>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</si>
  <si>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</si>
  <si>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</si>
  <si>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</si>
  <si>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</si>
  <si>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</si>
  <si>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STR+SIZ</t>
  </si>
  <si>
    <t>DB</t>
  </si>
  <si>
    <t>Build</t>
  </si>
  <si>
    <t>MOV减值</t>
  </si>
  <si>
    <t>0</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</si>
  <si>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</si>
  <si>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</si>
  <si>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</si>
  <si>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</si>
  <si>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</si>
  <si>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</si>
  <si>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</si>
  <si>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</si>
  <si>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</si>
  <si>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</si>
  <si>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</si>
  <si>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</si>
  <si>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</si>
  <si>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</si>
  <si>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</si>
  <si>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</si>
  <si>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</si>
  <si>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</si>
  <si>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</si>
  <si>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</si>
  <si>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</si>
  <si>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</si>
  <si>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</si>
  <si>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</si>
  <si>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</si>
  <si>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</si>
  <si>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</si>
  <si>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</si>
  <si>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</si>
  <si>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</si>
  <si>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</si>
  <si>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</si>
  <si>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</si>
  <si>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</si>
  <si>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</si>
  <si>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</si>
  <si>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</si>
  <si>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</si>
  <si>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</si>
  <si>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</si>
  <si>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</si>
  <si>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</si>
  <si>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</si>
  <si>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</si>
  <si>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</si>
  <si>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</si>
  <si>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</si>
  <si>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</si>
  <si>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</si>
  <si>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</si>
  <si>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</si>
  <si>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</si>
  <si>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</si>
  <si>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</si>
  <si>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</si>
  <si>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</si>
  <si>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</si>
  <si>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</si>
  <si>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</si>
  <si>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</si>
  <si>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</si>
  <si>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</si>
  <si>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</si>
  <si>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</si>
  <si>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</si>
  <si>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</si>
  <si>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</si>
  <si>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</si>
  <si>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</si>
  <si>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</si>
  <si>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</si>
  <si>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</si>
  <si>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</si>
  <si>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</si>
  <si>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</si>
  <si>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</si>
  <si>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</si>
  <si>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</si>
  <si>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</si>
  <si>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</si>
  <si>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</si>
  <si>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</si>
  <si>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</si>
  <si>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</si>
  <si>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</si>
  <si>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</si>
  <si>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</si>
  <si>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</si>
  <si>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</si>
  <si>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</si>
  <si>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</si>
  <si>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</si>
  <si>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</si>
  <si>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</si>
  <si>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</si>
  <si>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</si>
  <si>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</si>
  <si>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</si>
  <si>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</si>
  <si>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</si>
  <si>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</si>
  <si>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</si>
  <si>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</si>
  <si>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</si>
  <si>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</si>
  <si>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</si>
  <si>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</si>
  <si>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</si>
  <si>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</si>
  <si>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</si>
  <si>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</si>
  <si>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</si>
  <si>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</si>
  <si>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</si>
  <si>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</si>
  <si>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</si>
  <si>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</si>
  <si>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</si>
  <si>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</si>
  <si>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</si>
  <si>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</si>
  <si>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</si>
  <si>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</si>
  <si>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</si>
  <si>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</si>
  <si>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</si>
  <si>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</si>
  <si>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</si>
  <si>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</si>
  <si>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</si>
  <si>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</si>
  <si>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</si>
  <si>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</si>
  <si>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</si>
  <si>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</si>
  <si>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</si>
  <si>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</si>
  <si>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</si>
  <si>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</si>
  <si>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</si>
  <si>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</si>
  <si>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</si>
  <si>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</si>
  <si>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</si>
  <si>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</si>
  <si>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</si>
  <si>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</si>
  <si>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</si>
  <si>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</si>
  <si>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</si>
  <si>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</si>
  <si>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</si>
  <si>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</si>
  <si>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</si>
  <si>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</si>
  <si>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</si>
  <si>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</si>
  <si>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</si>
  <si>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</si>
  <si>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</si>
  <si>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</si>
  <si>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</si>
  <si>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</si>
  <si>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</si>
  <si>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</si>
  <si>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</si>
  <si>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</si>
  <si>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</si>
  <si>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</si>
  <si>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</si>
  <si>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</si>
  <si>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</si>
  <si>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</si>
  <si>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</si>
  <si>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</si>
  <si>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</si>
  <si>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</si>
  <si>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</si>
  <si>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</si>
  <si>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</si>
  <si>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</si>
  <si>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</si>
  <si>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</si>
  <si>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</si>
  <si>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</si>
  <si>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</si>
  <si>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</si>
  <si>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</si>
  <si>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</si>
  <si>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</si>
  <si>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</si>
  <si>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</si>
  <si>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</si>
  <si>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</si>
  <si>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</si>
  <si>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</si>
  <si>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</si>
  <si>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</si>
  <si>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</si>
  <si>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</si>
  <si>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</si>
  <si>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</si>
  <si>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</si>
  <si>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</si>
  <si>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</si>
  <si>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</si>
  <si>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</si>
  <si>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</si>
  <si>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</si>
  <si>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</si>
  <si>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</si>
  <si>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</si>
  <si>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</si>
  <si>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</si>
  <si>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</si>
  <si>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</si>
  <si>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</si>
  <si>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</si>
  <si>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</si>
  <si>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</si>
  <si>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</si>
  <si>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</si>
  <si>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</si>
  <si>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</si>
  <si>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</si>
  <si>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</si>
  <si>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</si>
  <si>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</si>
  <si>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</si>
  <si>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</si>
  <si>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</si>
  <si>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</si>
  <si>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</si>
  <si>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</si>
  <si>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</si>
  <si>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</si>
  <si>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</si>
  <si>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</si>
  <si>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</si>
  <si>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</si>
  <si>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</si>
  <si>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</si>
  <si>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</si>
  <si>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</si>
  <si>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</si>
  <si>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</si>
  <si>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</si>
  <si>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</si>
  <si>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</si>
  <si>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</si>
  <si>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1.8.1最终版（理论上，仍有建议请联系QQ：2753342070）</t>
  </si>
  <si>
    <t>社交技能部分的本职技能标记不会变颜色</t>
  </si>
  <si>
    <r>
      <rPr>
        <b/>
        <sz val="11"/>
        <color rgb="FF000000"/>
        <rFont val="黑体"/>
        <charset val="134"/>
      </rPr>
      <t>此版本修正</t>
    </r>
    <r>
      <rPr>
        <sz val="11"/>
        <color rgb="FF000000"/>
        <rFont val="黑体"/>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rgb="FF000000"/>
        <rFont val="黑体"/>
        <charset val="134"/>
      </rPr>
      <t xml:space="preserve">
</t>
    </r>
    <r>
      <rPr>
        <b/>
        <sz val="11"/>
        <color rgb="FF000000"/>
        <rFont val="黑体"/>
        <charset val="134"/>
      </rPr>
      <t>人物卡变更</t>
    </r>
    <r>
      <rPr>
        <sz val="11"/>
        <color rgb="FF000000"/>
        <rFont val="黑体"/>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rgb="FF000000"/>
        <rFont val="黑体"/>
        <charset val="134"/>
      </rPr>
      <t>职业列表变更</t>
    </r>
    <r>
      <rPr>
        <sz val="11"/>
        <color rgb="FF000000"/>
        <rFont val="黑体"/>
        <charset val="134"/>
      </rPr>
      <t xml:space="preserve">
1.增加职业介绍
2.增加自定义职业属性小提醒
3.自定义职业本职技能标记自动化（需在职业列表页手动选择本职技能）
4.补加规则职业：工人-非熟练工人
</t>
    </r>
    <r>
      <rPr>
        <b/>
        <sz val="11"/>
        <color rgb="FF000000"/>
        <rFont val="黑体"/>
        <charset val="134"/>
      </rPr>
      <t>属性与掷骰变更</t>
    </r>
    <r>
      <rPr>
        <sz val="11"/>
        <color rgb="FF000000"/>
        <rFont val="黑体"/>
        <charset val="134"/>
      </rPr>
      <t xml:space="preserve">
1.添加部分机型刷新姿势文字描述
</t>
    </r>
    <r>
      <rPr>
        <b/>
        <sz val="11"/>
        <color rgb="FF000000"/>
        <rFont val="黑体"/>
        <charset val="134"/>
      </rPr>
      <t>武器列表变更</t>
    </r>
    <r>
      <rPr>
        <sz val="11"/>
        <color rgb="FF000000"/>
        <rFont val="黑体"/>
        <charset val="134"/>
      </rPr>
      <t xml:space="preserve">
1.变更武器列表表格样式
</t>
    </r>
    <r>
      <rPr>
        <b/>
        <sz val="11"/>
        <color rgb="FF000000"/>
        <rFont val="黑体"/>
        <charset val="134"/>
      </rPr>
      <t>分支技能列表变更</t>
    </r>
    <r>
      <rPr>
        <sz val="11"/>
        <color rgb="FF000000"/>
        <rFont val="黑体"/>
        <charset val="134"/>
      </rPr>
      <t xml:space="preserve">
1.补充艺术与手艺部分技能
2.删除特殊技能列表，六项技能直接添加至技能表
</t>
    </r>
    <r>
      <rPr>
        <b/>
        <sz val="11"/>
        <color rgb="FF000000"/>
        <rFont val="黑体"/>
        <charset val="134"/>
      </rPr>
      <t>更新说明变更</t>
    </r>
    <r>
      <rPr>
        <sz val="11"/>
        <color rgb="FF000000"/>
        <rFont val="黑体"/>
        <charset val="134"/>
      </rPr>
      <t xml:space="preserve">
1.修改表格样式</t>
    </r>
  </si>
  <si>
    <t>1.热修：手枪技能成功率更正【25%-》20%】
2.热修：职业列表本职技能点点数与实际不符的问题
3.热修：删除信用评级与克苏鲁神话的成长标记</t>
  </si>
  <si>
    <t>1.6.4EX修复（1.7.8-1）</t>
  </si>
  <si>
    <r>
      <rPr>
        <sz val="11"/>
        <color rgb="FF000000"/>
        <rFont val="黑体"/>
        <charset val="134"/>
      </rPr>
      <t xml:space="preserve">1.修改可成长标记说明
2.添加疯狂表-即时症状和总结症状说明
</t>
    </r>
    <r>
      <rPr>
        <sz val="11"/>
        <color rgb="FFFF0000"/>
        <rFont val="黑体"/>
        <charset val="134"/>
      </rPr>
      <t xml:space="preserve">3.武器列表内的斗殴的技能成功率修正
</t>
    </r>
    <r>
      <rPr>
        <sz val="11"/>
        <color rgb="FFED7B30"/>
        <rFont val="黑体"/>
        <charset val="134"/>
      </rPr>
      <t>4.修复人物卡保护状态下无法插入头像问题</t>
    </r>
  </si>
  <si>
    <t>1.6.4EX（1.7.8）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</si>
  <si>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</si>
  <si>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1.6.3EX</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</si>
  <si>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</si>
  <si>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1.6.2EX</t>
  </si>
  <si>
    <t xml:space="preserve">1.可插入头像
2.删除txt导出
3.添加初始理智值,当填写意志属性值后，初始理智值会随之变动
4.添加输入自定义武器名称栏
5.原武器栏变更为类型栏，可进行选择
</t>
  </si>
  <si>
    <t>1.6.1EX</t>
  </si>
  <si>
    <t>基于1.6.1原版开始更新
添加信誉参照表，信用评级去除兴趣点加点</t>
  </si>
  <si>
    <t>任意特长</t>
  </si>
  <si>
    <t>列</t>
  </si>
  <si>
    <t>备注</t>
  </si>
  <si>
    <t>二选一函数</t>
  </si>
  <si>
    <t>社交技能</t>
  </si>
  <si>
    <t>二选一①函数</t>
  </si>
  <si>
    <t>二选一②函数</t>
  </si>
  <si>
    <t>三选X函数</t>
  </si>
  <si>
    <t>生存</t>
  </si>
  <si>
    <t>鉴证</t>
  </si>
  <si>
    <t>制药</t>
  </si>
  <si>
    <t>语言</t>
  </si>
</sst>
</file>

<file path=xl/styles.xml><?xml version="1.0" encoding="utf-8"?>
<styleSheet xmlns="http://schemas.openxmlformats.org/spreadsheetml/2006/main">
  <numFmts count="9">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26" formatCode="\$#,##0.00_);[Red]\(\$#,##0.00\)"/>
    <numFmt numFmtId="24" formatCode="\$#,##0_);[Red]\(\$#,##0\)"/>
    <numFmt numFmtId="176" formatCode="\/0_ "/>
    <numFmt numFmtId="177" formatCode="0_);[Red]\(0\)"/>
    <numFmt numFmtId="178" formatCode="\+0;\-0;&quot;±&quot;0"/>
  </numFmts>
  <fonts count="67">
    <font>
      <sz val="11"/>
      <name val="等线"/>
      <charset val="134"/>
    </font>
    <font>
      <sz val="10"/>
      <color rgb="FF000000"/>
      <name val="等线"/>
      <charset val="134"/>
    </font>
    <font>
      <sz val="11"/>
      <color rgb="FF000000"/>
      <name val="等线"/>
      <charset val="134"/>
    </font>
    <font>
      <sz val="11"/>
      <color rgb="FFFFFFFF"/>
      <name val="等线"/>
      <charset val="134"/>
    </font>
    <font>
      <sz val="10"/>
      <color rgb="FF000000"/>
      <name val="微软雅黑"/>
      <charset val="134"/>
    </font>
    <font>
      <sz val="11"/>
      <color rgb="FF000000"/>
      <name val="微软雅黑 Light"/>
      <charset val="134"/>
    </font>
    <font>
      <sz val="10"/>
      <name val="微软雅黑"/>
      <charset val="134"/>
    </font>
    <font>
      <sz val="11"/>
      <color rgb="FFFFFFFF"/>
      <name val="华文彩云"/>
      <charset val="134"/>
    </font>
    <font>
      <sz val="11"/>
      <color rgb="FFFFFFFF"/>
      <name val="黑体"/>
      <charset val="134"/>
    </font>
    <font>
      <b/>
      <sz val="11"/>
      <color indexed="63"/>
      <name val="黑体"/>
      <charset val="134"/>
    </font>
    <font>
      <b/>
      <sz val="11"/>
      <color indexed="63"/>
      <name val="Calibri"/>
      <charset val="134"/>
    </font>
    <font>
      <sz val="11"/>
      <color rgb="FF000000"/>
      <name val="黑体"/>
      <charset val="134"/>
    </font>
    <font>
      <b/>
      <sz val="11"/>
      <color rgb="FFFF0000"/>
      <name val="Calibri"/>
      <charset val="134"/>
    </font>
    <font>
      <b/>
      <sz val="11"/>
      <color rgb="FFFFC000"/>
      <name val="Calibri"/>
      <charset val="134"/>
    </font>
    <font>
      <sz val="11"/>
      <color rgb="FFFF0000"/>
      <name val="黑体"/>
      <charset val="134"/>
    </font>
    <font>
      <b/>
      <sz val="12"/>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FF0000"/>
      <name val="微软雅黑"/>
      <charset val="134"/>
    </font>
    <font>
      <sz val="11"/>
      <color rgb="FF435369"/>
      <name val="等线"/>
      <charset val="134"/>
    </font>
    <font>
      <sz val="10"/>
      <name val="等线"/>
      <charset val="134"/>
    </font>
    <font>
      <sz val="10"/>
      <color rgb="FFFFFFFF"/>
      <name val="宋体"/>
      <charset val="134"/>
    </font>
    <font>
      <sz val="10"/>
      <color rgb="FF000000"/>
      <name val="宋体"/>
      <charset val="134"/>
    </font>
    <font>
      <sz val="11"/>
      <color rgb="FFFFFFFF"/>
      <name val="微软雅黑 Light"/>
      <charset val="134"/>
    </font>
    <font>
      <sz val="11"/>
      <color rgb="FFC00000"/>
      <name val="微软雅黑 Light"/>
      <charset val="134"/>
    </font>
    <font>
      <sz val="10"/>
      <color rgb="FFFF0000"/>
      <name val="微软雅黑 Light"/>
      <charset val="134"/>
    </font>
    <font>
      <sz val="11"/>
      <color rgb="FFFF0000"/>
      <name val="微软雅黑 Light"/>
      <charset val="134"/>
    </font>
    <font>
      <sz val="10"/>
      <color rgb="FFC00000"/>
      <name val="微软雅黑"/>
      <charset val="134"/>
    </font>
    <font>
      <sz val="10"/>
      <color rgb="FFFFFFFF"/>
      <name val="微软雅黑"/>
      <charset val="134"/>
    </font>
    <font>
      <sz val="9"/>
      <color rgb="FF7F7F7F"/>
      <name val="微软雅黑"/>
      <charset val="134"/>
    </font>
    <font>
      <sz val="12"/>
      <color rgb="FF000000"/>
      <name val="微软雅黑"/>
      <charset val="134"/>
    </font>
    <font>
      <sz val="10"/>
      <color rgb="FF7F7F7F"/>
      <name val="微软雅黑"/>
      <charset val="134"/>
    </font>
    <font>
      <sz val="9"/>
      <color rgb="FF000000"/>
      <name val="微软雅黑"/>
      <charset val="134"/>
    </font>
    <font>
      <sz val="8"/>
      <color rgb="FF000000"/>
      <name val="微软雅黑"/>
      <charset val="134"/>
    </font>
    <font>
      <sz val="8"/>
      <color rgb="FF2F5597"/>
      <name val="微软雅黑"/>
      <charset val="134"/>
    </font>
    <font>
      <sz val="9"/>
      <color rgb="FF2F5597"/>
      <name val="微软雅黑"/>
      <charset val="134"/>
    </font>
    <font>
      <sz val="10"/>
      <color rgb="FF1F3964"/>
      <name val="微软雅黑"/>
      <charset val="134"/>
    </font>
    <font>
      <sz val="7"/>
      <color rgb="FF000000"/>
      <name val="微软雅黑"/>
      <charset val="134"/>
    </font>
    <font>
      <sz val="9"/>
      <color rgb="FFBFBFBF"/>
      <name val="微软雅黑"/>
      <charset val="134"/>
    </font>
    <font>
      <sz val="10"/>
      <color rgb="FFADAAAA"/>
      <name val="微软雅黑"/>
      <charset val="134"/>
    </font>
    <font>
      <sz val="11"/>
      <color theme="0"/>
      <name val="等线"/>
      <charset val="0"/>
      <scheme val="minor"/>
    </font>
    <font>
      <sz val="11"/>
      <color theme="1"/>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rgb="FF9C0006"/>
      <name val="等线"/>
      <charset val="0"/>
      <scheme val="minor"/>
    </font>
    <font>
      <sz val="11"/>
      <color rgb="FFFA7D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6500"/>
      <name val="等线"/>
      <charset val="0"/>
      <scheme val="minor"/>
    </font>
    <font>
      <b/>
      <sz val="15"/>
      <color theme="3"/>
      <name val="等线"/>
      <charset val="134"/>
      <scheme val="minor"/>
    </font>
    <font>
      <sz val="11"/>
      <color rgb="FF006100"/>
      <name val="等线"/>
      <charset val="0"/>
      <scheme val="minor"/>
    </font>
    <font>
      <b/>
      <sz val="11"/>
      <color rgb="FFFA7D00"/>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rgb="FFFFFFFF"/>
      <name val="等线"/>
      <charset val="0"/>
      <scheme val="minor"/>
    </font>
    <font>
      <b/>
      <sz val="11"/>
      <color theme="1"/>
      <name val="等线"/>
      <charset val="0"/>
      <scheme val="minor"/>
    </font>
    <font>
      <b/>
      <sz val="11"/>
      <color rgb="FF3F3F3F"/>
      <name val="等线"/>
      <charset val="0"/>
      <scheme val="minor"/>
    </font>
    <font>
      <b/>
      <sz val="11"/>
      <color rgb="FF000000"/>
      <name val="黑体"/>
      <charset val="134"/>
    </font>
    <font>
      <sz val="11"/>
      <color rgb="FFED7B30"/>
      <name val="黑体"/>
      <charset val="134"/>
    </font>
    <font>
      <sz val="10"/>
      <color rgb="FF000000"/>
      <name val="微软雅黑 Light"/>
      <charset val="134"/>
    </font>
    <font>
      <sz val="9"/>
      <name val="宋体"/>
      <charset val="134"/>
    </font>
    <font>
      <b/>
      <sz val="9"/>
      <name val="宋体"/>
      <charset val="134"/>
    </font>
  </fonts>
  <fills count="39">
    <fill>
      <patternFill patternType="none"/>
    </fill>
    <fill>
      <patternFill patternType="gray125"/>
    </fill>
    <fill>
      <patternFill patternType="solid">
        <fgColor rgb="FF5C9BD5"/>
        <bgColor indexed="64"/>
      </patternFill>
    </fill>
    <fill>
      <patternFill patternType="solid">
        <fgColor rgb="FF4473C4"/>
        <bgColor indexed="64"/>
      </patternFill>
    </fill>
    <fill>
      <patternFill patternType="solid">
        <fgColor indexed="9"/>
        <bgColor indexed="64"/>
      </patternFill>
    </fill>
    <fill>
      <patternFill patternType="solid">
        <fgColor rgb="FF5C9BD5"/>
        <bgColor rgb="FF5C9BD5"/>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s>
  <borders count="127">
    <border>
      <left/>
      <right/>
      <top/>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medium">
        <color rgb="FF000000"/>
      </left>
      <right/>
      <top/>
      <bottom/>
      <diagonal/>
    </border>
    <border>
      <left/>
      <right style="medium">
        <color rgb="FF000000"/>
      </right>
      <top/>
      <bottom/>
      <diagonal/>
    </border>
    <border>
      <left style="medium">
        <color rgb="FF000000"/>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medium">
        <color rgb="FF000000"/>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medium">
        <color auto="1"/>
      </right>
      <top style="medium">
        <color auto="1"/>
      </top>
      <bottom style="thin">
        <color rgb="FFBFBFBF"/>
      </bottom>
      <diagonal/>
    </border>
    <border>
      <left/>
      <right/>
      <top style="thin">
        <color rgb="FFBFBFBF"/>
      </top>
      <bottom style="thin">
        <color rgb="FFBFBFBF"/>
      </bottom>
      <diagonal/>
    </border>
    <border>
      <left/>
      <right style="medium">
        <color auto="1"/>
      </right>
      <top style="thin">
        <color rgb="FFBFBFBF"/>
      </top>
      <bottom style="thin">
        <color rgb="FFBFBFBF"/>
      </bottom>
      <diagonal/>
    </border>
    <border>
      <left style="double">
        <color auto="1"/>
      </left>
      <right/>
      <top style="medium">
        <color auto="1"/>
      </top>
      <bottom/>
      <diagonal/>
    </border>
    <border>
      <left style="double">
        <color auto="1"/>
      </left>
      <right/>
      <top/>
      <bottom style="medium">
        <color auto="1"/>
      </bottom>
      <diagonal/>
    </border>
    <border>
      <left style="medium">
        <color auto="1"/>
      </left>
      <right/>
      <top style="thin">
        <color rgb="FFBFBFBF"/>
      </top>
      <bottom style="thin">
        <color rgb="FFBFBFBF"/>
      </bottom>
      <diagonal/>
    </border>
    <border>
      <left/>
      <right/>
      <top style="thin">
        <color rgb="FFBFBFBF"/>
      </top>
      <bottom style="medium">
        <color auto="1"/>
      </bottom>
      <diagonal/>
    </border>
    <border>
      <left style="thin">
        <color rgb="FFBFBFBF"/>
      </left>
      <right/>
      <top style="thin">
        <color rgb="FFBFBFBF"/>
      </top>
      <bottom style="medium">
        <color auto="1"/>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style="thin">
        <color rgb="FFCFCDCD"/>
      </bottom>
      <diagonal/>
    </border>
    <border>
      <left style="thin">
        <color rgb="FFCFCDCD"/>
      </left>
      <right/>
      <top style="thin">
        <color rgb="FFBFBFBF"/>
      </top>
      <bottom style="thin">
        <color rgb="FFCFCDCD"/>
      </bottom>
      <diagonal/>
    </border>
    <border>
      <left style="thin">
        <color rgb="FFCFCDCD"/>
      </left>
      <right/>
      <top style="thin">
        <color rgb="FFCFCDCD"/>
      </top>
      <bottom/>
      <diagonal/>
    </border>
    <border>
      <left/>
      <right style="thin">
        <color rgb="FFCFCDCD"/>
      </right>
      <top style="thin">
        <color rgb="FFCFCDCD"/>
      </top>
      <bottom/>
      <diagonal/>
    </border>
    <border>
      <left style="medium">
        <color auto="1"/>
      </left>
      <right/>
      <top style="thin">
        <color rgb="FFCFCDCD"/>
      </top>
      <bottom/>
      <diagonal/>
    </border>
    <border>
      <left/>
      <right/>
      <top style="thin">
        <color rgb="FFCFCDCD"/>
      </top>
      <bottom/>
      <diagonal/>
    </border>
    <border>
      <left/>
      <right style="thin">
        <color rgb="FFBFBFBF"/>
      </right>
      <top style="thin">
        <color rgb="FFCFCDCD"/>
      </top>
      <bottom/>
      <diagonal/>
    </border>
    <border>
      <left/>
      <right style="thin">
        <color rgb="FFBFBFBF"/>
      </right>
      <top/>
      <bottom/>
      <diagonal/>
    </border>
    <border>
      <left style="thin">
        <color rgb="FFBFBFBF"/>
      </left>
      <right/>
      <top/>
      <bottom/>
      <diagonal/>
    </border>
    <border>
      <left/>
      <right style="thin">
        <color rgb="FFBFBFBF"/>
      </right>
      <top/>
      <bottom style="medium">
        <color auto="1"/>
      </bottom>
      <diagonal/>
    </border>
    <border>
      <left/>
      <right/>
      <top style="medium">
        <color auto="1"/>
      </top>
      <bottom style="medium">
        <color auto="1"/>
      </bottom>
      <diagonal/>
    </border>
    <border>
      <left/>
      <right style="double">
        <color auto="1"/>
      </right>
      <top style="medium">
        <color auto="1"/>
      </top>
      <bottom/>
      <diagonal/>
    </border>
    <border>
      <left/>
      <right style="double">
        <color auto="1"/>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style="medium">
        <color auto="1"/>
      </bottom>
      <diagonal/>
    </border>
    <border>
      <left/>
      <right style="thin">
        <color rgb="FFBFBFBF"/>
      </right>
      <top style="thin">
        <color rgb="FFBFBFBF"/>
      </top>
      <bottom style="medium">
        <color auto="1"/>
      </bottom>
      <diagonal/>
    </border>
    <border>
      <left style="thin">
        <color rgb="FFCFCDCD"/>
      </left>
      <right/>
      <top style="thin">
        <color rgb="FFCFCDCD"/>
      </top>
      <bottom style="medium">
        <color auto="1"/>
      </bottom>
      <diagonal/>
    </border>
    <border>
      <left/>
      <right/>
      <top style="thin">
        <color rgb="FFBFBFBF"/>
      </top>
      <bottom style="thin">
        <color rgb="FFCFCDCD"/>
      </bottom>
      <diagonal/>
    </border>
    <border>
      <left/>
      <right style="medium">
        <color auto="1"/>
      </right>
      <top style="thin">
        <color rgb="FFBFBFBF"/>
      </top>
      <bottom style="thin">
        <color rgb="FFCFCDCD"/>
      </bottom>
      <diagonal/>
    </border>
    <border>
      <left style="medium">
        <color auto="1"/>
      </left>
      <right/>
      <top style="thin">
        <color rgb="FFBFBFBF"/>
      </top>
      <bottom/>
      <diagonal/>
    </border>
    <border>
      <left/>
      <right style="thin">
        <color rgb="FFBFBFBF"/>
      </right>
      <top style="thin">
        <color rgb="FFBFBFBF"/>
      </top>
      <bottom/>
      <diagonal/>
    </border>
    <border>
      <left/>
      <right style="medium">
        <color auto="1"/>
      </right>
      <top style="thin">
        <color rgb="FFCFCDCD"/>
      </top>
      <bottom/>
      <diagonal/>
    </border>
    <border>
      <left style="medium">
        <color auto="1"/>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right style="thin">
        <color rgb="FFBFBFBF"/>
      </right>
      <top style="medium">
        <color auto="1"/>
      </top>
      <bottom style="thin">
        <color rgb="FFBFBFBF"/>
      </bottom>
      <diagonal/>
    </border>
    <border>
      <left style="thin">
        <color rgb="FFBFBFBF"/>
      </left>
      <right/>
      <top style="medium">
        <color auto="1"/>
      </top>
      <bottom style="thin">
        <color rgb="FFBFBFBF"/>
      </bottom>
      <diagonal/>
    </border>
    <border>
      <left style="double">
        <color auto="1"/>
      </left>
      <right/>
      <top style="thin">
        <color rgb="FFBFBFBF"/>
      </top>
      <bottom style="medium">
        <color auto="1"/>
      </bottom>
      <diagonal/>
    </border>
    <border>
      <left/>
      <right style="medium">
        <color auto="1"/>
      </right>
      <top style="thin">
        <color rgb="FFBFBFBF"/>
      </top>
      <bottom style="medium">
        <color auto="1"/>
      </bottom>
      <diagonal/>
    </border>
    <border>
      <left/>
      <right style="medium">
        <color auto="1"/>
      </right>
      <top style="medium">
        <color auto="1"/>
      </top>
      <bottom style="thin">
        <color rgb="FFCFCDCD"/>
      </bottom>
      <diagonal/>
    </border>
    <border>
      <left style="thin">
        <color rgb="FFCFCDCD"/>
      </left>
      <right style="medium">
        <color auto="1"/>
      </right>
      <top style="thin">
        <color rgb="FFCFCDCD"/>
      </top>
      <bottom style="thin">
        <color rgb="FFCFCDCD"/>
      </bottom>
      <diagonal/>
    </border>
    <border>
      <left/>
      <right style="medium">
        <color auto="1"/>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CFCDCD"/>
      </left>
      <right style="medium">
        <color auto="1"/>
      </right>
      <top style="thin">
        <color rgb="FFCFCDCD"/>
      </top>
      <bottom style="medium">
        <color auto="1"/>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1">
    <xf numFmtId="0" fontId="0" fillId="0" borderId="0">
      <alignment vertical="center"/>
    </xf>
    <xf numFmtId="42" fontId="46" fillId="0" borderId="0" applyFont="0" applyFill="0" applyBorder="0" applyAlignment="0" applyProtection="0">
      <alignment vertical="center"/>
    </xf>
    <xf numFmtId="0" fontId="43" fillId="35" borderId="0" applyNumberFormat="0" applyBorder="0" applyAlignment="0" applyProtection="0">
      <alignment vertical="center"/>
    </xf>
    <xf numFmtId="0" fontId="58" fillId="32" borderId="122" applyNumberFormat="0" applyAlignment="0" applyProtection="0">
      <alignment vertical="center"/>
    </xf>
    <xf numFmtId="44" fontId="46" fillId="0" borderId="0" applyFont="0" applyFill="0" applyBorder="0" applyAlignment="0" applyProtection="0">
      <alignment vertical="center"/>
    </xf>
    <xf numFmtId="41" fontId="46" fillId="0" borderId="0" applyFont="0" applyFill="0" applyBorder="0" applyAlignment="0" applyProtection="0">
      <alignment vertical="center"/>
    </xf>
    <xf numFmtId="0" fontId="43" fillId="19" borderId="0" applyNumberFormat="0" applyBorder="0" applyAlignment="0" applyProtection="0">
      <alignment vertical="center"/>
    </xf>
    <xf numFmtId="0" fontId="47" fillId="16" borderId="0" applyNumberFormat="0" applyBorder="0" applyAlignment="0" applyProtection="0">
      <alignment vertical="center"/>
    </xf>
    <xf numFmtId="43" fontId="46" fillId="0" borderId="0" applyFont="0" applyFill="0" applyBorder="0" applyAlignment="0" applyProtection="0">
      <alignment vertical="center"/>
    </xf>
    <xf numFmtId="0" fontId="42" fillId="23" borderId="0" applyNumberFormat="0" applyBorder="0" applyAlignment="0" applyProtection="0">
      <alignment vertical="center"/>
    </xf>
    <xf numFmtId="0" fontId="57" fillId="0" borderId="0" applyNumberFormat="0" applyFill="0" applyBorder="0" applyAlignment="0" applyProtection="0">
      <alignment vertical="center"/>
    </xf>
    <xf numFmtId="9" fontId="46" fillId="0" borderId="0" applyFont="0" applyFill="0" applyBorder="0" applyAlignment="0" applyProtection="0">
      <alignment vertical="center"/>
    </xf>
    <xf numFmtId="0" fontId="51" fillId="0" borderId="0" applyNumberFormat="0" applyFill="0" applyBorder="0" applyAlignment="0" applyProtection="0">
      <alignment vertical="center"/>
    </xf>
    <xf numFmtId="0" fontId="46" fillId="22" borderId="121" applyNumberFormat="0" applyFont="0" applyAlignment="0" applyProtection="0">
      <alignment vertical="center"/>
    </xf>
    <xf numFmtId="0" fontId="42" fillId="28" borderId="0" applyNumberFormat="0" applyBorder="0" applyAlignment="0" applyProtection="0">
      <alignment vertical="center"/>
    </xf>
    <xf numFmtId="0" fontId="50"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3" fillId="0" borderId="119" applyNumberFormat="0" applyFill="0" applyAlignment="0" applyProtection="0">
      <alignment vertical="center"/>
    </xf>
    <xf numFmtId="0" fontId="44" fillId="0" borderId="119" applyNumberFormat="0" applyFill="0" applyAlignment="0" applyProtection="0">
      <alignment vertical="center"/>
    </xf>
    <xf numFmtId="0" fontId="42" fillId="34" borderId="0" applyNumberFormat="0" applyBorder="0" applyAlignment="0" applyProtection="0">
      <alignment vertical="center"/>
    </xf>
    <xf numFmtId="0" fontId="50" fillId="0" borderId="123" applyNumberFormat="0" applyFill="0" applyAlignment="0" applyProtection="0">
      <alignment vertical="center"/>
    </xf>
    <xf numFmtId="0" fontId="42" fillId="13" borderId="0" applyNumberFormat="0" applyBorder="0" applyAlignment="0" applyProtection="0">
      <alignment vertical="center"/>
    </xf>
    <xf numFmtId="0" fontId="61" fillId="27" borderId="126" applyNumberFormat="0" applyAlignment="0" applyProtection="0">
      <alignment vertical="center"/>
    </xf>
    <xf numFmtId="0" fontId="55" fillId="27" borderId="122" applyNumberFormat="0" applyAlignment="0" applyProtection="0">
      <alignment vertical="center"/>
    </xf>
    <xf numFmtId="0" fontId="59" fillId="33" borderId="124" applyNumberFormat="0" applyAlignment="0" applyProtection="0">
      <alignment vertical="center"/>
    </xf>
    <xf numFmtId="0" fontId="43" fillId="21" borderId="0" applyNumberFormat="0" applyBorder="0" applyAlignment="0" applyProtection="0">
      <alignment vertical="center"/>
    </xf>
    <xf numFmtId="0" fontId="42" fillId="18" borderId="0" applyNumberFormat="0" applyBorder="0" applyAlignment="0" applyProtection="0">
      <alignment vertical="center"/>
    </xf>
    <xf numFmtId="0" fontId="48" fillId="0" borderId="120" applyNumberFormat="0" applyFill="0" applyAlignment="0" applyProtection="0">
      <alignment vertical="center"/>
    </xf>
    <xf numFmtId="0" fontId="60" fillId="0" borderId="125" applyNumberFormat="0" applyFill="0" applyAlignment="0" applyProtection="0">
      <alignment vertical="center"/>
    </xf>
    <xf numFmtId="0" fontId="54" fillId="26" borderId="0" applyNumberFormat="0" applyBorder="0" applyAlignment="0" applyProtection="0">
      <alignment vertical="center"/>
    </xf>
    <xf numFmtId="0" fontId="52" fillId="20" borderId="0" applyNumberFormat="0" applyBorder="0" applyAlignment="0" applyProtection="0">
      <alignment vertical="center"/>
    </xf>
    <xf numFmtId="0" fontId="43" fillId="38" borderId="0" applyNumberFormat="0" applyBorder="0" applyAlignment="0" applyProtection="0">
      <alignment vertical="center"/>
    </xf>
    <xf numFmtId="0" fontId="3" fillId="2" borderId="0">
      <protection locked="0"/>
    </xf>
    <xf numFmtId="0" fontId="43" fillId="31" borderId="0" applyNumberFormat="0" applyBorder="0" applyAlignment="0" applyProtection="0">
      <alignment vertical="center"/>
    </xf>
    <xf numFmtId="0" fontId="43" fillId="12" borderId="0" applyNumberFormat="0" applyBorder="0" applyAlignment="0" applyProtection="0">
      <alignment vertical="center"/>
    </xf>
    <xf numFmtId="0" fontId="43" fillId="37" borderId="0" applyNumberFormat="0" applyBorder="0" applyAlignment="0" applyProtection="0">
      <alignment vertical="center"/>
    </xf>
    <xf numFmtId="0" fontId="43" fillId="15" borderId="0" applyNumberFormat="0" applyBorder="0" applyAlignment="0" applyProtection="0">
      <alignment vertical="center"/>
    </xf>
    <xf numFmtId="0" fontId="42" fillId="30" borderId="0" applyNumberFormat="0" applyBorder="0" applyAlignment="0" applyProtection="0">
      <alignment vertical="center"/>
    </xf>
    <xf numFmtId="0" fontId="42" fillId="11" borderId="0" applyNumberFormat="0" applyBorder="0" applyAlignment="0" applyProtection="0">
      <alignment vertical="center"/>
    </xf>
    <xf numFmtId="0" fontId="43" fillId="36" borderId="0" applyNumberFormat="0" applyBorder="0" applyAlignment="0" applyProtection="0">
      <alignment vertical="center"/>
    </xf>
    <xf numFmtId="0" fontId="43" fillId="25" borderId="0" applyNumberFormat="0" applyBorder="0" applyAlignment="0" applyProtection="0">
      <alignment vertical="center"/>
    </xf>
    <xf numFmtId="0" fontId="3" fillId="3" borderId="0">
      <protection locked="0"/>
    </xf>
    <xf numFmtId="0" fontId="43" fillId="24" borderId="0" applyNumberFormat="0" applyBorder="0" applyAlignment="0" applyProtection="0">
      <alignment vertical="center"/>
    </xf>
    <xf numFmtId="0" fontId="42" fillId="17" borderId="0" applyNumberFormat="0" applyBorder="0" applyAlignment="0" applyProtection="0">
      <alignment vertical="center"/>
    </xf>
    <xf numFmtId="0" fontId="42" fillId="14" borderId="0" applyNumberFormat="0" applyBorder="0" applyAlignment="0" applyProtection="0">
      <alignment vertical="center"/>
    </xf>
    <xf numFmtId="0" fontId="10" fillId="4" borderId="1">
      <protection locked="0"/>
    </xf>
    <xf numFmtId="0" fontId="43" fillId="29" borderId="0" applyNumberFormat="0" applyBorder="0" applyAlignment="0" applyProtection="0">
      <alignment vertical="center"/>
    </xf>
    <xf numFmtId="0" fontId="42" fillId="10" borderId="0" applyNumberFormat="0" applyBorder="0" applyAlignment="0" applyProtection="0">
      <alignment vertical="center"/>
    </xf>
    <xf numFmtId="0" fontId="0" fillId="0" borderId="0">
      <protection locked="0"/>
    </xf>
  </cellStyleXfs>
  <cellXfs count="633">
    <xf numFmtId="0" fontId="0" fillId="0" borderId="0" xfId="0">
      <alignment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0" fontId="1" fillId="0" borderId="0" xfId="0"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wrapText="1"/>
      <protection locked="0"/>
    </xf>
    <xf numFmtId="0" fontId="2" fillId="0" borderId="0" xfId="0" applyFont="1" applyBorder="1">
      <alignment vertical="center"/>
    </xf>
    <xf numFmtId="0" fontId="3" fillId="2" borderId="0" xfId="34" applyBorder="1" applyAlignment="1" applyProtection="1">
      <alignment horizontal="center" vertical="center"/>
    </xf>
    <xf numFmtId="0" fontId="2" fillId="0" borderId="0" xfId="0" applyFont="1" applyBorder="1" applyAlignment="1">
      <alignment horizontal="center" vertical="center"/>
    </xf>
    <xf numFmtId="0" fontId="4" fillId="0" borderId="0" xfId="0" applyFont="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2" fillId="0" borderId="0" xfId="0" applyFont="1" applyFill="1" applyBorder="1">
      <alignment vertical="center"/>
    </xf>
    <xf numFmtId="49" fontId="4" fillId="0" borderId="0" xfId="0" applyNumberFormat="1" applyFont="1" applyFill="1" applyBorder="1" applyProtection="1">
      <alignment vertical="center"/>
      <protection locked="0"/>
    </xf>
    <xf numFmtId="0" fontId="3" fillId="2" borderId="0" xfId="34" applyBorder="1" applyAlignment="1" applyProtection="1">
      <alignment vertical="center"/>
    </xf>
    <xf numFmtId="0" fontId="6" fillId="0" borderId="0" xfId="0" applyFont="1" applyBorder="1" applyAlignment="1">
      <alignment horizontal="center" vertical="center"/>
    </xf>
    <xf numFmtId="0" fontId="6" fillId="0" borderId="0" xfId="0" applyNumberFormat="1" applyFont="1" applyBorder="1" applyAlignment="1">
      <alignment horizontal="center" vertical="center"/>
    </xf>
    <xf numFmtId="49" fontId="4" fillId="0" borderId="0" xfId="0" applyNumberFormat="1" applyFont="1" applyBorder="1" applyProtection="1">
      <alignment vertical="center"/>
      <protection locked="0"/>
    </xf>
    <xf numFmtId="0" fontId="2" fillId="0" borderId="0" xfId="0" applyFont="1" applyAlignment="1">
      <alignment horizontal="left" vertical="center" wrapText="1"/>
    </xf>
    <xf numFmtId="0" fontId="2" fillId="0" borderId="0" xfId="0" applyFont="1" applyAlignment="1">
      <alignment vertical="top" wrapText="1"/>
    </xf>
    <xf numFmtId="0" fontId="2" fillId="0" borderId="0" xfId="0" applyFont="1">
      <alignment vertical="center"/>
    </xf>
    <xf numFmtId="0" fontId="2" fillId="0" borderId="0" xfId="0" applyFont="1" applyAlignment="1">
      <alignment vertical="center" wrapText="1"/>
    </xf>
    <xf numFmtId="0" fontId="2" fillId="0" borderId="0" xfId="0" applyFont="1" applyProtection="1">
      <alignment vertical="center"/>
      <protection locked="0"/>
    </xf>
    <xf numFmtId="0" fontId="7" fillId="2" borderId="0" xfId="34" applyFont="1" applyAlignment="1" applyProtection="1">
      <alignment horizontal="center" vertical="top" wrapText="1"/>
    </xf>
    <xf numFmtId="0" fontId="8" fillId="3" borderId="0" xfId="43" applyFont="1" applyAlignment="1" applyProtection="1">
      <alignment horizontal="left" vertical="center"/>
    </xf>
    <xf numFmtId="14" fontId="9" fillId="4" borderId="1" xfId="47" applyNumberFormat="1" applyFont="1" applyAlignment="1" applyProtection="1">
      <alignment vertical="center" wrapText="1"/>
    </xf>
    <xf numFmtId="14" fontId="10" fillId="4" borderId="1" xfId="47" applyNumberFormat="1" applyAlignment="1" applyProtection="1">
      <alignmen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14" fontId="12" fillId="4" borderId="1" xfId="47" applyNumberFormat="1" applyFont="1" applyAlignment="1" applyProtection="1">
      <alignment vertical="center" wrapText="1"/>
    </xf>
    <xf numFmtId="14" fontId="13" fillId="4" borderId="1" xfId="47" applyNumberFormat="1" applyFont="1" applyAlignment="1" applyProtection="1">
      <alignment vertical="center" wrapText="1"/>
    </xf>
    <xf numFmtId="0" fontId="11" fillId="0" borderId="0" xfId="0" applyFont="1" applyAlignment="1">
      <alignment horizontal="left" vertical="top" wrapText="1"/>
    </xf>
    <xf numFmtId="0" fontId="11" fillId="0" borderId="0" xfId="0" applyFont="1">
      <alignment vertical="center"/>
    </xf>
    <xf numFmtId="0" fontId="11" fillId="0" borderId="0" xfId="0" applyFont="1" applyAlignment="1">
      <alignment vertical="center" wrapText="1"/>
    </xf>
    <xf numFmtId="0" fontId="14" fillId="0" borderId="0" xfId="0" applyFont="1" applyAlignment="1">
      <alignment vertical="top" wrapText="1"/>
    </xf>
    <xf numFmtId="49" fontId="15" fillId="5" borderId="2" xfId="50" applyNumberFormat="1" applyFont="1" applyFill="1" applyBorder="1" applyAlignment="1" applyProtection="1">
      <alignment horizontal="center" vertical="top" wrapText="1"/>
    </xf>
    <xf numFmtId="49" fontId="5" fillId="0" borderId="3" xfId="50" applyNumberFormat="1" applyFont="1" applyBorder="1" applyAlignment="1" applyProtection="1">
      <alignment horizontal="left" vertical="center" wrapText="1"/>
    </xf>
    <xf numFmtId="0" fontId="16" fillId="0" borderId="0" xfId="0" applyFont="1" applyAlignment="1">
      <alignment horizontal="center" vertical="center"/>
    </xf>
    <xf numFmtId="49" fontId="16" fillId="0" borderId="0" xfId="0" applyNumberFormat="1" applyFont="1" applyAlignment="1">
      <alignment horizontal="center" vertical="center"/>
    </xf>
    <xf numFmtId="0" fontId="17" fillId="2" borderId="4" xfId="0" applyFont="1" applyFill="1" applyBorder="1" applyAlignment="1" applyProtection="1">
      <alignment horizontal="center" vertical="center"/>
      <protection locked="0"/>
    </xf>
    <xf numFmtId="0" fontId="16" fillId="6" borderId="4" xfId="0" applyFont="1" applyFill="1" applyBorder="1" applyAlignment="1" applyProtection="1">
      <alignment horizontal="center" vertical="center"/>
      <protection locked="0"/>
    </xf>
    <xf numFmtId="49" fontId="16" fillId="6" borderId="4" xfId="0" applyNumberFormat="1" applyFont="1" applyFill="1" applyBorder="1" applyAlignment="1" applyProtection="1">
      <alignment horizontal="center" vertical="center"/>
      <protection locked="0"/>
    </xf>
    <xf numFmtId="0" fontId="16" fillId="0" borderId="4" xfId="0" applyFont="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6" xfId="0" applyFont="1" applyFill="1" applyBorder="1" applyAlignment="1" applyProtection="1">
      <alignment horizontal="center" vertical="center"/>
      <protection locked="0"/>
    </xf>
    <xf numFmtId="0" fontId="16" fillId="0" borderId="0" xfId="0" applyFont="1">
      <alignment vertical="center"/>
    </xf>
    <xf numFmtId="0" fontId="18"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20" fillId="0" borderId="7" xfId="0" applyFont="1" applyBorder="1" applyAlignment="1">
      <alignment horizontal="center" vertical="center"/>
    </xf>
    <xf numFmtId="0" fontId="18" fillId="2" borderId="8" xfId="0" applyFont="1" applyFill="1" applyBorder="1" applyAlignment="1">
      <alignment horizontal="center" vertical="center"/>
    </xf>
    <xf numFmtId="0" fontId="18" fillId="2" borderId="9" xfId="0" applyFont="1" applyFill="1" applyBorder="1" applyAlignment="1">
      <alignment horizontal="center" vertical="center"/>
    </xf>
    <xf numFmtId="0" fontId="19" fillId="7" borderId="10" xfId="0" applyFont="1" applyFill="1" applyBorder="1" applyAlignment="1">
      <alignment horizontal="center" vertical="center"/>
    </xf>
    <xf numFmtId="0" fontId="19" fillId="7" borderId="0" xfId="0" applyFont="1" applyFill="1" applyBorder="1" applyAlignment="1">
      <alignment horizontal="center" vertical="center"/>
    </xf>
    <xf numFmtId="0" fontId="19" fillId="0" borderId="10" xfId="0" applyFont="1" applyBorder="1" applyAlignment="1">
      <alignment horizontal="center" vertical="center"/>
    </xf>
    <xf numFmtId="0" fontId="19" fillId="0" borderId="0" xfId="0" applyFont="1" applyBorder="1" applyAlignment="1">
      <alignment horizontal="center" vertical="center"/>
    </xf>
    <xf numFmtId="26" fontId="19" fillId="0" borderId="0" xfId="0" applyNumberFormat="1" applyFont="1" applyBorder="1" applyAlignment="1">
      <alignment horizontal="center" vertical="center"/>
    </xf>
    <xf numFmtId="0" fontId="19" fillId="6" borderId="10" xfId="0" applyFont="1" applyFill="1" applyBorder="1" applyAlignment="1">
      <alignment horizontal="center" vertical="center"/>
    </xf>
    <xf numFmtId="0" fontId="19" fillId="6" borderId="0" xfId="0" applyFont="1" applyFill="1" applyBorder="1" applyAlignment="1">
      <alignment horizontal="center" vertical="center"/>
    </xf>
    <xf numFmtId="0" fontId="19" fillId="6" borderId="0" xfId="0" applyFont="1" applyFill="1" applyBorder="1" applyAlignment="1">
      <alignment horizontal="center" vertical="center" wrapText="1"/>
    </xf>
    <xf numFmtId="0" fontId="19" fillId="0" borderId="0" xfId="0" applyFont="1" applyBorder="1" applyAlignment="1">
      <alignment horizontal="center" vertical="center" wrapText="1"/>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24" fontId="19" fillId="6" borderId="7" xfId="0" applyNumberFormat="1" applyFont="1" applyFill="1" applyBorder="1" applyAlignment="1">
      <alignment horizontal="center" vertical="center"/>
    </xf>
    <xf numFmtId="24" fontId="19" fillId="0" borderId="0" xfId="0" applyNumberFormat="1" applyFont="1" applyAlignment="1">
      <alignment horizontal="center" vertical="center"/>
    </xf>
    <xf numFmtId="0" fontId="19" fillId="7" borderId="8" xfId="0" applyFont="1" applyFill="1" applyBorder="1" applyAlignment="1">
      <alignment horizontal="center" vertical="center"/>
    </xf>
    <xf numFmtId="0" fontId="19" fillId="7" borderId="9" xfId="0" applyFont="1" applyFill="1" applyBorder="1" applyAlignment="1">
      <alignment horizontal="center" vertical="center"/>
    </xf>
    <xf numFmtId="0" fontId="19" fillId="0" borderId="10" xfId="0" applyFont="1" applyBorder="1" applyAlignment="1">
      <alignment horizontal="left" vertical="center" wrapText="1"/>
    </xf>
    <xf numFmtId="0" fontId="19" fillId="0" borderId="0" xfId="0" applyFont="1" applyBorder="1" applyAlignment="1">
      <alignment horizontal="left" vertical="center" wrapText="1"/>
    </xf>
    <xf numFmtId="0" fontId="19" fillId="0" borderId="11" xfId="0" applyFont="1" applyBorder="1" applyAlignment="1">
      <alignment horizontal="left" vertical="center" wrapText="1"/>
    </xf>
    <xf numFmtId="0" fontId="19" fillId="0" borderId="7" xfId="0" applyFont="1" applyBorder="1" applyAlignment="1">
      <alignment horizontal="left" vertical="center" wrapText="1"/>
    </xf>
    <xf numFmtId="0" fontId="19" fillId="0" borderId="0" xfId="0" applyFont="1">
      <alignment vertical="center"/>
    </xf>
    <xf numFmtId="0" fontId="18" fillId="2" borderId="12" xfId="0" applyFont="1" applyFill="1" applyBorder="1" applyAlignment="1">
      <alignment horizontal="center" vertical="center"/>
    </xf>
    <xf numFmtId="0" fontId="19" fillId="7" borderId="13" xfId="0" applyFont="1" applyFill="1" applyBorder="1" applyAlignment="1">
      <alignment horizontal="center" vertical="center"/>
    </xf>
    <xf numFmtId="26" fontId="19" fillId="0" borderId="13" xfId="0" applyNumberFormat="1" applyFont="1" applyBorder="1" applyAlignment="1">
      <alignment horizontal="center" vertical="center"/>
    </xf>
    <xf numFmtId="24" fontId="19" fillId="6" borderId="13" xfId="0" applyNumberFormat="1" applyFont="1" applyFill="1" applyBorder="1" applyAlignment="1">
      <alignment horizontal="center" vertical="center"/>
    </xf>
    <xf numFmtId="24" fontId="19" fillId="0" borderId="13" xfId="0" applyNumberFormat="1" applyFont="1" applyBorder="1" applyAlignment="1">
      <alignment horizontal="center" vertical="center"/>
    </xf>
    <xf numFmtId="24" fontId="19" fillId="6" borderId="14" xfId="0" applyNumberFormat="1" applyFont="1" applyFill="1" applyBorder="1" applyAlignment="1">
      <alignment horizontal="center" vertical="center"/>
    </xf>
    <xf numFmtId="0" fontId="19" fillId="7" borderId="12" xfId="0" applyFont="1" applyFill="1" applyBorder="1" applyAlignment="1">
      <alignment horizontal="center" vertical="center"/>
    </xf>
    <xf numFmtId="0" fontId="19" fillId="0" borderId="13" xfId="0" applyFont="1" applyBorder="1" applyAlignment="1">
      <alignment horizontal="left" vertical="center" wrapText="1"/>
    </xf>
    <xf numFmtId="0" fontId="19" fillId="0" borderId="14" xfId="0" applyFont="1" applyBorder="1" applyAlignment="1">
      <alignment horizontal="left" vertical="center" wrapText="1"/>
    </xf>
    <xf numFmtId="0" fontId="2" fillId="0" borderId="0" xfId="0" applyFont="1" applyAlignment="1">
      <alignment horizontal="center" vertical="center" wrapText="1"/>
    </xf>
    <xf numFmtId="0" fontId="2" fillId="0" borderId="15" xfId="0" applyFont="1" applyBorder="1">
      <alignment vertical="center"/>
    </xf>
    <xf numFmtId="0" fontId="2" fillId="0" borderId="16" xfId="0" applyFont="1" applyBorder="1">
      <alignment vertical="center"/>
    </xf>
    <xf numFmtId="0" fontId="18" fillId="2" borderId="17" xfId="0" applyFont="1" applyFill="1" applyBorder="1" applyAlignment="1" applyProtection="1">
      <alignment horizontal="center" vertical="center" wrapText="1"/>
      <protection locked="0"/>
    </xf>
    <xf numFmtId="0" fontId="18" fillId="2" borderId="18" xfId="0" applyFont="1" applyFill="1" applyBorder="1" applyAlignment="1" applyProtection="1">
      <alignment horizontal="center" vertical="center" wrapText="1"/>
      <protection locked="0"/>
    </xf>
    <xf numFmtId="0" fontId="2" fillId="0" borderId="19" xfId="0" applyFont="1" applyBorder="1" applyProtection="1">
      <alignment vertical="center"/>
      <protection locked="0"/>
    </xf>
    <xf numFmtId="0" fontId="18" fillId="2" borderId="17" xfId="0" applyFont="1" applyFill="1" applyBorder="1" applyAlignment="1" applyProtection="1">
      <alignment horizontal="center" vertical="center"/>
      <protection locked="0"/>
    </xf>
    <xf numFmtId="0" fontId="18" fillId="2" borderId="18" xfId="0" applyFont="1" applyFill="1" applyBorder="1" applyAlignment="1" applyProtection="1">
      <alignment horizontal="center" vertical="center"/>
      <protection locked="0"/>
    </xf>
    <xf numFmtId="0" fontId="2" fillId="0" borderId="20" xfId="0" applyFont="1" applyBorder="1">
      <alignment vertical="center"/>
    </xf>
    <xf numFmtId="0" fontId="19" fillId="7" borderId="21" xfId="0" applyFont="1" applyFill="1" applyBorder="1" applyAlignment="1">
      <alignment horizontal="center" vertical="center" wrapText="1"/>
    </xf>
    <xf numFmtId="0" fontId="19" fillId="7" borderId="22" xfId="0" applyFont="1" applyFill="1" applyBorder="1" applyAlignment="1">
      <alignment horizontal="center" vertical="center" wrapText="1"/>
    </xf>
    <xf numFmtId="0" fontId="2" fillId="0" borderId="19" xfId="0" applyFont="1" applyBorder="1">
      <alignment vertical="center"/>
    </xf>
    <xf numFmtId="0" fontId="19" fillId="7" borderId="21" xfId="0" applyFont="1" applyFill="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left" vertical="center" wrapText="1"/>
    </xf>
    <xf numFmtId="0" fontId="19" fillId="6" borderId="21" xfId="0" applyFont="1" applyFill="1" applyBorder="1" applyAlignment="1">
      <alignment horizontal="center" vertical="center"/>
    </xf>
    <xf numFmtId="0" fontId="19" fillId="6" borderId="22" xfId="0" applyFont="1" applyFill="1" applyBorder="1" applyAlignment="1">
      <alignment horizontal="left" vertical="center"/>
    </xf>
    <xf numFmtId="0" fontId="19" fillId="6" borderId="22" xfId="0" applyFont="1" applyFill="1" applyBorder="1" applyAlignment="1">
      <alignment horizontal="left" vertical="center" wrapText="1"/>
    </xf>
    <xf numFmtId="0" fontId="19" fillId="0" borderId="23" xfId="0" applyFont="1" applyBorder="1" applyAlignment="1">
      <alignment horizontal="center" vertical="center" wrapText="1"/>
    </xf>
    <xf numFmtId="0" fontId="19" fillId="6" borderId="21" xfId="0" applyFont="1" applyFill="1" applyBorder="1" applyAlignment="1">
      <alignment horizontal="center" vertical="center" wrapText="1"/>
    </xf>
    <xf numFmtId="0" fontId="19" fillId="6" borderId="25" xfId="0" applyFont="1" applyFill="1" applyBorder="1" applyAlignment="1">
      <alignment horizontal="center" vertical="center" wrapText="1"/>
    </xf>
    <xf numFmtId="0" fontId="19" fillId="6" borderId="26" xfId="0" applyFont="1" applyFill="1" applyBorder="1" applyAlignment="1">
      <alignment horizontal="left" vertical="center" wrapText="1"/>
    </xf>
    <xf numFmtId="0" fontId="19" fillId="6" borderId="25" xfId="0" applyFont="1" applyFill="1" applyBorder="1" applyAlignment="1">
      <alignment horizontal="center" vertical="center"/>
    </xf>
    <xf numFmtId="0" fontId="2" fillId="0" borderId="27" xfId="0" applyFont="1" applyBorder="1" applyAlignment="1" applyProtection="1">
      <alignment horizontal="center" vertical="center" wrapText="1"/>
      <protection hidden="1"/>
    </xf>
    <xf numFmtId="0" fontId="2" fillId="0" borderId="28" xfId="0" applyFont="1" applyBorder="1" applyAlignment="1" applyProtection="1">
      <alignment horizontal="left" vertical="center" wrapText="1"/>
      <protection hidden="1"/>
    </xf>
    <xf numFmtId="0" fontId="2" fillId="0" borderId="29" xfId="0" applyFont="1" applyBorder="1" applyAlignment="1">
      <alignment vertical="center" wrapText="1"/>
    </xf>
    <xf numFmtId="0" fontId="2" fillId="0" borderId="28" xfId="0" applyFont="1" applyBorder="1" applyAlignment="1">
      <alignment vertical="center" wrapText="1"/>
    </xf>
    <xf numFmtId="0" fontId="18" fillId="2" borderId="17" xfId="0" applyFont="1" applyFill="1" applyBorder="1" applyAlignment="1" applyProtection="1">
      <alignment horizontal="center" vertical="center"/>
      <protection hidden="1"/>
    </xf>
    <xf numFmtId="0" fontId="18" fillId="2" borderId="18" xfId="0" applyFont="1" applyFill="1" applyBorder="1" applyAlignment="1" applyProtection="1">
      <alignment horizontal="center" vertical="center"/>
      <protection hidden="1"/>
    </xf>
    <xf numFmtId="0" fontId="19" fillId="7" borderId="21" xfId="0" applyFont="1" applyFill="1" applyBorder="1" applyAlignment="1" applyProtection="1">
      <alignment horizontal="center" vertical="center"/>
      <protection hidden="1"/>
    </xf>
    <xf numFmtId="0" fontId="19" fillId="7" borderId="22" xfId="0" applyFont="1" applyFill="1" applyBorder="1" applyAlignment="1" applyProtection="1">
      <alignment horizontal="center" vertical="center" wrapText="1"/>
      <protection hidden="1"/>
    </xf>
    <xf numFmtId="0" fontId="19" fillId="0" borderId="30" xfId="0" applyFont="1" applyBorder="1" applyAlignment="1" applyProtection="1">
      <alignment horizontal="center" vertical="center"/>
      <protection locked="0" hidden="1"/>
    </xf>
    <xf numFmtId="0" fontId="19" fillId="0" borderId="31" xfId="0" applyFont="1" applyBorder="1" applyAlignment="1" applyProtection="1">
      <alignment horizontal="left" vertical="center" wrapText="1"/>
      <protection hidden="1"/>
    </xf>
    <xf numFmtId="0" fontId="2" fillId="0" borderId="32" xfId="0" applyFont="1" applyBorder="1" applyAlignment="1">
      <alignment horizontal="center" vertical="center" wrapText="1"/>
    </xf>
    <xf numFmtId="0" fontId="2" fillId="0" borderId="32" xfId="0" applyFont="1" applyBorder="1" applyAlignment="1">
      <alignment horizontal="left" vertical="center" wrapText="1"/>
    </xf>
    <xf numFmtId="0" fontId="2" fillId="0" borderId="32" xfId="0" applyFont="1" applyBorder="1" applyAlignment="1">
      <alignment vertical="center" wrapText="1"/>
    </xf>
    <xf numFmtId="0" fontId="2" fillId="0" borderId="33" xfId="0" applyFont="1" applyBorder="1" applyAlignment="1">
      <alignment vertical="center" wrapText="1"/>
    </xf>
    <xf numFmtId="0" fontId="2" fillId="8" borderId="15" xfId="0" applyFont="1" applyFill="1" applyBorder="1">
      <alignment vertical="center"/>
    </xf>
    <xf numFmtId="0" fontId="2" fillId="8" borderId="15" xfId="0" applyFont="1" applyFill="1" applyBorder="1" applyAlignment="1">
      <alignment horizontal="lef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1" fillId="8" borderId="15"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0" borderId="15" xfId="0" applyFont="1" applyBorder="1" applyAlignment="1">
      <alignment horizontal="left" vertical="center" wrapText="1"/>
    </xf>
    <xf numFmtId="0" fontId="2" fillId="0" borderId="15" xfId="0" applyFont="1" applyBorder="1" applyAlignment="1">
      <alignment horizontal="center" vertical="center" wrapText="1"/>
    </xf>
    <xf numFmtId="0" fontId="2" fillId="0" borderId="32" xfId="0" applyFont="1" applyBorder="1">
      <alignment vertical="center"/>
    </xf>
    <xf numFmtId="0" fontId="22" fillId="0" borderId="0" xfId="50" applyFont="1" applyAlignment="1" applyProtection="1">
      <alignment vertical="center"/>
    </xf>
    <xf numFmtId="0" fontId="0" fillId="0" borderId="0" xfId="50" applyAlignment="1" applyProtection="1">
      <alignment vertical="center"/>
    </xf>
    <xf numFmtId="0" fontId="22" fillId="0" borderId="7" xfId="50" applyFont="1" applyBorder="1" applyAlignment="1" applyProtection="1">
      <alignment horizontal="center" vertical="center"/>
    </xf>
    <xf numFmtId="49" fontId="23" fillId="2" borderId="8" xfId="0" applyNumberFormat="1" applyFont="1" applyFill="1" applyBorder="1" applyAlignment="1">
      <alignment horizontal="center" vertical="center"/>
    </xf>
    <xf numFmtId="49" fontId="23" fillId="2" borderId="9" xfId="0" applyNumberFormat="1" applyFont="1" applyFill="1" applyBorder="1" applyAlignment="1">
      <alignment horizontal="center" vertical="center"/>
    </xf>
    <xf numFmtId="0" fontId="24" fillId="6" borderId="10" xfId="0" applyFont="1" applyFill="1" applyBorder="1" applyAlignment="1">
      <alignment horizontal="left" vertical="center"/>
    </xf>
    <xf numFmtId="49" fontId="24" fillId="6" borderId="0" xfId="0" applyNumberFormat="1" applyFont="1" applyFill="1" applyBorder="1" applyAlignment="1">
      <alignment horizontal="center" vertical="center"/>
    </xf>
    <xf numFmtId="0" fontId="24" fillId="6" borderId="0" xfId="0" applyFont="1" applyFill="1" applyBorder="1" applyAlignment="1">
      <alignment horizontal="center" vertical="center"/>
    </xf>
    <xf numFmtId="0" fontId="24" fillId="0" borderId="10" xfId="0" applyFont="1" applyBorder="1" applyAlignment="1">
      <alignment horizontal="left" vertical="center"/>
    </xf>
    <xf numFmtId="49" fontId="24" fillId="0" borderId="0" xfId="0" applyNumberFormat="1" applyFont="1" applyBorder="1" applyAlignment="1">
      <alignment horizontal="center" vertical="center"/>
    </xf>
    <xf numFmtId="0" fontId="24" fillId="0" borderId="0" xfId="0" applyFont="1" applyBorder="1" applyAlignment="1">
      <alignment horizontal="center" vertical="center"/>
    </xf>
    <xf numFmtId="49" fontId="23" fillId="2" borderId="12" xfId="0" applyNumberFormat="1" applyFont="1" applyFill="1" applyBorder="1" applyAlignment="1">
      <alignment horizontal="center" vertical="center"/>
    </xf>
    <xf numFmtId="0" fontId="24" fillId="6" borderId="13" xfId="0" applyFont="1" applyFill="1" applyBorder="1" applyAlignment="1">
      <alignment horizontal="center" vertical="center"/>
    </xf>
    <xf numFmtId="0" fontId="24" fillId="0" borderId="13" xfId="0" applyFont="1" applyBorder="1" applyAlignment="1">
      <alignment horizontal="center" vertical="center"/>
    </xf>
    <xf numFmtId="0" fontId="0" fillId="0" borderId="0" xfId="50" applyFill="1" applyAlignment="1" applyProtection="1">
      <alignment vertical="center"/>
    </xf>
    <xf numFmtId="0" fontId="22" fillId="0" borderId="0" xfId="50" applyFont="1" applyFill="1" applyAlignment="1" applyProtection="1">
      <alignment horizontal="center" vertical="top" wrapText="1"/>
    </xf>
    <xf numFmtId="49" fontId="22" fillId="0" borderId="0" xfId="50" applyNumberFormat="1" applyFont="1" applyAlignment="1" applyProtection="1">
      <alignment vertical="center"/>
    </xf>
    <xf numFmtId="0" fontId="24" fillId="0" borderId="11" xfId="0" applyFont="1" applyBorder="1" applyAlignment="1">
      <alignment horizontal="left" vertical="center"/>
    </xf>
    <xf numFmtId="49" fontId="24" fillId="0" borderId="7" xfId="0" applyNumberFormat="1" applyFont="1" applyBorder="1" applyAlignment="1">
      <alignment horizontal="center" vertical="center"/>
    </xf>
    <xf numFmtId="0" fontId="24" fillId="0" borderId="7" xfId="0" applyFont="1" applyBorder="1" applyAlignment="1">
      <alignment horizontal="center" vertical="center"/>
    </xf>
    <xf numFmtId="0" fontId="24" fillId="0" borderId="14" xfId="0" applyFont="1" applyBorder="1" applyAlignment="1">
      <alignment horizontal="center" vertical="center"/>
    </xf>
    <xf numFmtId="0" fontId="17" fillId="0" borderId="0" xfId="0" applyFont="1" applyAlignment="1">
      <alignment horizontal="center" vertical="center"/>
    </xf>
    <xf numFmtId="0" fontId="17" fillId="2" borderId="34" xfId="0" applyFont="1" applyFill="1" applyBorder="1" applyAlignment="1">
      <alignment horizontal="center" vertical="center"/>
    </xf>
    <xf numFmtId="0" fontId="17" fillId="2" borderId="35" xfId="0" applyFont="1" applyFill="1" applyBorder="1" applyAlignment="1">
      <alignment horizontal="center" vertical="center"/>
    </xf>
    <xf numFmtId="0" fontId="16" fillId="6" borderId="36"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6" fillId="6" borderId="4" xfId="0" applyFont="1" applyFill="1" applyBorder="1" applyAlignment="1" applyProtection="1">
      <alignment horizontal="center" vertical="center"/>
      <protection locked="0" hidden="1"/>
    </xf>
    <xf numFmtId="1" fontId="16" fillId="6" borderId="4" xfId="0" applyNumberFormat="1" applyFont="1" applyFill="1" applyBorder="1" applyAlignment="1">
      <alignment horizontal="center" vertical="center"/>
    </xf>
    <xf numFmtId="0" fontId="16" fillId="0" borderId="4" xfId="0" applyFont="1" applyBorder="1" applyAlignment="1">
      <alignment horizontal="center" vertical="center" wrapText="1"/>
    </xf>
    <xf numFmtId="0" fontId="16" fillId="6" borderId="4" xfId="0" applyFont="1" applyFill="1" applyBorder="1" applyAlignment="1">
      <alignment horizontal="center" vertical="center"/>
    </xf>
    <xf numFmtId="0" fontId="16" fillId="0" borderId="36" xfId="0" applyFont="1" applyBorder="1" applyAlignment="1">
      <alignment horizontal="center" vertical="center" wrapText="1"/>
    </xf>
    <xf numFmtId="0" fontId="16" fillId="0" borderId="4" xfId="0" applyFont="1" applyBorder="1" applyAlignment="1" applyProtection="1">
      <alignment horizontal="center" vertical="center"/>
      <protection locked="0" hidden="1"/>
    </xf>
    <xf numFmtId="1" fontId="16" fillId="0" borderId="4" xfId="0" applyNumberFormat="1" applyFont="1" applyBorder="1" applyAlignment="1">
      <alignment horizontal="center" vertical="center"/>
    </xf>
    <xf numFmtId="0" fontId="16" fillId="0" borderId="4" xfId="0" applyFont="1" applyBorder="1" applyAlignment="1">
      <alignment horizontal="center" vertical="center"/>
    </xf>
    <xf numFmtId="0" fontId="16" fillId="6" borderId="37"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38" xfId="0" applyFont="1" applyFill="1" applyBorder="1" applyAlignment="1" applyProtection="1">
      <alignment horizontal="center" vertical="center"/>
      <protection locked="0" hidden="1"/>
    </xf>
    <xf numFmtId="0" fontId="16" fillId="6" borderId="38" xfId="0" applyFont="1" applyFill="1" applyBorder="1" applyAlignment="1">
      <alignment horizontal="center" vertical="center"/>
    </xf>
    <xf numFmtId="0" fontId="16" fillId="0" borderId="38" xfId="0" applyFont="1" applyBorder="1" applyAlignment="1">
      <alignment horizontal="center" vertical="center" wrapText="1"/>
    </xf>
    <xf numFmtId="0" fontId="16" fillId="6" borderId="39" xfId="0" applyFont="1" applyFill="1" applyBorder="1" applyAlignment="1">
      <alignment horizontal="center" vertical="center"/>
    </xf>
    <xf numFmtId="0" fontId="16" fillId="6" borderId="40" xfId="0" applyFont="1" applyFill="1" applyBorder="1" applyAlignment="1">
      <alignment horizontal="center" vertical="center"/>
    </xf>
    <xf numFmtId="0" fontId="4" fillId="9" borderId="36" xfId="0" applyFont="1" applyFill="1" applyBorder="1" applyAlignment="1">
      <alignment horizontal="center" vertical="center"/>
    </xf>
    <xf numFmtId="0" fontId="4" fillId="9" borderId="4" xfId="0" applyFont="1" applyFill="1" applyBorder="1" applyAlignment="1">
      <alignment horizontal="center" vertical="center"/>
    </xf>
    <xf numFmtId="0" fontId="16" fillId="0" borderId="36" xfId="0" applyFont="1" applyBorder="1" applyAlignment="1" applyProtection="1">
      <alignment horizontal="center" vertical="center"/>
      <protection locked="0" hidden="1"/>
    </xf>
    <xf numFmtId="0" fontId="16" fillId="0" borderId="37" xfId="0" applyFont="1" applyBorder="1" applyAlignment="1" applyProtection="1">
      <alignment horizontal="center" vertical="center"/>
      <protection locked="0" hidden="1"/>
    </xf>
    <xf numFmtId="0" fontId="16" fillId="0" borderId="38" xfId="0" applyFont="1" applyBorder="1" applyAlignment="1" applyProtection="1">
      <alignment horizontal="center" vertical="center"/>
      <protection locked="0" hidden="1"/>
    </xf>
    <xf numFmtId="0" fontId="16" fillId="6" borderId="41" xfId="0" applyFont="1" applyFill="1" applyBorder="1" applyAlignment="1">
      <alignment horizontal="center" vertical="center" wrapText="1"/>
    </xf>
    <xf numFmtId="0" fontId="16" fillId="6" borderId="42" xfId="0" applyFont="1" applyFill="1" applyBorder="1" applyAlignment="1">
      <alignment horizontal="center" vertical="center" wrapText="1"/>
    </xf>
    <xf numFmtId="1" fontId="16" fillId="0" borderId="38" xfId="0" applyNumberFormat="1" applyFont="1" applyBorder="1" applyAlignment="1">
      <alignment horizontal="center" vertical="center"/>
    </xf>
    <xf numFmtId="0" fontId="16" fillId="6" borderId="43"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0" borderId="0" xfId="0" applyFont="1" applyAlignment="1" applyProtection="1">
      <alignment horizontal="center" vertical="center"/>
      <protection locked="0"/>
    </xf>
    <xf numFmtId="0" fontId="17" fillId="2" borderId="44" xfId="0" applyFont="1" applyFill="1" applyBorder="1" applyAlignment="1">
      <alignment horizontal="center" vertical="center"/>
    </xf>
    <xf numFmtId="0" fontId="25" fillId="2" borderId="8" xfId="0" applyFont="1" applyFill="1" applyBorder="1" applyAlignment="1">
      <alignment horizontal="center" vertical="center"/>
    </xf>
    <xf numFmtId="0" fontId="25" fillId="2" borderId="12" xfId="0" applyFont="1" applyFill="1" applyBorder="1" applyAlignment="1">
      <alignment horizontal="center" vertical="center"/>
    </xf>
    <xf numFmtId="1" fontId="16" fillId="6" borderId="45" xfId="0" applyNumberFormat="1" applyFont="1" applyFill="1" applyBorder="1" applyAlignment="1">
      <alignment horizontal="center" vertical="center"/>
    </xf>
    <xf numFmtId="0" fontId="16" fillId="0" borderId="10" xfId="0" applyFont="1" applyBorder="1" applyAlignment="1" applyProtection="1">
      <alignment horizontal="center" vertical="center"/>
      <protection locked="0" hidden="1"/>
    </xf>
    <xf numFmtId="0" fontId="16" fillId="0" borderId="13" xfId="0" applyFont="1" applyBorder="1" applyAlignment="1" applyProtection="1">
      <alignment horizontal="center" vertical="center"/>
      <protection locked="0" hidden="1"/>
    </xf>
    <xf numFmtId="0" fontId="16" fillId="0" borderId="11" xfId="0" applyFont="1" applyBorder="1" applyAlignment="1" applyProtection="1">
      <alignment horizontal="center" vertical="center"/>
      <protection locked="0" hidden="1"/>
    </xf>
    <xf numFmtId="0" fontId="16" fillId="0" borderId="14" xfId="0" applyFont="1" applyBorder="1" applyAlignment="1" applyProtection="1">
      <alignment horizontal="center" vertical="center"/>
      <protection locked="0" hidden="1"/>
    </xf>
    <xf numFmtId="1" fontId="16" fillId="0" borderId="45" xfId="0" applyNumberFormat="1" applyFont="1" applyBorder="1" applyAlignment="1">
      <alignment horizontal="center" vertical="center"/>
    </xf>
    <xf numFmtId="0" fontId="16" fillId="6" borderId="46"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6" fillId="6" borderId="47" xfId="0" applyFont="1" applyFill="1" applyBorder="1" applyAlignment="1">
      <alignment horizontal="center" vertical="center"/>
    </xf>
    <xf numFmtId="0" fontId="4" fillId="9" borderId="45" xfId="0" applyFont="1" applyFill="1" applyBorder="1" applyAlignment="1">
      <alignment horizontal="center" vertical="center"/>
    </xf>
    <xf numFmtId="0" fontId="16" fillId="0" borderId="45" xfId="0" applyFont="1" applyBorder="1" applyAlignment="1" applyProtection="1">
      <alignment horizontal="center" vertical="center"/>
      <protection locked="0" hidden="1"/>
    </xf>
    <xf numFmtId="0" fontId="16" fillId="0" borderId="48" xfId="0" applyFont="1" applyBorder="1" applyAlignment="1" applyProtection="1">
      <alignment horizontal="center" vertical="center"/>
      <protection locked="0" hidden="1"/>
    </xf>
    <xf numFmtId="0" fontId="18" fillId="2" borderId="49" xfId="0" applyFont="1" applyFill="1" applyBorder="1" applyAlignment="1">
      <alignment horizontal="center" vertical="center"/>
    </xf>
    <xf numFmtId="0" fontId="18" fillId="2" borderId="50" xfId="0" applyFont="1" applyFill="1" applyBorder="1" applyAlignment="1">
      <alignment horizontal="center" vertical="center"/>
    </xf>
    <xf numFmtId="0" fontId="19" fillId="6" borderId="51" xfId="0" applyFont="1" applyFill="1" applyBorder="1" applyAlignment="1">
      <alignment horizontal="center" vertical="center" wrapText="1"/>
    </xf>
    <xf numFmtId="0" fontId="19" fillId="6" borderId="52" xfId="0" applyFont="1" applyFill="1" applyBorder="1" applyAlignment="1">
      <alignment horizontal="center" vertical="center" wrapText="1"/>
    </xf>
    <xf numFmtId="0" fontId="19" fillId="0" borderId="51" xfId="0" applyFont="1" applyBorder="1" applyAlignment="1">
      <alignment horizontal="center" vertical="center" wrapText="1"/>
    </xf>
    <xf numFmtId="0" fontId="19" fillId="0" borderId="52" xfId="0" applyFont="1" applyBorder="1" applyAlignment="1">
      <alignment horizontal="center" vertical="center" wrapText="1"/>
    </xf>
    <xf numFmtId="0" fontId="19" fillId="6" borderId="53" xfId="0" applyFont="1" applyFill="1" applyBorder="1" applyAlignment="1">
      <alignment horizontal="center" vertical="center" wrapText="1"/>
    </xf>
    <xf numFmtId="0" fontId="19" fillId="6" borderId="54" xfId="0" applyFont="1" applyFill="1" applyBorder="1" applyAlignment="1">
      <alignment horizontal="center" vertical="center" wrapText="1"/>
    </xf>
    <xf numFmtId="0" fontId="19" fillId="6" borderId="52" xfId="0" applyNumberFormat="1" applyFont="1" applyFill="1" applyBorder="1" applyAlignment="1">
      <alignment horizontal="center" vertical="center" wrapText="1"/>
    </xf>
    <xf numFmtId="0" fontId="19" fillId="0" borderId="54" xfId="0" applyFont="1" applyBorder="1" applyAlignment="1">
      <alignment horizontal="center" vertical="center" wrapText="1"/>
    </xf>
    <xf numFmtId="0" fontId="19" fillId="6" borderId="54" xfId="0" applyNumberFormat="1" applyFont="1" applyFill="1" applyBorder="1" applyAlignment="1">
      <alignment horizontal="center" vertical="center" wrapText="1"/>
    </xf>
    <xf numFmtId="0" fontId="18" fillId="2" borderId="55" xfId="0" applyFont="1" applyFill="1" applyBorder="1" applyAlignment="1">
      <alignment horizontal="center" vertical="center"/>
    </xf>
    <xf numFmtId="0" fontId="19" fillId="6" borderId="56" xfId="0" applyFont="1" applyFill="1" applyBorder="1" applyAlignment="1">
      <alignment horizontal="center" vertical="center" wrapText="1"/>
    </xf>
    <xf numFmtId="0" fontId="19" fillId="0" borderId="56" xfId="0" applyFont="1" applyBorder="1" applyAlignment="1">
      <alignment horizontal="center" vertical="center" wrapText="1"/>
    </xf>
    <xf numFmtId="0" fontId="19" fillId="6" borderId="56" xfId="0" applyNumberFormat="1" applyFont="1" applyFill="1" applyBorder="1" applyAlignment="1">
      <alignment horizontal="center" vertical="center" wrapText="1"/>
    </xf>
    <xf numFmtId="0" fontId="19" fillId="6" borderId="57" xfId="0"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49" fontId="5" fillId="0" borderId="0" xfId="0" applyNumberFormat="1" applyFont="1" applyAlignment="1">
      <alignment horizontal="center" vertical="center" wrapText="1"/>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25" fillId="2" borderId="8" xfId="0" applyFont="1" applyFill="1" applyBorder="1" applyAlignment="1">
      <alignment horizontal="center" vertical="center" wrapText="1"/>
    </xf>
    <xf numFmtId="0" fontId="25" fillId="2" borderId="9" xfId="0" applyFont="1" applyFill="1" applyBorder="1" applyAlignment="1">
      <alignment horizontal="center" vertical="center" wrapText="1"/>
    </xf>
    <xf numFmtId="49" fontId="25" fillId="2" borderId="9" xfId="0" applyNumberFormat="1" applyFont="1" applyFill="1" applyBorder="1" applyAlignment="1">
      <alignment horizontal="center" vertical="center" wrapText="1"/>
    </xf>
    <xf numFmtId="0" fontId="25" fillId="2" borderId="12" xfId="0" applyFont="1" applyFill="1" applyBorder="1" applyAlignment="1">
      <alignment horizontal="center" vertical="center" wrapText="1"/>
    </xf>
    <xf numFmtId="0" fontId="5" fillId="0" borderId="0" xfId="0" applyFont="1" applyBorder="1" applyAlignment="1" applyProtection="1">
      <alignment horizontal="center" vertical="center" wrapText="1"/>
      <protection locked="0"/>
    </xf>
    <xf numFmtId="0" fontId="5" fillId="0" borderId="10"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58" xfId="0" applyFont="1" applyBorder="1" applyAlignment="1">
      <alignment horizontal="center" vertical="center" wrapText="1" readingOrder="1"/>
    </xf>
    <xf numFmtId="0" fontId="5" fillId="6" borderId="10" xfId="0" applyFont="1" applyFill="1" applyBorder="1" applyAlignment="1">
      <alignment horizontal="center" vertical="center" wrapText="1"/>
    </xf>
    <xf numFmtId="0" fontId="5" fillId="6" borderId="0" xfId="0" applyFont="1" applyFill="1" applyBorder="1" applyAlignment="1">
      <alignment vertical="center" wrapText="1"/>
    </xf>
    <xf numFmtId="0" fontId="27" fillId="6" borderId="0" xfId="0" applyFont="1" applyFill="1" applyBorder="1" applyAlignment="1" applyProtection="1">
      <alignment horizontal="center" vertical="center" wrapText="1"/>
      <protection locked="0"/>
    </xf>
    <xf numFmtId="49" fontId="5" fillId="6" borderId="0" xfId="0" applyNumberFormat="1" applyFont="1" applyFill="1" applyBorder="1" applyAlignment="1" applyProtection="1">
      <alignment horizontal="center" vertical="center" wrapText="1"/>
      <protection locked="0"/>
    </xf>
    <xf numFmtId="49" fontId="28" fillId="6" borderId="0" xfId="0" applyNumberFormat="1" applyFont="1" applyFill="1" applyBorder="1" applyAlignment="1" applyProtection="1">
      <alignment horizontal="center" vertical="center" wrapText="1"/>
      <protection locked="0" hidden="1"/>
    </xf>
    <xf numFmtId="0" fontId="5" fillId="6" borderId="0" xfId="0" applyFont="1" applyFill="1" applyBorder="1" applyAlignment="1">
      <alignment horizontal="center" vertical="center"/>
    </xf>
    <xf numFmtId="0" fontId="5" fillId="6" borderId="13" xfId="0" applyFont="1" applyFill="1" applyBorder="1" applyAlignment="1">
      <alignment horizontal="left" vertical="center" wrapText="1"/>
    </xf>
    <xf numFmtId="0" fontId="5" fillId="0" borderId="0" xfId="0" applyFont="1" applyBorder="1" applyAlignment="1" applyProtection="1">
      <alignment horizontal="left" vertical="center" wrapText="1"/>
      <protection locked="0"/>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13" xfId="0" applyFont="1" applyBorder="1" applyAlignment="1">
      <alignment horizontal="left" vertical="center" wrapText="1"/>
    </xf>
    <xf numFmtId="0" fontId="5" fillId="6" borderId="0" xfId="0" applyFont="1" applyFill="1" applyBorder="1" applyAlignment="1" applyProtection="1">
      <alignment horizontal="left" vertical="center" wrapText="1"/>
      <protection locked="0"/>
    </xf>
    <xf numFmtId="49" fontId="5" fillId="6" borderId="0"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0" borderId="0" xfId="0" applyFont="1" applyBorder="1" applyAlignment="1" applyProtection="1">
      <alignment horizontal="center" vertical="center"/>
      <protection locked="0"/>
    </xf>
    <xf numFmtId="0" fontId="3" fillId="2" borderId="49" xfId="34" applyBorder="1" applyAlignment="1">
      <alignment horizontal="center" vertical="center" wrapText="1"/>
      <protection locked="0"/>
    </xf>
    <xf numFmtId="0" fontId="3" fillId="2" borderId="55" xfId="34" applyBorder="1" applyAlignment="1">
      <alignment horizontal="center" vertical="center" wrapText="1"/>
      <protection locked="0"/>
    </xf>
    <xf numFmtId="0" fontId="25" fillId="0" borderId="0" xfId="0" applyFont="1" applyBorder="1" applyAlignment="1" applyProtection="1">
      <alignment horizontal="center" vertical="center"/>
      <protection locked="0"/>
    </xf>
    <xf numFmtId="0" fontId="5" fillId="0" borderId="51" xfId="0" applyFont="1" applyBorder="1" applyAlignment="1" applyProtection="1">
      <alignment horizontal="center" vertical="center" wrapText="1"/>
      <protection locked="0"/>
    </xf>
    <xf numFmtId="0" fontId="5" fillId="0" borderId="56" xfId="0" applyFont="1" applyBorder="1" applyAlignment="1" applyProtection="1">
      <alignment horizontal="center" vertical="center" wrapText="1"/>
      <protection locked="0"/>
    </xf>
    <xf numFmtId="0" fontId="5" fillId="0" borderId="53" xfId="0" applyFont="1" applyBorder="1" applyAlignment="1" applyProtection="1">
      <alignment horizontal="center" vertical="center" wrapText="1"/>
      <protection locked="0"/>
    </xf>
    <xf numFmtId="0" fontId="5" fillId="0" borderId="57" xfId="0" applyFont="1" applyBorder="1" applyAlignment="1" applyProtection="1">
      <alignment horizontal="center" vertical="center" wrapText="1"/>
      <protection locked="0"/>
    </xf>
    <xf numFmtId="0" fontId="5" fillId="6" borderId="11" xfId="0" applyFont="1" applyFill="1" applyBorder="1" applyAlignment="1">
      <alignment horizontal="center" vertical="center" wrapText="1"/>
    </xf>
    <xf numFmtId="0" fontId="5" fillId="6" borderId="7" xfId="0" applyFont="1" applyFill="1" applyBorder="1" applyAlignment="1" applyProtection="1">
      <alignment horizontal="left" vertical="center" wrapText="1"/>
      <protection locked="0"/>
    </xf>
    <xf numFmtId="49" fontId="5" fillId="6" borderId="7" xfId="0" applyNumberFormat="1"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7" xfId="0" applyFont="1" applyFill="1" applyBorder="1" applyAlignment="1">
      <alignment horizontal="center" vertical="center"/>
    </xf>
    <xf numFmtId="0" fontId="5" fillId="6" borderId="14" xfId="0" applyFont="1" applyFill="1" applyBorder="1" applyAlignment="1">
      <alignment horizontal="left" vertical="center" wrapText="1"/>
    </xf>
    <xf numFmtId="0" fontId="19" fillId="0" borderId="10" xfId="0" applyFont="1" applyBorder="1" applyAlignment="1" applyProtection="1">
      <alignment horizontal="center" vertical="center"/>
      <protection locked="0" hidden="1"/>
    </xf>
    <xf numFmtId="0" fontId="19" fillId="0" borderId="13" xfId="0" applyFont="1" applyBorder="1" applyAlignment="1">
      <alignment horizontal="center" vertical="center"/>
    </xf>
    <xf numFmtId="0" fontId="19" fillId="0" borderId="0" xfId="0" applyFont="1" applyAlignment="1" applyProtection="1">
      <alignment horizontal="center" vertical="center"/>
      <protection locked="0" hidden="1"/>
    </xf>
    <xf numFmtId="0" fontId="19" fillId="6" borderId="10" xfId="0" applyFont="1" applyFill="1" applyBorder="1" applyAlignment="1" applyProtection="1">
      <alignment horizontal="center" vertical="center"/>
      <protection locked="0" hidden="1"/>
    </xf>
    <xf numFmtId="0" fontId="19" fillId="6" borderId="13" xfId="0" applyFont="1" applyFill="1" applyBorder="1" applyAlignment="1">
      <alignment horizontal="center" vertical="center"/>
    </xf>
    <xf numFmtId="0" fontId="19" fillId="6" borderId="11" xfId="0" applyFont="1" applyFill="1" applyBorder="1" applyAlignment="1" applyProtection="1">
      <alignment horizontal="center" vertical="center"/>
      <protection locked="0" hidden="1"/>
    </xf>
    <xf numFmtId="0" fontId="19" fillId="0" borderId="11" xfId="0" applyFont="1" applyBorder="1" applyAlignment="1" applyProtection="1">
      <alignment horizontal="center" vertical="center"/>
      <protection locked="0" hidden="1"/>
    </xf>
    <xf numFmtId="0" fontId="19" fillId="0" borderId="14" xfId="0" applyFont="1" applyBorder="1" applyAlignment="1">
      <alignment horizontal="center" vertical="center"/>
    </xf>
    <xf numFmtId="0" fontId="19" fillId="6" borderId="14" xfId="0" applyFont="1" applyFill="1" applyBorder="1" applyAlignment="1">
      <alignment horizontal="center" vertical="center"/>
    </xf>
    <xf numFmtId="0" fontId="4" fillId="0" borderId="0" xfId="0" applyFont="1" applyAlignment="1" applyProtection="1">
      <alignment horizontal="center" vertical="center"/>
      <protection locked="0"/>
    </xf>
    <xf numFmtId="0" fontId="29" fillId="0" borderId="0" xfId="0" applyFont="1" applyAlignment="1">
      <alignment horizontal="center" vertical="center"/>
    </xf>
    <xf numFmtId="0" fontId="30" fillId="2" borderId="59" xfId="0" applyFont="1" applyFill="1" applyBorder="1" applyAlignment="1">
      <alignment horizontal="center" vertical="center"/>
    </xf>
    <xf numFmtId="0" fontId="30" fillId="2" borderId="60" xfId="0" applyFont="1" applyFill="1" applyBorder="1" applyAlignment="1">
      <alignment horizontal="center" vertical="center"/>
    </xf>
    <xf numFmtId="0" fontId="30" fillId="2" borderId="61" xfId="0" applyFont="1" applyFill="1" applyBorder="1" applyAlignment="1">
      <alignment horizontal="center" vertical="center"/>
    </xf>
    <xf numFmtId="0" fontId="30" fillId="0" borderId="0" xfId="0" applyFont="1" applyFill="1" applyBorder="1" applyProtection="1">
      <alignment vertical="center"/>
      <protection locked="0"/>
    </xf>
    <xf numFmtId="0" fontId="4" fillId="0" borderId="36" xfId="0" applyFont="1" applyBorder="1" applyAlignment="1">
      <alignment horizontal="center" vertical="center"/>
    </xf>
    <xf numFmtId="0" fontId="4" fillId="0" borderId="5" xfId="0" applyFont="1" applyBorder="1" applyAlignment="1" applyProtection="1">
      <alignment horizontal="center" vertical="center"/>
      <protection locked="0"/>
    </xf>
    <xf numFmtId="0" fontId="4" fillId="0" borderId="62" xfId="0" applyFont="1" applyBorder="1" applyAlignment="1" applyProtection="1">
      <alignment horizontal="center" vertical="center"/>
      <protection locked="0"/>
    </xf>
    <xf numFmtId="0" fontId="4" fillId="0" borderId="63" xfId="0" applyFont="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4" fillId="6" borderId="36" xfId="0" applyFont="1" applyFill="1" applyBorder="1" applyAlignment="1">
      <alignment horizontal="center" vertical="center"/>
    </xf>
    <xf numFmtId="0" fontId="4" fillId="6" borderId="4" xfId="0" applyFont="1" applyFill="1" applyBorder="1" applyAlignment="1" applyProtection="1">
      <alignment horizontal="center" vertical="center"/>
      <protection locked="0"/>
    </xf>
    <xf numFmtId="0" fontId="4" fillId="6" borderId="4" xfId="0" applyNumberFormat="1" applyFont="1" applyFill="1" applyBorder="1" applyAlignment="1">
      <alignment horizontal="center" vertical="center"/>
    </xf>
    <xf numFmtId="0" fontId="4" fillId="6" borderId="4" xfId="0" applyNumberFormat="1" applyFont="1" applyFill="1" applyBorder="1" applyAlignment="1" applyProtection="1">
      <alignment horizontal="center" vertical="center"/>
      <protection locked="0"/>
    </xf>
    <xf numFmtId="0" fontId="4" fillId="6" borderId="45" xfId="0" applyNumberFormat="1" applyFont="1" applyFill="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4" xfId="0" applyNumberFormat="1" applyFont="1" applyBorder="1" applyAlignment="1">
      <alignment horizontal="center" vertical="center"/>
    </xf>
    <xf numFmtId="0" fontId="4" fillId="0" borderId="4" xfId="0" applyNumberFormat="1" applyFont="1" applyBorder="1" applyAlignment="1" applyProtection="1">
      <alignment horizontal="center" vertical="center"/>
      <protection locked="0"/>
    </xf>
    <xf numFmtId="0" fontId="4" fillId="0" borderId="45" xfId="0" applyNumberFormat="1" applyFont="1" applyBorder="1" applyAlignment="1" applyProtection="1">
      <alignment horizontal="center" vertical="center"/>
      <protection locked="0"/>
    </xf>
    <xf numFmtId="0" fontId="19" fillId="6" borderId="5" xfId="0" applyNumberFormat="1" applyFont="1" applyFill="1" applyBorder="1" applyAlignment="1" applyProtection="1">
      <alignment horizontal="center" vertical="center"/>
      <protection locked="0"/>
    </xf>
    <xf numFmtId="0" fontId="19" fillId="6" borderId="6" xfId="0" applyNumberFormat="1" applyFont="1" applyFill="1" applyBorder="1" applyAlignment="1" applyProtection="1">
      <alignment horizontal="center" vertical="center"/>
      <protection locked="0"/>
    </xf>
    <xf numFmtId="0" fontId="4" fillId="0" borderId="45" xfId="0" applyFont="1" applyBorder="1" applyAlignment="1" applyProtection="1">
      <alignment horizontal="center" vertical="center"/>
      <protection locked="0"/>
    </xf>
    <xf numFmtId="0" fontId="4" fillId="6" borderId="37" xfId="0" applyFont="1" applyFill="1" applyBorder="1" applyAlignment="1">
      <alignment horizontal="center" vertical="center"/>
    </xf>
    <xf numFmtId="0" fontId="4" fillId="6" borderId="38" xfId="0" applyFont="1" applyFill="1" applyBorder="1" applyAlignment="1" applyProtection="1">
      <alignment horizontal="center" vertical="center"/>
      <protection locked="0"/>
    </xf>
    <xf numFmtId="0" fontId="4" fillId="6" borderId="48" xfId="0" applyFont="1" applyFill="1" applyBorder="1" applyAlignment="1" applyProtection="1">
      <alignment horizontal="center" vertical="center"/>
      <protection locked="0"/>
    </xf>
    <xf numFmtId="0" fontId="6" fillId="0" borderId="7" xfId="0" applyFont="1" applyBorder="1" applyAlignment="1">
      <alignment horizontal="center"/>
    </xf>
    <xf numFmtId="0" fontId="6" fillId="0" borderId="0" xfId="0" applyFont="1" applyBorder="1" applyAlignment="1">
      <alignment horizontal="left"/>
    </xf>
    <xf numFmtId="0" fontId="6" fillId="0" borderId="7" xfId="0" applyFont="1" applyBorder="1" applyAlignment="1">
      <alignment horizontal="right" vertical="center"/>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1" fontId="4" fillId="6" borderId="9" xfId="0" applyNumberFormat="1" applyFont="1" applyFill="1" applyBorder="1" applyAlignment="1" applyProtection="1">
      <alignment horizontal="right" vertical="center" wrapText="1"/>
      <protection locked="0"/>
    </xf>
    <xf numFmtId="176" fontId="4" fillId="6" borderId="9" xfId="0" applyNumberFormat="1" applyFont="1" applyFill="1" applyBorder="1" applyAlignment="1">
      <alignment horizontal="left" vertical="center" wrapText="1"/>
    </xf>
    <xf numFmtId="0" fontId="4" fillId="9" borderId="64"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9" xfId="0" applyFont="1" applyFill="1" applyBorder="1" applyAlignment="1" applyProtection="1">
      <alignment horizontal="right" vertical="center"/>
      <protection locked="0"/>
    </xf>
    <xf numFmtId="0" fontId="4" fillId="6" borderId="11" xfId="0" applyFont="1" applyFill="1" applyBorder="1" applyAlignment="1">
      <alignment horizontal="center" vertical="center" wrapText="1"/>
    </xf>
    <xf numFmtId="0" fontId="4" fillId="6" borderId="7" xfId="0" applyFont="1" applyFill="1" applyBorder="1" applyAlignment="1">
      <alignment horizontal="center" vertical="center" wrapText="1"/>
    </xf>
    <xf numFmtId="1" fontId="4" fillId="6" borderId="7" xfId="0" applyNumberFormat="1" applyFont="1" applyFill="1" applyBorder="1" applyAlignment="1" applyProtection="1">
      <alignment horizontal="right" vertical="center" wrapText="1"/>
      <protection locked="0"/>
    </xf>
    <xf numFmtId="176" fontId="4" fillId="6" borderId="7" xfId="0" applyNumberFormat="1" applyFont="1" applyFill="1" applyBorder="1" applyAlignment="1">
      <alignment horizontal="left" vertical="center" wrapText="1"/>
    </xf>
    <xf numFmtId="0" fontId="4" fillId="9" borderId="65"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7" xfId="0" applyFont="1" applyFill="1" applyBorder="1" applyAlignment="1" applyProtection="1">
      <alignment horizontal="right" vertical="center"/>
      <protection locked="0"/>
    </xf>
    <xf numFmtId="0" fontId="31" fillId="0" borderId="9" xfId="0" applyFont="1" applyBorder="1" applyAlignment="1">
      <alignment horizontal="center"/>
    </xf>
    <xf numFmtId="0" fontId="4" fillId="9" borderId="66"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5" xfId="0" applyFont="1" applyFill="1" applyBorder="1" applyAlignment="1">
      <alignment horizontal="center" vertical="center"/>
    </xf>
    <xf numFmtId="49" fontId="4" fillId="0" borderId="36" xfId="0" applyNumberFormat="1" applyFont="1" applyBorder="1" applyAlignment="1" applyProtection="1">
      <alignment horizontal="center" vertical="center"/>
      <protection locked="0" hidden="1"/>
    </xf>
    <xf numFmtId="0" fontId="32" fillId="0" borderId="0" xfId="0" applyFont="1" applyBorder="1" applyAlignment="1">
      <alignment horizontal="center" vertical="center"/>
    </xf>
    <xf numFmtId="49" fontId="4" fillId="0" borderId="5" xfId="0" applyNumberFormat="1" applyFont="1" applyBorder="1" applyAlignment="1" applyProtection="1">
      <alignment horizontal="center" vertical="center"/>
      <protection locked="0" hidden="1"/>
    </xf>
    <xf numFmtId="49" fontId="4" fillId="0" borderId="6" xfId="0" applyNumberFormat="1" applyFont="1" applyBorder="1" applyAlignment="1" applyProtection="1">
      <alignment horizontal="center" vertical="center"/>
      <protection locked="0" hidden="1"/>
    </xf>
    <xf numFmtId="177" fontId="4" fillId="0" borderId="5" xfId="0" applyNumberFormat="1" applyFont="1" applyBorder="1" applyAlignment="1">
      <alignment horizontal="center" vertical="center"/>
    </xf>
    <xf numFmtId="177" fontId="4" fillId="0" borderId="5" xfId="0" applyNumberFormat="1" applyFont="1" applyBorder="1" applyAlignment="1" applyProtection="1">
      <alignment horizontal="center" vertical="center"/>
      <protection locked="0"/>
    </xf>
    <xf numFmtId="49" fontId="4" fillId="6" borderId="36" xfId="0" applyNumberFormat="1" applyFont="1" applyFill="1" applyBorder="1" applyAlignment="1" applyProtection="1">
      <alignment horizontal="center" vertical="center"/>
      <protection locked="0" hidden="1"/>
    </xf>
    <xf numFmtId="0" fontId="32" fillId="6" borderId="62" xfId="0" applyNumberFormat="1" applyFont="1" applyFill="1" applyBorder="1" applyAlignment="1">
      <alignment horizontal="center" vertical="center"/>
    </xf>
    <xf numFmtId="49" fontId="4" fillId="6" borderId="5" xfId="0" applyNumberFormat="1" applyFont="1" applyFill="1" applyBorder="1" applyAlignment="1" applyProtection="1">
      <alignment horizontal="center" vertical="center"/>
      <protection locked="0" hidden="1"/>
    </xf>
    <xf numFmtId="49" fontId="4" fillId="6" borderId="6" xfId="0" applyNumberFormat="1" applyFont="1" applyFill="1" applyBorder="1" applyAlignment="1" applyProtection="1">
      <alignment horizontal="center" vertical="center"/>
      <protection locked="0" hidden="1"/>
    </xf>
    <xf numFmtId="177" fontId="4" fillId="6" borderId="5" xfId="0" applyNumberFormat="1" applyFont="1" applyFill="1" applyBorder="1" applyAlignment="1">
      <alignment horizontal="center" vertical="center"/>
    </xf>
    <xf numFmtId="177" fontId="4" fillId="6" borderId="5" xfId="0" applyNumberFormat="1" applyFont="1" applyFill="1" applyBorder="1" applyAlignment="1" applyProtection="1">
      <alignment horizontal="center" vertical="center"/>
      <protection locked="0"/>
    </xf>
    <xf numFmtId="49" fontId="4" fillId="0" borderId="5" xfId="0" applyNumberFormat="1" applyFont="1" applyBorder="1" applyAlignment="1" applyProtection="1">
      <alignment horizontal="right" vertical="center" wrapText="1"/>
      <protection locked="0" hidden="1"/>
    </xf>
    <xf numFmtId="49" fontId="4" fillId="0" borderId="6" xfId="0" applyNumberFormat="1" applyFont="1" applyBorder="1" applyAlignment="1" applyProtection="1">
      <alignment horizontal="left" vertical="center" wrapText="1"/>
      <protection locked="0" hidden="1"/>
    </xf>
    <xf numFmtId="177" fontId="4" fillId="6" borderId="5" xfId="0" applyNumberFormat="1" applyFont="1" applyFill="1" applyBorder="1" applyAlignment="1" applyProtection="1">
      <alignment horizontal="right" vertical="center"/>
      <protection locked="0" hidden="1"/>
    </xf>
    <xf numFmtId="0" fontId="4" fillId="6" borderId="62" xfId="0" applyNumberFormat="1" applyFont="1" applyFill="1" applyBorder="1" applyAlignment="1" applyProtection="1">
      <alignment horizontal="left" vertical="center"/>
      <protection locked="0" hidden="1"/>
    </xf>
    <xf numFmtId="177" fontId="30" fillId="0" borderId="0" xfId="0" applyNumberFormat="1" applyFont="1" applyAlignment="1" applyProtection="1">
      <alignment horizontal="center" vertical="center"/>
      <protection locked="0"/>
    </xf>
    <xf numFmtId="49" fontId="4" fillId="8" borderId="5" xfId="0" applyNumberFormat="1" applyFont="1" applyFill="1" applyBorder="1" applyAlignment="1" applyProtection="1">
      <alignment horizontal="right" vertical="center"/>
      <protection locked="0" hidden="1"/>
    </xf>
    <xf numFmtId="49" fontId="4" fillId="8" borderId="6" xfId="0" applyNumberFormat="1" applyFont="1" applyFill="1" applyBorder="1" applyAlignment="1" applyProtection="1">
      <alignment horizontal="left" vertical="center"/>
      <protection locked="0" hidden="1"/>
    </xf>
    <xf numFmtId="177" fontId="4" fillId="8" borderId="5" xfId="0" applyNumberFormat="1" applyFont="1" applyFill="1" applyBorder="1" applyAlignment="1">
      <alignment horizontal="center" vertical="center"/>
    </xf>
    <xf numFmtId="49" fontId="4" fillId="6" borderId="62" xfId="0" applyNumberFormat="1" applyFont="1" applyFill="1" applyBorder="1" applyAlignment="1" applyProtection="1">
      <alignment horizontal="left" vertical="center"/>
      <protection locked="0" hidden="1"/>
    </xf>
    <xf numFmtId="49" fontId="4" fillId="8" borderId="62" xfId="0" applyNumberFormat="1" applyFont="1" applyFill="1" applyBorder="1" applyAlignment="1" applyProtection="1">
      <alignment horizontal="left" vertical="center"/>
      <protection locked="0" hidden="1"/>
    </xf>
    <xf numFmtId="49" fontId="4" fillId="6" borderId="5" xfId="0" applyNumberFormat="1" applyFont="1" applyFill="1" applyBorder="1" applyAlignment="1" applyProtection="1">
      <alignment horizontal="right" vertical="center" wrapText="1"/>
      <protection locked="0" hidden="1"/>
    </xf>
    <xf numFmtId="49" fontId="4" fillId="6" borderId="6" xfId="0" applyNumberFormat="1" applyFont="1" applyFill="1" applyBorder="1" applyAlignment="1" applyProtection="1">
      <alignment horizontal="left" vertical="center" wrapText="1"/>
      <protection locked="0" hidden="1"/>
    </xf>
    <xf numFmtId="177" fontId="4" fillId="0" borderId="5" xfId="0" applyNumberFormat="1" applyFont="1" applyBorder="1" applyAlignment="1" applyProtection="1">
      <alignment horizontal="right" vertical="center"/>
      <protection locked="0" hidden="1"/>
    </xf>
    <xf numFmtId="0" fontId="4" fillId="8" borderId="62" xfId="0" applyNumberFormat="1" applyFont="1" applyFill="1" applyBorder="1" applyAlignment="1" applyProtection="1">
      <alignment horizontal="left" vertical="center"/>
      <protection locked="0" hidden="1"/>
    </xf>
    <xf numFmtId="49" fontId="4" fillId="8" borderId="5" xfId="0" applyNumberFormat="1" applyFont="1" applyFill="1" applyBorder="1" applyAlignment="1" applyProtection="1">
      <alignment horizontal="right" vertical="center" wrapText="1"/>
      <protection locked="0" hidden="1"/>
    </xf>
    <xf numFmtId="49" fontId="4" fillId="6" borderId="37" xfId="0" applyNumberFormat="1" applyFont="1" applyFill="1" applyBorder="1" applyAlignment="1" applyProtection="1">
      <alignment horizontal="center" vertical="center"/>
      <protection locked="0" hidden="1"/>
    </xf>
    <xf numFmtId="0" fontId="32" fillId="6" borderId="67" xfId="0" applyNumberFormat="1" applyFont="1" applyFill="1" applyBorder="1" applyAlignment="1">
      <alignment horizontal="center" vertical="center"/>
    </xf>
    <xf numFmtId="49" fontId="4" fillId="6" borderId="68" xfId="0" applyNumberFormat="1" applyFont="1" applyFill="1" applyBorder="1" applyAlignment="1" applyProtection="1">
      <alignment horizontal="right" vertical="center"/>
      <protection locked="0" hidden="1"/>
    </xf>
    <xf numFmtId="49" fontId="4" fillId="6" borderId="67" xfId="0" applyNumberFormat="1" applyFont="1" applyFill="1" applyBorder="1" applyAlignment="1" applyProtection="1">
      <alignment horizontal="left" vertical="center"/>
      <protection locked="0" hidden="1"/>
    </xf>
    <xf numFmtId="177" fontId="4" fillId="6" borderId="68" xfId="0" applyNumberFormat="1" applyFont="1" applyFill="1" applyBorder="1" applyAlignment="1">
      <alignment horizontal="center" vertical="center"/>
    </xf>
    <xf numFmtId="177" fontId="4" fillId="6" borderId="68" xfId="0" applyNumberFormat="1" applyFont="1" applyFill="1" applyBorder="1" applyAlignment="1" applyProtection="1">
      <alignment horizontal="center" vertical="center"/>
      <protection locked="0"/>
    </xf>
    <xf numFmtId="0" fontId="33" fillId="0" borderId="0" xfId="0" applyFont="1" applyBorder="1" applyAlignment="1">
      <alignment vertical="top"/>
    </xf>
    <xf numFmtId="0" fontId="30" fillId="2" borderId="69" xfId="0" applyFont="1" applyFill="1" applyBorder="1" applyAlignment="1">
      <alignment horizontal="center" vertical="center"/>
    </xf>
    <xf numFmtId="0" fontId="30" fillId="2" borderId="70" xfId="0" applyFont="1" applyFill="1" applyBorder="1" applyAlignment="1">
      <alignment horizontal="center" vertical="center"/>
    </xf>
    <xf numFmtId="0" fontId="34" fillId="7" borderId="71" xfId="0" applyNumberFormat="1" applyFont="1" applyFill="1" applyBorder="1" applyAlignment="1">
      <alignment horizontal="center" vertical="center"/>
    </xf>
    <xf numFmtId="0" fontId="34" fillId="7" borderId="72" xfId="0" applyNumberFormat="1" applyFont="1" applyFill="1" applyBorder="1" applyAlignment="1">
      <alignment horizontal="center" vertical="center"/>
    </xf>
    <xf numFmtId="0" fontId="34" fillId="7" borderId="73" xfId="0" applyNumberFormat="1" applyFont="1" applyFill="1" applyBorder="1" applyAlignment="1">
      <alignment horizontal="center" vertical="center"/>
    </xf>
    <xf numFmtId="0" fontId="34" fillId="7" borderId="74" xfId="0" applyNumberFormat="1" applyFont="1" applyFill="1" applyBorder="1" applyAlignment="1">
      <alignment horizontal="center" vertical="center"/>
    </xf>
    <xf numFmtId="0" fontId="34" fillId="7" borderId="75" xfId="0" applyNumberFormat="1" applyFont="1" applyFill="1" applyBorder="1" applyAlignment="1">
      <alignment horizontal="center" vertical="center"/>
    </xf>
    <xf numFmtId="0" fontId="34" fillId="6" borderId="71" xfId="0" applyNumberFormat="1" applyFont="1" applyFill="1" applyBorder="1" applyAlignment="1">
      <alignment horizontal="center" vertical="center"/>
    </xf>
    <xf numFmtId="0" fontId="34" fillId="6" borderId="72" xfId="0" applyNumberFormat="1" applyFont="1" applyFill="1" applyBorder="1" applyAlignment="1">
      <alignment horizontal="center" vertical="center"/>
    </xf>
    <xf numFmtId="0" fontId="34" fillId="6" borderId="73" xfId="0" applyNumberFormat="1" applyFont="1" applyFill="1" applyBorder="1" applyAlignment="1">
      <alignment horizontal="center" vertical="center"/>
    </xf>
    <xf numFmtId="177" fontId="34" fillId="6" borderId="73" xfId="0" applyNumberFormat="1" applyFont="1" applyFill="1" applyBorder="1" applyAlignment="1">
      <alignment horizontal="center" vertical="center"/>
    </xf>
    <xf numFmtId="0" fontId="34" fillId="0" borderId="71" xfId="0" applyNumberFormat="1" applyFont="1" applyBorder="1" applyAlignment="1" applyProtection="1">
      <alignment horizontal="center" vertical="center"/>
      <protection locked="0"/>
    </xf>
    <xf numFmtId="0" fontId="34" fillId="0" borderId="72" xfId="0" applyNumberFormat="1" applyFont="1" applyBorder="1" applyAlignment="1" applyProtection="1">
      <alignment horizontal="center" vertical="center"/>
      <protection locked="0"/>
    </xf>
    <xf numFmtId="0" fontId="34" fillId="0" borderId="73" xfId="0" applyNumberFormat="1" applyFont="1" applyBorder="1" applyAlignment="1" applyProtection="1">
      <alignment horizontal="center" vertical="center"/>
      <protection locked="0"/>
    </xf>
    <xf numFmtId="0" fontId="34" fillId="8" borderId="73" xfId="0" applyFont="1" applyFill="1" applyBorder="1" applyAlignment="1">
      <alignment horizontal="center" vertical="center"/>
    </xf>
    <xf numFmtId="0" fontId="34" fillId="0" borderId="73" xfId="0" applyNumberFormat="1" applyFont="1" applyBorder="1" applyAlignment="1">
      <alignment horizontal="center" vertical="center"/>
    </xf>
    <xf numFmtId="0" fontId="34" fillId="6" borderId="71" xfId="0" applyNumberFormat="1" applyFont="1" applyFill="1" applyBorder="1" applyAlignment="1" applyProtection="1">
      <alignment horizontal="center" vertical="center"/>
      <protection locked="0"/>
    </xf>
    <xf numFmtId="0" fontId="34" fillId="6" borderId="72" xfId="0" applyNumberFormat="1" applyFont="1" applyFill="1" applyBorder="1" applyAlignment="1" applyProtection="1">
      <alignment horizontal="center" vertical="center"/>
      <protection locked="0"/>
    </xf>
    <xf numFmtId="0" fontId="34" fillId="6" borderId="73" xfId="0" applyNumberFormat="1" applyFont="1" applyFill="1" applyBorder="1" applyAlignment="1" applyProtection="1">
      <alignment horizontal="center" vertical="center"/>
      <protection locked="0"/>
    </xf>
    <xf numFmtId="0" fontId="34" fillId="6" borderId="76" xfId="0" applyNumberFormat="1" applyFont="1" applyFill="1" applyBorder="1" applyAlignment="1">
      <alignment horizontal="center" vertical="center"/>
    </xf>
    <xf numFmtId="0" fontId="34" fillId="6" borderId="76" xfId="0" applyNumberFormat="1" applyFont="1" applyFill="1" applyBorder="1" applyAlignment="1" applyProtection="1">
      <alignment horizontal="center" vertical="center"/>
      <protection hidden="1"/>
    </xf>
    <xf numFmtId="0" fontId="34" fillId="6" borderId="72" xfId="0" applyNumberFormat="1" applyFont="1" applyFill="1" applyBorder="1" applyAlignment="1" applyProtection="1">
      <alignment horizontal="center" vertical="center"/>
      <protection hidden="1"/>
    </xf>
    <xf numFmtId="0" fontId="34" fillId="0" borderId="77" xfId="0" applyNumberFormat="1" applyFont="1" applyBorder="1" applyAlignment="1" applyProtection="1">
      <alignment horizontal="center" vertical="center"/>
      <protection locked="0"/>
    </xf>
    <xf numFmtId="0" fontId="34" fillId="0" borderId="78" xfId="0" applyNumberFormat="1" applyFont="1" applyBorder="1" applyAlignment="1" applyProtection="1">
      <alignment horizontal="center" vertical="center"/>
      <protection locked="0"/>
    </xf>
    <xf numFmtId="0" fontId="34" fillId="0" borderId="79" xfId="0" applyNumberFormat="1" applyFont="1" applyBorder="1" applyAlignment="1" applyProtection="1">
      <alignment horizontal="center" vertical="center"/>
      <protection locked="0"/>
    </xf>
    <xf numFmtId="0" fontId="34" fillId="0" borderId="79" xfId="0" applyNumberFormat="1" applyFont="1" applyBorder="1" applyAlignment="1" applyProtection="1">
      <alignment horizontal="center" vertical="center"/>
      <protection hidden="1"/>
    </xf>
    <xf numFmtId="0" fontId="30" fillId="0" borderId="0" xfId="0" applyFont="1" applyBorder="1" applyAlignment="1" applyProtection="1">
      <alignment horizontal="left" vertical="center"/>
      <protection locked="0"/>
    </xf>
    <xf numFmtId="0" fontId="34" fillId="7" borderId="80" xfId="0" applyFont="1" applyFill="1" applyBorder="1" applyAlignment="1">
      <alignment horizontal="center" vertical="center"/>
    </xf>
    <xf numFmtId="0" fontId="34" fillId="7" borderId="81" xfId="0" applyFont="1" applyFill="1" applyBorder="1" applyAlignment="1">
      <alignment horizontal="center" vertical="center"/>
    </xf>
    <xf numFmtId="0" fontId="34" fillId="7" borderId="73" xfId="0" applyFont="1" applyFill="1" applyBorder="1" applyAlignment="1">
      <alignment horizontal="center" vertical="center"/>
    </xf>
    <xf numFmtId="0" fontId="34" fillId="7" borderId="82" xfId="0" applyFont="1" applyFill="1" applyBorder="1" applyAlignment="1">
      <alignment horizontal="center" vertical="center"/>
    </xf>
    <xf numFmtId="0" fontId="34" fillId="7" borderId="82" xfId="0" applyFont="1" applyFill="1" applyBorder="1" applyAlignment="1" applyProtection="1">
      <alignment horizontal="center" vertical="center"/>
      <protection locked="0"/>
    </xf>
    <xf numFmtId="0" fontId="34" fillId="6" borderId="83" xfId="0" applyNumberFormat="1" applyFont="1" applyFill="1" applyBorder="1" applyAlignment="1">
      <alignment horizontal="center" vertical="center"/>
    </xf>
    <xf numFmtId="0" fontId="34" fillId="6" borderId="84" xfId="0" applyNumberFormat="1" applyFont="1" applyFill="1" applyBorder="1" applyAlignment="1">
      <alignment horizontal="center" vertical="center"/>
    </xf>
    <xf numFmtId="0" fontId="34" fillId="6" borderId="83" xfId="0" applyNumberFormat="1" applyFont="1" applyFill="1" applyBorder="1" applyAlignment="1" applyProtection="1">
      <alignment horizontal="center" vertical="center"/>
      <protection locked="0"/>
    </xf>
    <xf numFmtId="0" fontId="35" fillId="8" borderId="85" xfId="0" applyFont="1" applyFill="1" applyBorder="1" applyAlignment="1">
      <alignment horizontal="left" vertical="top" wrapText="1"/>
    </xf>
    <xf numFmtId="0" fontId="35" fillId="8" borderId="86" xfId="0" applyFont="1" applyFill="1" applyBorder="1" applyAlignment="1">
      <alignment horizontal="left" vertical="top" wrapText="1"/>
    </xf>
    <xf numFmtId="0" fontId="35" fillId="8" borderId="87" xfId="0" applyFont="1" applyFill="1" applyBorder="1" applyAlignment="1">
      <alignment horizontal="left" vertical="top" wrapText="1"/>
    </xf>
    <xf numFmtId="0" fontId="36" fillId="0" borderId="41" xfId="0" applyFont="1" applyBorder="1" applyAlignment="1" applyProtection="1">
      <alignment horizontal="left" vertical="top"/>
      <protection locked="0"/>
    </xf>
    <xf numFmtId="0" fontId="37" fillId="0" borderId="42" xfId="0" applyFont="1" applyBorder="1" applyAlignment="1" applyProtection="1">
      <alignment horizontal="left" vertical="top"/>
      <protection locked="0"/>
    </xf>
    <xf numFmtId="0" fontId="35" fillId="8" borderId="10" xfId="0" applyFont="1" applyFill="1" applyBorder="1" applyAlignment="1">
      <alignment horizontal="left" vertical="top" wrapText="1"/>
    </xf>
    <xf numFmtId="0" fontId="35" fillId="8" borderId="0" xfId="0" applyFont="1" applyFill="1" applyBorder="1" applyAlignment="1">
      <alignment horizontal="left" vertical="top" wrapText="1"/>
    </xf>
    <xf numFmtId="0" fontId="35" fillId="8" borderId="88" xfId="0" applyFont="1" applyFill="1" applyBorder="1" applyAlignment="1">
      <alignment horizontal="left" vertical="top" wrapText="1"/>
    </xf>
    <xf numFmtId="0" fontId="37" fillId="0" borderId="89"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5" fillId="8" borderId="11" xfId="0" applyFont="1" applyFill="1" applyBorder="1" applyAlignment="1">
      <alignment horizontal="left" vertical="top" wrapText="1"/>
    </xf>
    <xf numFmtId="0" fontId="35" fillId="8" borderId="7" xfId="0" applyFont="1" applyFill="1" applyBorder="1" applyAlignment="1">
      <alignment horizontal="left" vertical="top" wrapText="1"/>
    </xf>
    <xf numFmtId="0" fontId="35" fillId="8" borderId="90" xfId="0" applyFont="1" applyFill="1" applyBorder="1" applyAlignment="1">
      <alignment horizontal="left" vertical="top" wrapText="1"/>
    </xf>
    <xf numFmtId="0" fontId="37" fillId="0" borderId="43" xfId="0" applyFont="1" applyBorder="1" applyAlignment="1" applyProtection="1">
      <alignment horizontal="left" vertical="top"/>
      <protection locked="0"/>
    </xf>
    <xf numFmtId="0" fontId="37" fillId="0" borderId="7" xfId="0" applyFont="1" applyBorder="1" applyAlignment="1" applyProtection="1">
      <alignment horizontal="left" vertical="top"/>
      <protection locked="0"/>
    </xf>
    <xf numFmtId="0" fontId="4" fillId="0" borderId="0" xfId="0" applyFont="1" applyProtection="1">
      <alignment vertical="center"/>
      <protection locked="0"/>
    </xf>
    <xf numFmtId="0" fontId="34" fillId="6" borderId="36" xfId="0" applyFont="1" applyFill="1" applyBorder="1" applyAlignment="1">
      <alignment horizontal="center" vertical="center" wrapText="1"/>
    </xf>
    <xf numFmtId="0" fontId="4" fillId="6" borderId="4" xfId="0" applyFont="1" applyFill="1" applyBorder="1" applyAlignment="1" applyProtection="1">
      <alignment horizontal="center" vertical="center" wrapText="1"/>
      <protection locked="0"/>
    </xf>
    <xf numFmtId="1" fontId="4" fillId="6" borderId="4" xfId="0" applyNumberFormat="1" applyFont="1" applyFill="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pplyProtection="1">
      <alignment horizontal="center" vertical="center" wrapText="1"/>
      <protection locked="0"/>
    </xf>
    <xf numFmtId="1" fontId="4" fillId="0" borderId="4" xfId="0" applyNumberFormat="1" applyFont="1" applyBorder="1" applyAlignment="1">
      <alignment horizontal="center" vertical="center"/>
    </xf>
    <xf numFmtId="0" fontId="4" fillId="6" borderId="4"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0" borderId="36" xfId="0" applyFont="1" applyBorder="1" applyAlignment="1">
      <alignment horizontal="center" vertical="center" wrapText="1"/>
    </xf>
    <xf numFmtId="0" fontId="4" fillId="0" borderId="4" xfId="0" applyFont="1" applyBorder="1" applyAlignment="1">
      <alignment horizontal="center" vertical="center"/>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6" borderId="38" xfId="0" applyFont="1" applyFill="1" applyBorder="1" applyAlignment="1" applyProtection="1">
      <alignment horizontal="center" vertical="center" wrapText="1"/>
      <protection locked="0"/>
    </xf>
    <xf numFmtId="0" fontId="4" fillId="6" borderId="38" xfId="0" applyFont="1" applyFill="1" applyBorder="1" applyAlignment="1">
      <alignment horizontal="center" vertical="center"/>
    </xf>
    <xf numFmtId="0" fontId="4" fillId="0" borderId="38" xfId="0" applyFont="1" applyBorder="1" applyAlignment="1">
      <alignment horizontal="center" vertical="center" wrapText="1"/>
    </xf>
    <xf numFmtId="0" fontId="4" fillId="0" borderId="38" xfId="0" applyFont="1" applyBorder="1" applyAlignment="1" applyProtection="1">
      <alignment horizontal="center" vertical="center" wrapText="1"/>
      <protection locked="0"/>
    </xf>
    <xf numFmtId="1" fontId="4" fillId="0" borderId="38" xfId="0" applyNumberFormat="1" applyFont="1" applyBorder="1" applyAlignment="1">
      <alignment horizontal="center" vertical="center"/>
    </xf>
    <xf numFmtId="0" fontId="4" fillId="6" borderId="38" xfId="0" applyFont="1" applyFill="1" applyBorder="1" applyAlignment="1">
      <alignment horizontal="center" vertical="center" wrapText="1"/>
    </xf>
    <xf numFmtId="0" fontId="6" fillId="0" borderId="0" xfId="0" applyNumberFormat="1" applyFont="1" applyBorder="1" applyAlignment="1">
      <alignment horizontal="left" vertical="top"/>
    </xf>
    <xf numFmtId="0" fontId="4" fillId="0" borderId="0" xfId="0" applyFont="1" applyAlignment="1">
      <alignment horizontal="center" vertical="center"/>
    </xf>
    <xf numFmtId="0" fontId="33" fillId="0" borderId="91" xfId="0" applyFont="1" applyBorder="1" applyAlignment="1">
      <alignment horizontal="center"/>
    </xf>
    <xf numFmtId="176" fontId="4" fillId="9" borderId="9" xfId="0" applyNumberFormat="1" applyFont="1" applyFill="1" applyBorder="1" applyAlignment="1">
      <alignment horizontal="left" vertical="center"/>
    </xf>
    <xf numFmtId="176" fontId="4" fillId="9" borderId="92" xfId="0" applyNumberFormat="1" applyFont="1" applyFill="1" applyBorder="1" applyAlignment="1">
      <alignment horizontal="left" vertical="center"/>
    </xf>
    <xf numFmtId="0" fontId="4" fillId="6" borderId="64" xfId="0" applyFont="1" applyFill="1" applyBorder="1" applyAlignment="1">
      <alignment horizontal="center" vertical="center" wrapText="1"/>
    </xf>
    <xf numFmtId="0" fontId="4" fillId="6" borderId="9" xfId="0" applyFont="1" applyFill="1" applyBorder="1" applyAlignment="1" applyProtection="1">
      <alignment horizontal="right" vertical="center"/>
      <protection locked="0"/>
    </xf>
    <xf numFmtId="176" fontId="4" fillId="6" borderId="92" xfId="0" applyNumberFormat="1" applyFont="1" applyFill="1" applyBorder="1" applyAlignment="1">
      <alignment horizontal="left" vertical="center"/>
    </xf>
    <xf numFmtId="176" fontId="4" fillId="9" borderId="7" xfId="0" applyNumberFormat="1" applyFont="1" applyFill="1" applyBorder="1" applyAlignment="1">
      <alignment horizontal="left" vertical="center"/>
    </xf>
    <xf numFmtId="176" fontId="4" fillId="9" borderId="93" xfId="0" applyNumberFormat="1" applyFont="1" applyFill="1" applyBorder="1" applyAlignment="1">
      <alignment horizontal="left" vertical="center"/>
    </xf>
    <xf numFmtId="0" fontId="4" fillId="6" borderId="65" xfId="0" applyFont="1" applyFill="1" applyBorder="1" applyAlignment="1">
      <alignment horizontal="center" vertical="center" wrapText="1"/>
    </xf>
    <xf numFmtId="0" fontId="4" fillId="6" borderId="7" xfId="0" applyFont="1" applyFill="1" applyBorder="1" applyAlignment="1" applyProtection="1">
      <alignment horizontal="right" vertical="center"/>
      <protection locked="0"/>
    </xf>
    <xf numFmtId="176" fontId="4" fillId="6" borderId="93" xfId="0" applyNumberFormat="1" applyFont="1" applyFill="1" applyBorder="1" applyAlignment="1">
      <alignment horizontal="left" vertical="center"/>
    </xf>
    <xf numFmtId="0" fontId="4" fillId="9" borderId="62" xfId="0" applyFont="1" applyFill="1" applyBorder="1" applyAlignment="1">
      <alignment horizontal="center" vertical="center"/>
    </xf>
    <xf numFmtId="0" fontId="4" fillId="9" borderId="94" xfId="0" applyFont="1" applyFill="1" applyBorder="1" applyAlignment="1">
      <alignment horizontal="center" vertical="center"/>
    </xf>
    <xf numFmtId="177" fontId="4" fillId="0" borderId="95" xfId="0" applyNumberFormat="1" applyFont="1" applyBorder="1" applyAlignment="1">
      <alignment horizontal="center" vertical="center"/>
    </xf>
    <xf numFmtId="49" fontId="4" fillId="8" borderId="5" xfId="0" applyNumberFormat="1" applyFont="1" applyFill="1" applyBorder="1" applyAlignment="1" applyProtection="1">
      <alignment horizontal="center" vertical="center"/>
      <protection locked="0" hidden="1"/>
    </xf>
    <xf numFmtId="49" fontId="4" fillId="8" borderId="6" xfId="0" applyNumberFormat="1" applyFont="1" applyFill="1" applyBorder="1" applyAlignment="1" applyProtection="1">
      <alignment horizontal="center" vertical="center"/>
      <protection locked="0" hidden="1"/>
    </xf>
    <xf numFmtId="177" fontId="4" fillId="6" borderId="95" xfId="0" applyNumberFormat="1" applyFont="1" applyFill="1" applyBorder="1" applyAlignment="1">
      <alignment horizontal="center" vertical="center"/>
    </xf>
    <xf numFmtId="49" fontId="4" fillId="6" borderId="5" xfId="0" applyNumberFormat="1" applyFont="1" applyFill="1" applyBorder="1" applyAlignment="1" applyProtection="1">
      <alignment horizontal="right" vertical="center"/>
      <protection locked="0" hidden="1"/>
    </xf>
    <xf numFmtId="177" fontId="4" fillId="6" borderId="5" xfId="0" applyNumberFormat="1" applyFont="1" applyFill="1" applyBorder="1" applyAlignment="1" applyProtection="1">
      <alignment horizontal="center" vertical="center" wrapText="1"/>
      <protection locked="0"/>
    </xf>
    <xf numFmtId="49" fontId="4" fillId="6" borderId="6" xfId="0" applyNumberFormat="1" applyFont="1" applyFill="1" applyBorder="1" applyAlignment="1" applyProtection="1">
      <alignment horizontal="left" vertical="center"/>
      <protection locked="0" hidden="1"/>
    </xf>
    <xf numFmtId="49" fontId="4" fillId="0" borderId="6" xfId="0" applyNumberFormat="1" applyFont="1" applyFill="1" applyBorder="1" applyAlignment="1" applyProtection="1">
      <alignment horizontal="left" vertical="center"/>
      <protection locked="0" hidden="1"/>
    </xf>
    <xf numFmtId="177" fontId="38" fillId="6" borderId="5" xfId="0" applyNumberFormat="1" applyFont="1" applyFill="1" applyBorder="1" applyAlignment="1" applyProtection="1">
      <alignment horizontal="center" vertical="center"/>
      <protection locked="0" hidden="1"/>
    </xf>
    <xf numFmtId="177" fontId="38" fillId="6" borderId="6" xfId="0" applyNumberFormat="1" applyFont="1" applyFill="1" applyBorder="1" applyAlignment="1" applyProtection="1">
      <alignment horizontal="center" vertical="center"/>
      <protection locked="0" hidden="1"/>
    </xf>
    <xf numFmtId="177" fontId="38" fillId="0" borderId="5" xfId="0" applyNumberFormat="1" applyFont="1" applyBorder="1" applyAlignment="1" applyProtection="1">
      <alignment horizontal="center" vertical="center"/>
      <protection locked="0" hidden="1"/>
    </xf>
    <xf numFmtId="177" fontId="38" fillId="0" borderId="6" xfId="0" applyNumberFormat="1" applyFont="1" applyBorder="1" applyAlignment="1" applyProtection="1">
      <alignment horizontal="center" vertical="center"/>
      <protection locked="0" hidden="1"/>
    </xf>
    <xf numFmtId="177" fontId="4" fillId="6" borderId="96" xfId="0" applyNumberFormat="1" applyFont="1" applyFill="1" applyBorder="1" applyAlignment="1">
      <alignment horizontal="center" vertical="center"/>
    </xf>
    <xf numFmtId="49" fontId="4" fillId="6" borderId="97" xfId="0" applyNumberFormat="1" applyFont="1" applyFill="1" applyBorder="1" applyAlignment="1" applyProtection="1">
      <alignment horizontal="center" vertical="center"/>
      <protection locked="0" hidden="1"/>
    </xf>
    <xf numFmtId="0" fontId="32" fillId="6" borderId="67" xfId="0" applyNumberFormat="1" applyFont="1" applyFill="1" applyBorder="1" applyAlignment="1" applyProtection="1">
      <alignment horizontal="center" vertical="center"/>
      <protection locked="0" hidden="1"/>
    </xf>
    <xf numFmtId="49" fontId="4" fillId="6" borderId="68" xfId="0" applyNumberFormat="1" applyFont="1" applyFill="1" applyBorder="1" applyAlignment="1" applyProtection="1">
      <alignment horizontal="center" vertical="center"/>
      <protection locked="0"/>
    </xf>
    <xf numFmtId="49" fontId="4" fillId="6" borderId="97" xfId="0" applyNumberFormat="1" applyFont="1" applyFill="1" applyBorder="1" applyAlignment="1" applyProtection="1">
      <alignment horizontal="center" vertical="center"/>
      <protection locked="0"/>
    </xf>
    <xf numFmtId="0" fontId="33" fillId="0" borderId="0" xfId="0" applyFont="1" applyBorder="1">
      <alignment vertical="center"/>
    </xf>
    <xf numFmtId="0" fontId="34" fillId="7" borderId="74" xfId="0" applyFont="1" applyFill="1" applyBorder="1" applyAlignment="1">
      <alignment horizontal="center" vertical="center"/>
    </xf>
    <xf numFmtId="0" fontId="34" fillId="7" borderId="72" xfId="0" applyFont="1" applyFill="1" applyBorder="1" applyAlignment="1">
      <alignment horizontal="center" vertical="center"/>
    </xf>
    <xf numFmtId="0" fontId="34" fillId="6" borderId="74" xfId="0" applyNumberFormat="1" applyFont="1" applyFill="1" applyBorder="1" applyAlignment="1">
      <alignment horizontal="center" vertical="center"/>
    </xf>
    <xf numFmtId="0" fontId="39" fillId="0" borderId="74" xfId="0" applyNumberFormat="1" applyFont="1" applyBorder="1" applyAlignment="1">
      <alignment horizontal="center" vertical="center"/>
    </xf>
    <xf numFmtId="0" fontId="39" fillId="0" borderId="72" xfId="0" applyNumberFormat="1" applyFont="1" applyBorder="1" applyAlignment="1">
      <alignment horizontal="center" vertical="center"/>
    </xf>
    <xf numFmtId="0" fontId="34" fillId="0" borderId="74" xfId="0" applyNumberFormat="1" applyFont="1" applyBorder="1" applyAlignment="1">
      <alignment horizontal="center" vertical="center"/>
    </xf>
    <xf numFmtId="0" fontId="34" fillId="0" borderId="72" xfId="0" applyNumberFormat="1" applyFont="1" applyBorder="1" applyAlignment="1">
      <alignment horizontal="center" vertical="center"/>
    </xf>
    <xf numFmtId="0" fontId="39" fillId="6" borderId="74" xfId="0" applyNumberFormat="1" applyFont="1" applyFill="1" applyBorder="1" applyAlignment="1">
      <alignment horizontal="center" vertical="center"/>
    </xf>
    <xf numFmtId="0" fontId="39" fillId="6" borderId="72" xfId="0" applyNumberFormat="1" applyFont="1" applyFill="1" applyBorder="1" applyAlignment="1">
      <alignment horizontal="center" vertical="center"/>
    </xf>
    <xf numFmtId="0" fontId="34" fillId="6" borderId="74" xfId="0" applyNumberFormat="1" applyFont="1" applyFill="1" applyBorder="1" applyAlignment="1" applyProtection="1">
      <alignment horizontal="center" vertical="center"/>
      <protection locked="0"/>
    </xf>
    <xf numFmtId="0" fontId="34" fillId="0" borderId="98" xfId="0" applyNumberFormat="1" applyFont="1" applyBorder="1" applyAlignment="1" applyProtection="1">
      <alignment horizontal="center" vertical="center"/>
      <protection locked="0"/>
    </xf>
    <xf numFmtId="0" fontId="34" fillId="7" borderId="99" xfId="0" applyFont="1" applyFill="1" applyBorder="1" applyAlignment="1" applyProtection="1">
      <alignment horizontal="center" vertical="center"/>
      <protection locked="0"/>
    </xf>
    <xf numFmtId="0" fontId="34" fillId="7" borderId="100" xfId="0" applyFont="1" applyFill="1" applyBorder="1" applyAlignment="1" applyProtection="1">
      <alignment horizontal="center" vertical="center"/>
      <protection locked="0"/>
    </xf>
    <xf numFmtId="0" fontId="4" fillId="0" borderId="101" xfId="0" applyFont="1" applyBorder="1" applyAlignment="1">
      <alignment horizontal="center" vertical="center"/>
    </xf>
    <xf numFmtId="0" fontId="4" fillId="0" borderId="102" xfId="0" applyFont="1" applyBorder="1" applyAlignment="1">
      <alignment horizontal="center" vertical="center"/>
    </xf>
    <xf numFmtId="0" fontId="34" fillId="0" borderId="41" xfId="0" applyFont="1" applyBorder="1" applyAlignment="1" applyProtection="1">
      <alignment horizontal="center" vertical="center"/>
      <protection locked="0"/>
    </xf>
    <xf numFmtId="0" fontId="34" fillId="0" borderId="42" xfId="0" applyFont="1" applyBorder="1" applyAlignment="1" applyProtection="1">
      <alignment horizontal="center" vertical="center"/>
      <protection locked="0"/>
    </xf>
    <xf numFmtId="0" fontId="34" fillId="6" borderId="86" xfId="0" applyNumberFormat="1" applyFont="1" applyFill="1" applyBorder="1" applyAlignment="1" applyProtection="1">
      <alignment horizontal="center" vertical="center"/>
      <protection locked="0"/>
    </xf>
    <xf numFmtId="0" fontId="34" fillId="6" borderId="103" xfId="0" applyNumberFormat="1" applyFont="1" applyFill="1" applyBorder="1" applyAlignment="1" applyProtection="1">
      <alignment horizontal="center" vertical="center"/>
      <protection locked="0"/>
    </xf>
    <xf numFmtId="0" fontId="4" fillId="0" borderId="104" xfId="0" applyFont="1" applyBorder="1" applyAlignment="1">
      <alignment horizontal="center" vertical="center"/>
    </xf>
    <xf numFmtId="0" fontId="4" fillId="0" borderId="105" xfId="0" applyFont="1" applyBorder="1" applyAlignment="1">
      <alignment horizontal="center" vertical="center"/>
    </xf>
    <xf numFmtId="0" fontId="34" fillId="0" borderId="106" xfId="0" applyFont="1" applyBorder="1" applyAlignment="1" applyProtection="1">
      <alignment horizontal="center" vertical="center"/>
      <protection locked="0"/>
    </xf>
    <xf numFmtId="0" fontId="34" fillId="0" borderId="107" xfId="0" applyFont="1" applyBorder="1" applyAlignment="1" applyProtection="1">
      <alignment horizontal="center" vertical="center"/>
      <protection locked="0"/>
    </xf>
    <xf numFmtId="0" fontId="37" fillId="0" borderId="46" xfId="0" applyFont="1" applyBorder="1" applyAlignment="1" applyProtection="1">
      <alignment horizontal="left" vertical="top"/>
      <protection locked="0"/>
    </xf>
    <xf numFmtId="0" fontId="4" fillId="6" borderId="101" xfId="0" applyFont="1" applyFill="1" applyBorder="1" applyAlignment="1">
      <alignment horizontal="center" vertical="center"/>
    </xf>
    <xf numFmtId="0" fontId="4" fillId="6" borderId="102" xfId="0" applyFont="1" applyFill="1" applyBorder="1" applyAlignment="1">
      <alignment horizontal="center" vertical="center"/>
    </xf>
    <xf numFmtId="0" fontId="34" fillId="6" borderId="41" xfId="0" applyFont="1" applyFill="1" applyBorder="1" applyAlignment="1" applyProtection="1">
      <alignment horizontal="center" vertical="center"/>
      <protection locked="0"/>
    </xf>
    <xf numFmtId="0" fontId="34" fillId="6" borderId="42" xfId="0" applyFont="1" applyFill="1" applyBorder="1" applyAlignment="1" applyProtection="1">
      <alignment horizontal="center" vertical="center"/>
      <protection locked="0"/>
    </xf>
    <xf numFmtId="0" fontId="37" fillId="0" borderId="13" xfId="0" applyFont="1" applyBorder="1" applyAlignment="1" applyProtection="1">
      <alignment horizontal="left" vertical="top"/>
      <protection locked="0"/>
    </xf>
    <xf numFmtId="0" fontId="4" fillId="6" borderId="104" xfId="0" applyFont="1" applyFill="1" applyBorder="1" applyAlignment="1">
      <alignment horizontal="center" vertical="center"/>
    </xf>
    <xf numFmtId="0" fontId="4" fillId="6" borderId="105" xfId="0" applyFont="1" applyFill="1" applyBorder="1" applyAlignment="1">
      <alignment horizontal="center" vertical="center"/>
    </xf>
    <xf numFmtId="0" fontId="34" fillId="6" borderId="106" xfId="0" applyFont="1" applyFill="1" applyBorder="1" applyAlignment="1" applyProtection="1">
      <alignment horizontal="center" vertical="center"/>
      <protection locked="0"/>
    </xf>
    <xf numFmtId="0" fontId="34" fillId="6" borderId="107" xfId="0" applyFont="1" applyFill="1" applyBorder="1" applyAlignment="1" applyProtection="1">
      <alignment horizontal="center" vertical="center"/>
      <protection locked="0"/>
    </xf>
    <xf numFmtId="0" fontId="37" fillId="0" borderId="14" xfId="0" applyFont="1" applyBorder="1" applyAlignment="1" applyProtection="1">
      <alignment horizontal="left" vertical="top"/>
      <protection locked="0"/>
    </xf>
    <xf numFmtId="0" fontId="4" fillId="6" borderId="8" xfId="0" applyFont="1" applyFill="1" applyBorder="1" applyAlignment="1" applyProtection="1">
      <alignment horizontal="center" vertical="center"/>
      <protection locked="0"/>
    </xf>
    <xf numFmtId="0" fontId="4" fillId="6" borderId="9" xfId="0" applyFont="1" applyFill="1" applyBorder="1" applyAlignment="1" applyProtection="1">
      <alignment horizontal="center" vertical="center"/>
      <protection locked="0"/>
    </xf>
    <xf numFmtId="0" fontId="4" fillId="6" borderId="12" xfId="0" applyFont="1" applyFill="1" applyBorder="1" applyAlignment="1" applyProtection="1">
      <alignment horizontal="center" vertical="center"/>
      <protection locked="0"/>
    </xf>
    <xf numFmtId="1" fontId="4" fillId="6" borderId="45" xfId="0" applyNumberFormat="1" applyFont="1" applyFill="1" applyBorder="1" applyAlignment="1">
      <alignment horizontal="center" vertical="center"/>
    </xf>
    <xf numFmtId="0" fontId="4" fillId="6" borderId="10"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13" xfId="0" applyFont="1" applyFill="1" applyBorder="1" applyAlignment="1" applyProtection="1">
      <alignment horizontal="center" vertical="center"/>
      <protection locked="0"/>
    </xf>
    <xf numFmtId="1" fontId="4" fillId="0" borderId="45" xfId="0" applyNumberFormat="1" applyFont="1" applyBorder="1" applyAlignment="1">
      <alignment horizontal="center" vertical="center"/>
    </xf>
    <xf numFmtId="178" fontId="40" fillId="6" borderId="45" xfId="0" applyNumberFormat="1" applyFont="1" applyFill="1" applyBorder="1" applyAlignment="1">
      <alignment horizontal="center" vertical="center"/>
    </xf>
    <xf numFmtId="178" fontId="4" fillId="6" borderId="48" xfId="0" applyNumberFormat="1" applyFont="1" applyFill="1" applyBorder="1" applyAlignment="1">
      <alignment horizontal="center" vertical="center"/>
    </xf>
    <xf numFmtId="0" fontId="4" fillId="6" borderId="11" xfId="0" applyFont="1" applyFill="1" applyBorder="1" applyAlignment="1" applyProtection="1">
      <alignment horizontal="center" vertical="center"/>
      <protection locked="0"/>
    </xf>
    <xf numFmtId="0" fontId="4" fillId="6" borderId="7" xfId="0" applyFont="1" applyFill="1" applyBorder="1" applyAlignment="1" applyProtection="1">
      <alignment horizontal="center" vertical="center"/>
      <protection locked="0"/>
    </xf>
    <xf numFmtId="0" fontId="4" fillId="6" borderId="14" xfId="0" applyFont="1" applyFill="1" applyBorder="1" applyAlignment="1" applyProtection="1">
      <alignment horizontal="center" vertical="center"/>
      <protection locked="0"/>
    </xf>
    <xf numFmtId="0" fontId="33" fillId="0" borderId="0" xfId="0" applyFont="1" applyBorder="1" applyAlignment="1"/>
    <xf numFmtId="0" fontId="4" fillId="9" borderId="9" xfId="0" applyFont="1" applyFill="1" applyBorder="1" applyAlignment="1" applyProtection="1">
      <alignment horizontal="right" vertical="center" wrapText="1"/>
      <protection locked="0"/>
    </xf>
    <xf numFmtId="176" fontId="4" fillId="9" borderId="9" xfId="0" applyNumberFormat="1" applyFont="1" applyFill="1" applyBorder="1" applyAlignment="1">
      <alignment horizontal="left" vertical="center" wrapText="1"/>
    </xf>
    <xf numFmtId="0" fontId="4" fillId="9" borderId="92" xfId="0" applyFont="1" applyFill="1" applyBorder="1" applyAlignment="1">
      <alignment horizontal="center" vertical="center" wrapText="1"/>
    </xf>
    <xf numFmtId="0" fontId="4" fillId="6" borderId="108" xfId="0" applyFont="1" applyFill="1" applyBorder="1" applyAlignment="1">
      <alignment horizontal="center" vertical="center"/>
    </xf>
    <xf numFmtId="0" fontId="4" fillId="6" borderId="109" xfId="0" applyFont="1" applyFill="1" applyBorder="1" applyAlignment="1">
      <alignment horizontal="center" vertical="center"/>
    </xf>
    <xf numFmtId="0" fontId="4" fillId="6" borderId="110" xfId="0" applyFont="1" applyFill="1" applyBorder="1" applyAlignment="1" applyProtection="1">
      <alignment horizontal="center" vertical="center"/>
      <protection locked="0"/>
    </xf>
    <xf numFmtId="0" fontId="4" fillId="6" borderId="61" xfId="0" applyFont="1" applyFill="1" applyBorder="1" applyAlignment="1" applyProtection="1">
      <alignment horizontal="center" vertical="center"/>
      <protection locked="0"/>
    </xf>
    <xf numFmtId="0" fontId="4" fillId="9" borderId="7" xfId="0" applyFont="1" applyFill="1" applyBorder="1" applyAlignment="1" applyProtection="1">
      <alignment horizontal="right" vertical="center" wrapText="1"/>
      <protection locked="0"/>
    </xf>
    <xf numFmtId="176" fontId="4" fillId="9" borderId="7" xfId="0" applyNumberFormat="1" applyFont="1" applyFill="1" applyBorder="1" applyAlignment="1">
      <alignment horizontal="left" vertical="center" wrapText="1"/>
    </xf>
    <xf numFmtId="0" fontId="4" fillId="9" borderId="93" xfId="0" applyFont="1" applyFill="1" applyBorder="1" applyAlignment="1">
      <alignment horizontal="center" vertical="center" wrapText="1"/>
    </xf>
    <xf numFmtId="0" fontId="4" fillId="6" borderId="111" xfId="0" applyFont="1" applyFill="1" applyBorder="1" applyAlignment="1">
      <alignment horizontal="center" vertical="center"/>
    </xf>
    <xf numFmtId="0" fontId="4" fillId="6" borderId="97" xfId="0" applyFont="1" applyFill="1" applyBorder="1" applyAlignment="1">
      <alignment horizontal="center" vertical="center"/>
    </xf>
    <xf numFmtId="0" fontId="4" fillId="6" borderId="68" xfId="0" applyFont="1" applyFill="1" applyBorder="1" applyAlignment="1" applyProtection="1">
      <alignment horizontal="center" vertical="center"/>
      <protection locked="0"/>
    </xf>
    <xf numFmtId="0" fontId="4" fillId="6" borderId="112" xfId="0" applyFont="1" applyFill="1" applyBorder="1" applyAlignment="1" applyProtection="1">
      <alignment horizontal="center" vertical="center"/>
      <protection locked="0"/>
    </xf>
    <xf numFmtId="0" fontId="4" fillId="9" borderId="63" xfId="0" applyFont="1" applyFill="1" applyBorder="1" applyAlignment="1">
      <alignment horizontal="center" vertical="center"/>
    </xf>
    <xf numFmtId="177" fontId="4" fillId="0" borderId="45" xfId="0" applyNumberFormat="1" applyFont="1" applyBorder="1" applyAlignment="1">
      <alignment horizontal="center" vertical="center"/>
    </xf>
    <xf numFmtId="177" fontId="4" fillId="6" borderId="45" xfId="0" applyNumberFormat="1" applyFont="1" applyFill="1" applyBorder="1" applyAlignment="1">
      <alignment horizontal="center" vertical="center"/>
    </xf>
    <xf numFmtId="177" fontId="4" fillId="6" borderId="48" xfId="0" applyNumberFormat="1" applyFont="1" applyFill="1" applyBorder="1" applyAlignment="1">
      <alignment horizontal="center" vertical="center"/>
    </xf>
    <xf numFmtId="0" fontId="41" fillId="0" borderId="0" xfId="0" applyFont="1" applyBorder="1">
      <alignment vertical="center"/>
    </xf>
    <xf numFmtId="0" fontId="30" fillId="2" borderId="113" xfId="0" applyFont="1" applyFill="1" applyBorder="1" applyAlignment="1">
      <alignment horizontal="center" vertical="center"/>
    </xf>
    <xf numFmtId="0" fontId="30" fillId="2" borderId="8" xfId="0" applyFont="1" applyFill="1" applyBorder="1" applyAlignment="1">
      <alignment horizontal="center" vertical="center"/>
    </xf>
    <xf numFmtId="0" fontId="30" fillId="2" borderId="9" xfId="0" applyFont="1" applyFill="1" applyBorder="1" applyAlignment="1">
      <alignment horizontal="center" vertical="center"/>
    </xf>
    <xf numFmtId="0" fontId="30" fillId="2" borderId="12" xfId="0" applyFont="1" applyFill="1" applyBorder="1" applyAlignment="1">
      <alignment horizontal="center" vertical="center"/>
    </xf>
    <xf numFmtId="0" fontId="34" fillId="7" borderId="114" xfId="0" applyFont="1" applyFill="1" applyBorder="1" applyAlignment="1">
      <alignment horizontal="center" vertical="center"/>
    </xf>
    <xf numFmtId="0" fontId="4" fillId="0" borderId="0" xfId="0" applyFont="1" applyFill="1" applyBorder="1" applyAlignment="1" applyProtection="1">
      <alignment horizontal="center" vertical="center"/>
      <protection locked="0"/>
    </xf>
    <xf numFmtId="0" fontId="34" fillId="0" borderId="10" xfId="0" applyFont="1" applyFill="1" applyBorder="1" applyAlignment="1">
      <alignment horizontal="center" vertical="center" wrapText="1"/>
    </xf>
    <xf numFmtId="0" fontId="34" fillId="0" borderId="88" xfId="0" applyFont="1" applyFill="1" applyBorder="1" applyAlignment="1">
      <alignment horizontal="center" vertical="center" wrapText="1"/>
    </xf>
    <xf numFmtId="0" fontId="34" fillId="0" borderId="41" xfId="0" applyFont="1" applyFill="1" applyBorder="1" applyAlignment="1">
      <alignment horizontal="center" vertical="center"/>
    </xf>
    <xf numFmtId="0" fontId="34" fillId="0" borderId="46" xfId="0" applyFont="1" applyFill="1" applyBorder="1" applyAlignment="1">
      <alignment horizontal="center" vertical="center"/>
    </xf>
    <xf numFmtId="0" fontId="34" fillId="6" borderId="114" xfId="0" applyNumberFormat="1" applyFont="1" applyFill="1" applyBorder="1" applyAlignment="1">
      <alignment horizontal="center" vertical="center"/>
    </xf>
    <xf numFmtId="0" fontId="4" fillId="0" borderId="0" xfId="0" applyNumberFormat="1" applyFont="1" applyFill="1" applyBorder="1" applyProtection="1">
      <alignment vertical="center"/>
      <protection locked="0"/>
    </xf>
    <xf numFmtId="0" fontId="34" fillId="0" borderId="104" xfId="0" applyFont="1" applyFill="1" applyBorder="1" applyAlignment="1">
      <alignment horizontal="center" vertical="center" wrapText="1"/>
    </xf>
    <xf numFmtId="0" fontId="34" fillId="0" borderId="105" xfId="0" applyFont="1" applyFill="1" applyBorder="1" applyAlignment="1">
      <alignment horizontal="center" vertical="center" wrapText="1"/>
    </xf>
    <xf numFmtId="0" fontId="34" fillId="0" borderId="106" xfId="0" applyFont="1" applyFill="1" applyBorder="1" applyAlignment="1">
      <alignment horizontal="center" vertical="center"/>
    </xf>
    <xf numFmtId="0" fontId="34" fillId="0" borderId="115" xfId="0" applyFont="1" applyFill="1" applyBorder="1" applyAlignment="1">
      <alignment horizontal="center" vertical="center"/>
    </xf>
    <xf numFmtId="0" fontId="34" fillId="0" borderId="114" xfId="0" applyNumberFormat="1" applyFont="1" applyBorder="1" applyAlignment="1">
      <alignment horizontal="center" vertical="center"/>
    </xf>
    <xf numFmtId="0" fontId="34" fillId="6" borderId="10" xfId="0" applyFont="1" applyFill="1" applyBorder="1" applyAlignment="1">
      <alignment horizontal="center" vertical="center" wrapText="1"/>
    </xf>
    <xf numFmtId="0" fontId="34" fillId="6" borderId="88" xfId="0" applyFont="1" applyFill="1" applyBorder="1" applyAlignment="1">
      <alignment horizontal="center" vertical="center" wrapText="1"/>
    </xf>
    <xf numFmtId="0" fontId="34" fillId="6" borderId="89" xfId="0" applyFont="1" applyFill="1" applyBorder="1" applyAlignment="1">
      <alignment horizontal="center" vertical="center"/>
    </xf>
    <xf numFmtId="0" fontId="34" fillId="6" borderId="13" xfId="0" applyFont="1" applyFill="1" applyBorder="1" applyAlignment="1">
      <alignment horizontal="center" vertical="center"/>
    </xf>
    <xf numFmtId="0" fontId="34" fillId="6" borderId="106" xfId="0" applyFont="1" applyFill="1" applyBorder="1" applyAlignment="1">
      <alignment horizontal="center" vertical="center"/>
    </xf>
    <xf numFmtId="0" fontId="34" fillId="6" borderId="115" xfId="0" applyFont="1" applyFill="1" applyBorder="1" applyAlignment="1">
      <alignment horizontal="center" vertical="center"/>
    </xf>
    <xf numFmtId="0" fontId="34" fillId="0" borderId="101" xfId="0" applyFont="1" applyFill="1" applyBorder="1" applyAlignment="1">
      <alignment horizontal="center" vertical="center" wrapText="1"/>
    </xf>
    <xf numFmtId="0" fontId="34" fillId="0" borderId="102" xfId="0" applyFont="1" applyFill="1" applyBorder="1" applyAlignment="1">
      <alignment horizontal="center" vertical="center" wrapText="1"/>
    </xf>
    <xf numFmtId="177" fontId="34" fillId="0" borderId="116" xfId="0" applyNumberFormat="1" applyFont="1" applyFill="1" applyBorder="1" applyAlignment="1">
      <alignment horizontal="center" vertical="center"/>
    </xf>
    <xf numFmtId="177" fontId="34" fillId="0" borderId="45" xfId="0" applyNumberFormat="1" applyFont="1" applyFill="1" applyBorder="1" applyAlignment="1">
      <alignment horizontal="center" vertical="center"/>
    </xf>
    <xf numFmtId="0" fontId="34" fillId="6" borderId="114" xfId="0" applyNumberFormat="1" applyFont="1" applyFill="1" applyBorder="1" applyAlignment="1" applyProtection="1">
      <alignment horizontal="center" vertical="center"/>
      <protection locked="0"/>
    </xf>
    <xf numFmtId="177" fontId="34" fillId="0" borderId="117" xfId="0" applyNumberFormat="1" applyFont="1" applyFill="1" applyBorder="1" applyAlignment="1">
      <alignment horizontal="center" vertical="center"/>
    </xf>
    <xf numFmtId="0" fontId="34" fillId="0" borderId="118" xfId="0" applyNumberFormat="1" applyFont="1" applyFill="1" applyBorder="1" applyAlignment="1" applyProtection="1">
      <alignment horizontal="center" vertical="center"/>
      <protection locked="0"/>
    </xf>
    <xf numFmtId="0" fontId="34" fillId="6" borderId="11" xfId="0" applyFont="1" applyFill="1" applyBorder="1" applyAlignment="1">
      <alignment horizontal="center" vertical="center" wrapText="1"/>
    </xf>
    <xf numFmtId="0" fontId="34" fillId="6" borderId="90" xfId="0" applyFont="1" applyFill="1" applyBorder="1" applyAlignment="1">
      <alignment horizontal="center" vertical="center" wrapText="1"/>
    </xf>
    <xf numFmtId="0" fontId="34" fillId="6" borderId="43" xfId="0" applyFont="1" applyFill="1" applyBorder="1" applyAlignment="1" applyProtection="1">
      <alignment horizontal="center" vertical="center"/>
      <protection locked="0"/>
    </xf>
    <xf numFmtId="0" fontId="34" fillId="6" borderId="112" xfId="0" applyFont="1" applyFill="1" applyBorder="1" applyAlignment="1" applyProtection="1">
      <alignment horizontal="center" vertical="center"/>
      <protection locked="0"/>
    </xf>
    <xf numFmtId="0" fontId="34" fillId="0" borderId="46" xfId="0" applyFont="1" applyBorder="1" applyAlignment="1" applyProtection="1">
      <alignment horizontal="center" vertical="center"/>
      <protection locked="0"/>
    </xf>
    <xf numFmtId="0" fontId="34" fillId="0" borderId="115" xfId="0" applyFont="1" applyBorder="1" applyAlignment="1" applyProtection="1">
      <alignment horizontal="center" vertical="center"/>
      <protection locked="0"/>
    </xf>
    <xf numFmtId="0" fontId="34" fillId="6" borderId="46" xfId="0" applyFont="1" applyFill="1" applyBorder="1" applyAlignment="1" applyProtection="1">
      <alignment horizontal="center" vertical="center"/>
      <protection locked="0"/>
    </xf>
    <xf numFmtId="0" fontId="34" fillId="6" borderId="115" xfId="0" applyFont="1" applyFill="1" applyBorder="1" applyAlignment="1" applyProtection="1">
      <alignment horizontal="center" vertical="center"/>
      <protection locked="0"/>
    </xf>
    <xf numFmtId="0" fontId="19" fillId="0" borderId="0" xfId="0" applyFont="1" applyAlignment="1" applyProtection="1">
      <alignment horizontal="center" vertical="center"/>
      <protection locked="0"/>
    </xf>
    <xf numFmtId="0" fontId="31" fillId="0" borderId="0" xfId="0" applyNumberFormat="1" applyFont="1" applyBorder="1" applyAlignment="1" applyProtection="1">
      <alignment horizontal="left"/>
      <protection locked="0"/>
    </xf>
    <xf numFmtId="0" fontId="34" fillId="6" borderId="10" xfId="0" applyNumberFormat="1" applyFont="1" applyFill="1" applyBorder="1" applyAlignment="1" applyProtection="1">
      <alignment horizontal="left" vertical="top" wrapText="1"/>
      <protection locked="0"/>
    </xf>
    <xf numFmtId="0" fontId="34" fillId="6" borderId="0" xfId="0" applyNumberFormat="1" applyFont="1" applyFill="1" applyBorder="1" applyAlignment="1" applyProtection="1">
      <alignment horizontal="left" vertical="top" wrapText="1"/>
      <protection locked="0"/>
    </xf>
    <xf numFmtId="0" fontId="34" fillId="8" borderId="10" xfId="0" applyNumberFormat="1" applyFont="1" applyFill="1" applyBorder="1" applyAlignment="1" applyProtection="1">
      <alignment horizontal="left" vertical="top" wrapText="1"/>
      <protection locked="0"/>
    </xf>
    <xf numFmtId="0" fontId="34" fillId="8" borderId="0" xfId="0" applyNumberFormat="1" applyFont="1" applyFill="1" applyBorder="1" applyAlignment="1" applyProtection="1">
      <alignment horizontal="left" vertical="top" wrapText="1"/>
      <protection locked="0"/>
    </xf>
    <xf numFmtId="0" fontId="34" fillId="6" borderId="11" xfId="0" applyNumberFormat="1" applyFont="1" applyFill="1" applyBorder="1" applyAlignment="1" applyProtection="1">
      <alignment horizontal="left" vertical="top" wrapText="1"/>
      <protection locked="0"/>
    </xf>
    <xf numFmtId="0" fontId="34" fillId="6" borderId="7" xfId="0" applyNumberFormat="1" applyFont="1" applyFill="1" applyBorder="1" applyAlignment="1" applyProtection="1">
      <alignment horizontal="left" vertical="top" wrapText="1"/>
      <protection locked="0"/>
    </xf>
    <xf numFmtId="0" fontId="4" fillId="6" borderId="10" xfId="0" applyNumberFormat="1" applyFont="1" applyFill="1" applyBorder="1" applyAlignment="1" applyProtection="1">
      <alignment horizontal="left" vertical="top" wrapText="1"/>
      <protection locked="0"/>
    </xf>
    <xf numFmtId="0" fontId="4" fillId="6" borderId="0" xfId="0" applyNumberFormat="1" applyFont="1" applyFill="1" applyBorder="1" applyAlignment="1" applyProtection="1">
      <alignment horizontal="left" vertical="top" wrapText="1"/>
      <protection locked="0"/>
    </xf>
    <xf numFmtId="0" fontId="34" fillId="8" borderId="10" xfId="0" applyNumberFormat="1" applyFont="1" applyFill="1" applyBorder="1" applyAlignment="1" applyProtection="1">
      <alignment horizontal="center" vertical="top" wrapText="1"/>
      <protection locked="0"/>
    </xf>
    <xf numFmtId="0" fontId="34" fillId="8" borderId="0" xfId="0" applyNumberFormat="1" applyFont="1" applyFill="1" applyBorder="1" applyAlignment="1" applyProtection="1">
      <alignment horizontal="center" vertical="top" wrapText="1"/>
      <protection locked="0"/>
    </xf>
    <xf numFmtId="49" fontId="34" fillId="6" borderId="11" xfId="0" applyNumberFormat="1" applyFont="1" applyFill="1" applyBorder="1" applyAlignment="1" applyProtection="1">
      <alignment horizontal="center" vertical="top" wrapText="1"/>
      <protection locked="0"/>
    </xf>
    <xf numFmtId="49" fontId="34" fillId="6" borderId="7" xfId="0" applyNumberFormat="1" applyFont="1" applyFill="1" applyBorder="1" applyAlignment="1" applyProtection="1">
      <alignment horizontal="center" vertical="top" wrapText="1"/>
      <protection locked="0"/>
    </xf>
    <xf numFmtId="0" fontId="4" fillId="0" borderId="91" xfId="0" applyFont="1" applyBorder="1" applyAlignment="1" applyProtection="1">
      <alignment horizontal="center" vertical="center"/>
      <protection locked="0"/>
    </xf>
    <xf numFmtId="0" fontId="30" fillId="2" borderId="34" xfId="0" applyFont="1" applyFill="1" applyBorder="1" applyAlignment="1">
      <alignment horizontal="center" vertical="center"/>
    </xf>
    <xf numFmtId="0" fontId="30" fillId="2" borderId="35" xfId="0" applyFont="1" applyFill="1" applyBorder="1" applyAlignment="1">
      <alignment horizontal="center" vertical="center"/>
    </xf>
    <xf numFmtId="0" fontId="34" fillId="0" borderId="36"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4" xfId="0" applyFont="1" applyBorder="1" applyAlignment="1">
      <alignment horizontal="center" vertical="center"/>
    </xf>
    <xf numFmtId="0" fontId="34" fillId="0" borderId="101" xfId="0" applyFont="1" applyBorder="1" applyAlignment="1">
      <alignment horizontal="left" vertical="center" wrapText="1"/>
    </xf>
    <xf numFmtId="0" fontId="34" fillId="0" borderId="42" xfId="0" applyFont="1" applyBorder="1" applyAlignment="1">
      <alignment horizontal="left" vertical="center" wrapText="1"/>
    </xf>
    <xf numFmtId="0" fontId="34" fillId="0" borderId="104" xfId="0" applyFont="1" applyBorder="1" applyAlignment="1">
      <alignment horizontal="left" vertical="center" wrapText="1"/>
    </xf>
    <xf numFmtId="0" fontId="34" fillId="0" borderId="107" xfId="0" applyFont="1" applyBorder="1" applyAlignment="1">
      <alignment horizontal="left" vertical="center" wrapText="1"/>
    </xf>
    <xf numFmtId="0" fontId="34" fillId="0" borderId="36" xfId="0" applyFont="1" applyBorder="1" applyAlignment="1">
      <alignment horizontal="center" vertical="center"/>
    </xf>
    <xf numFmtId="0" fontId="34" fillId="0" borderId="5" xfId="0" applyFont="1" applyBorder="1" applyAlignment="1">
      <alignment horizontal="left" vertical="center"/>
    </xf>
    <xf numFmtId="0" fontId="34" fillId="0" borderId="62" xfId="0" applyFont="1" applyBorder="1" applyAlignment="1">
      <alignment horizontal="left" vertical="center"/>
    </xf>
    <xf numFmtId="0" fontId="34" fillId="0" borderId="41" xfId="0" applyFont="1" applyBorder="1" applyAlignment="1">
      <alignment horizontal="left" vertical="center" wrapText="1"/>
    </xf>
    <xf numFmtId="0" fontId="34" fillId="0" borderId="106" xfId="0" applyFont="1" applyBorder="1" applyAlignment="1">
      <alignment horizontal="left" vertical="center" wrapText="1"/>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4" fillId="0" borderId="9" xfId="0" applyFont="1" applyBorder="1" applyAlignment="1" applyProtection="1">
      <alignment horizontal="center" vertical="center"/>
      <protection locked="0"/>
    </xf>
    <xf numFmtId="0" fontId="4" fillId="0" borderId="9" xfId="0" applyFont="1" applyBorder="1" applyProtection="1">
      <alignment vertical="center"/>
      <protection locked="0"/>
    </xf>
    <xf numFmtId="0" fontId="34" fillId="6" borderId="13" xfId="0" applyNumberFormat="1" applyFont="1" applyFill="1" applyBorder="1" applyAlignment="1" applyProtection="1">
      <alignment horizontal="left" vertical="top" wrapText="1"/>
      <protection locked="0"/>
    </xf>
    <xf numFmtId="0" fontId="34" fillId="8" borderId="13" xfId="0" applyNumberFormat="1" applyFont="1" applyFill="1" applyBorder="1" applyAlignment="1" applyProtection="1">
      <alignment horizontal="left" vertical="top" wrapText="1"/>
      <protection locked="0"/>
    </xf>
    <xf numFmtId="0" fontId="34" fillId="6" borderId="14" xfId="0" applyNumberFormat="1" applyFont="1" applyFill="1" applyBorder="1" applyAlignment="1" applyProtection="1">
      <alignment horizontal="left" vertical="top" wrapText="1"/>
      <protection locked="0"/>
    </xf>
    <xf numFmtId="0" fontId="37" fillId="0" borderId="101" xfId="0" applyFont="1" applyBorder="1" applyAlignment="1" applyProtection="1">
      <alignment horizontal="left" vertical="top" wrapText="1"/>
      <protection locked="0"/>
    </xf>
    <xf numFmtId="0" fontId="37" fillId="0" borderId="42" xfId="0" applyFont="1" applyBorder="1" applyAlignment="1" applyProtection="1">
      <alignment horizontal="left" vertical="top" wrapText="1"/>
      <protection locked="0"/>
    </xf>
    <xf numFmtId="0" fontId="37" fillId="0" borderId="10" xfId="0" applyFont="1" applyBorder="1" applyAlignment="1" applyProtection="1">
      <alignment horizontal="left" vertical="top" wrapText="1"/>
      <protection locked="0"/>
    </xf>
    <xf numFmtId="0" fontId="37" fillId="0" borderId="0" xfId="0" applyFont="1" applyBorder="1" applyAlignment="1" applyProtection="1">
      <alignment horizontal="left" vertical="top" wrapText="1"/>
      <protection locked="0"/>
    </xf>
    <xf numFmtId="0" fontId="4" fillId="6" borderId="13" xfId="0" applyNumberFormat="1" applyFont="1" applyFill="1" applyBorder="1" applyAlignment="1" applyProtection="1">
      <alignment horizontal="left" vertical="top" wrapText="1"/>
      <protection locked="0"/>
    </xf>
    <xf numFmtId="0" fontId="37" fillId="0" borderId="11" xfId="0" applyFont="1" applyBorder="1" applyAlignment="1" applyProtection="1">
      <alignment horizontal="left" vertical="top" wrapText="1"/>
      <protection locked="0"/>
    </xf>
    <xf numFmtId="0" fontId="37" fillId="0" borderId="7" xfId="0" applyFont="1" applyBorder="1" applyAlignment="1" applyProtection="1">
      <alignment horizontal="left" vertical="top" wrapText="1"/>
      <protection locked="0"/>
    </xf>
    <xf numFmtId="0" fontId="30" fillId="2" borderId="44" xfId="0" applyFont="1" applyFill="1" applyBorder="1" applyAlignment="1">
      <alignment horizontal="center" vertical="center"/>
    </xf>
    <xf numFmtId="0" fontId="34" fillId="8" borderId="13" xfId="0" applyNumberFormat="1" applyFont="1" applyFill="1" applyBorder="1" applyAlignment="1" applyProtection="1">
      <alignment horizontal="center" vertical="top" wrapText="1"/>
      <protection locked="0"/>
    </xf>
    <xf numFmtId="49" fontId="4" fillId="6" borderId="36" xfId="0" applyNumberFormat="1" applyFont="1" applyFill="1" applyBorder="1" applyAlignment="1" applyProtection="1">
      <alignment horizontal="left" vertical="top" wrapText="1"/>
      <protection locked="0"/>
    </xf>
    <xf numFmtId="49" fontId="4" fillId="6" borderId="4" xfId="0" applyNumberFormat="1" applyFont="1" applyFill="1" applyBorder="1" applyAlignment="1" applyProtection="1">
      <alignment horizontal="left" vertical="top" wrapText="1"/>
      <protection locked="0"/>
    </xf>
    <xf numFmtId="49" fontId="4" fillId="6" borderId="45" xfId="0" applyNumberFormat="1" applyFont="1" applyFill="1" applyBorder="1" applyAlignment="1" applyProtection="1">
      <alignment horizontal="left" vertical="top" wrapText="1"/>
      <protection locked="0"/>
    </xf>
    <xf numFmtId="49" fontId="34" fillId="6" borderId="14" xfId="0" applyNumberFormat="1" applyFont="1" applyFill="1" applyBorder="1" applyAlignment="1" applyProtection="1">
      <alignment horizontal="center" vertical="top" wrapText="1"/>
      <protection locked="0"/>
    </xf>
    <xf numFmtId="49" fontId="34" fillId="0" borderId="36" xfId="0" applyNumberFormat="1" applyFont="1" applyFill="1" applyBorder="1" applyAlignment="1" applyProtection="1">
      <alignment horizontal="left" vertical="top" wrapText="1"/>
      <protection locked="0"/>
    </xf>
    <xf numFmtId="49" fontId="34" fillId="0" borderId="4" xfId="0" applyNumberFormat="1" applyFont="1" applyFill="1" applyBorder="1" applyAlignment="1" applyProtection="1">
      <alignment horizontal="left" vertical="top" wrapText="1"/>
      <protection locked="0"/>
    </xf>
    <xf numFmtId="49" fontId="34" fillId="0" borderId="45" xfId="0" applyNumberFormat="1" applyFont="1" applyFill="1" applyBorder="1" applyAlignment="1" applyProtection="1">
      <alignment horizontal="left" vertical="top" wrapText="1"/>
      <protection locked="0"/>
    </xf>
    <xf numFmtId="0" fontId="34" fillId="0" borderId="45" xfId="0" applyFont="1" applyBorder="1" applyAlignment="1">
      <alignment horizontal="center" vertical="center"/>
    </xf>
    <xf numFmtId="49" fontId="34" fillId="6" borderId="36" xfId="0" applyNumberFormat="1" applyFont="1" applyFill="1" applyBorder="1" applyAlignment="1" applyProtection="1">
      <alignment horizontal="left" vertical="top" wrapText="1"/>
      <protection locked="0"/>
    </xf>
    <xf numFmtId="49" fontId="34" fillId="6" borderId="4" xfId="0" applyNumberFormat="1" applyFont="1" applyFill="1" applyBorder="1" applyAlignment="1" applyProtection="1">
      <alignment horizontal="left" vertical="top" wrapText="1"/>
      <protection locked="0"/>
    </xf>
    <xf numFmtId="49" fontId="34" fillId="6" borderId="45" xfId="0" applyNumberFormat="1" applyFont="1" applyFill="1" applyBorder="1" applyAlignment="1" applyProtection="1">
      <alignment horizontal="left" vertical="top" wrapText="1"/>
      <protection locked="0"/>
    </xf>
    <xf numFmtId="58" fontId="34" fillId="0" borderId="45" xfId="0" applyNumberFormat="1" applyFont="1" applyBorder="1" applyAlignment="1">
      <alignment horizontal="center" vertical="center"/>
    </xf>
    <xf numFmtId="0" fontId="34" fillId="0" borderId="46" xfId="0" applyFont="1" applyBorder="1" applyAlignment="1">
      <alignment horizontal="left" vertical="center" wrapText="1"/>
    </xf>
    <xf numFmtId="0" fontId="34" fillId="0" borderId="115" xfId="0" applyFont="1" applyBorder="1" applyAlignment="1">
      <alignment horizontal="left" vertical="center" wrapText="1"/>
    </xf>
    <xf numFmtId="0" fontId="34" fillId="0" borderId="63" xfId="0" applyFont="1" applyBorder="1" applyAlignment="1">
      <alignment horizontal="left" vertical="center"/>
    </xf>
    <xf numFmtId="49" fontId="34" fillId="6" borderId="101" xfId="0" applyNumberFormat="1" applyFont="1" applyFill="1" applyBorder="1" applyAlignment="1" applyProtection="1">
      <alignment horizontal="left" vertical="top" wrapText="1"/>
      <protection locked="0"/>
    </xf>
    <xf numFmtId="49" fontId="34" fillId="6" borderId="42" xfId="0" applyNumberFormat="1" applyFont="1" applyFill="1" applyBorder="1" applyAlignment="1" applyProtection="1">
      <alignment horizontal="left" vertical="top" wrapText="1"/>
      <protection locked="0"/>
    </xf>
    <xf numFmtId="49" fontId="34" fillId="6" borderId="46" xfId="0" applyNumberFormat="1" applyFont="1" applyFill="1" applyBorder="1" applyAlignment="1" applyProtection="1">
      <alignment horizontal="left" vertical="top" wrapText="1"/>
      <protection locked="0"/>
    </xf>
    <xf numFmtId="0" fontId="34" fillId="0" borderId="48" xfId="0" applyFont="1" applyBorder="1" applyAlignment="1">
      <alignment horizontal="center" vertical="center"/>
    </xf>
    <xf numFmtId="49" fontId="34" fillId="6" borderId="11" xfId="0" applyNumberFormat="1" applyFont="1" applyFill="1" applyBorder="1" applyAlignment="1" applyProtection="1">
      <alignment horizontal="left" vertical="top" wrapText="1"/>
      <protection locked="0"/>
    </xf>
    <xf numFmtId="49" fontId="34" fillId="6" borderId="7" xfId="0" applyNumberFormat="1" applyFont="1" applyFill="1" applyBorder="1" applyAlignment="1" applyProtection="1">
      <alignment horizontal="left" vertical="top" wrapText="1"/>
      <protection locked="0"/>
    </xf>
    <xf numFmtId="49" fontId="34" fillId="6" borderId="14" xfId="0" applyNumberFormat="1" applyFont="1" applyFill="1" applyBorder="1" applyAlignment="1" applyProtection="1">
      <alignment horizontal="left" vertical="top" wrapText="1"/>
      <protection locked="0"/>
    </xf>
    <xf numFmtId="0" fontId="37" fillId="0" borderId="46" xfId="0" applyFont="1" applyBorder="1" applyAlignment="1" applyProtection="1">
      <alignment horizontal="left" vertical="top" wrapText="1"/>
      <protection locked="0"/>
    </xf>
    <xf numFmtId="0" fontId="37" fillId="0" borderId="13" xfId="0" applyFont="1" applyBorder="1" applyAlignment="1" applyProtection="1">
      <alignment horizontal="left" vertical="top" wrapText="1"/>
      <protection locked="0"/>
    </xf>
    <xf numFmtId="0" fontId="37" fillId="0" borderId="14" xfId="0" applyFont="1" applyBorder="1" applyAlignment="1" applyProtection="1">
      <alignment horizontal="left" vertical="top" wrapText="1"/>
      <protection locked="0"/>
    </xf>
    <xf numFmtId="0" fontId="30" fillId="0" borderId="58" xfId="0" applyFont="1" applyFill="1" applyBorder="1" applyProtection="1">
      <alignment vertical="center"/>
      <protection locked="0"/>
    </xf>
    <xf numFmtId="49" fontId="4" fillId="0" borderId="58" xfId="0" applyNumberFormat="1" applyFont="1" applyFill="1" applyBorder="1" applyAlignment="1" applyProtection="1">
      <alignment vertical="top" wrapText="1"/>
      <protection locked="0"/>
    </xf>
    <xf numFmtId="0" fontId="4" fillId="7" borderId="66" xfId="0" applyFont="1" applyFill="1" applyBorder="1" applyAlignment="1">
      <alignment horizontal="center" vertical="center"/>
    </xf>
    <xf numFmtId="0" fontId="4" fillId="7" borderId="62" xfId="0" applyFont="1" applyFill="1" applyBorder="1" applyAlignment="1">
      <alignment horizontal="center" vertical="center"/>
    </xf>
    <xf numFmtId="0" fontId="4" fillId="7" borderId="63" xfId="0" applyFont="1" applyFill="1" applyBorder="1" applyAlignment="1">
      <alignment horizontal="center" vertical="center"/>
    </xf>
    <xf numFmtId="49" fontId="34" fillId="0" borderId="101" xfId="0" applyNumberFormat="1" applyFont="1" applyBorder="1" applyAlignment="1" applyProtection="1">
      <alignment horizontal="left" vertical="top" wrapText="1"/>
      <protection locked="0"/>
    </xf>
    <xf numFmtId="49" fontId="34" fillId="0" borderId="42" xfId="0" applyNumberFormat="1" applyFont="1" applyBorder="1" applyAlignment="1" applyProtection="1">
      <alignment horizontal="left" vertical="top" wrapText="1"/>
      <protection locked="0"/>
    </xf>
    <xf numFmtId="49" fontId="34" fillId="0" borderId="46" xfId="0" applyNumberFormat="1" applyFont="1" applyBorder="1" applyAlignment="1" applyProtection="1">
      <alignment horizontal="left" vertical="top" wrapText="1"/>
      <protection locked="0"/>
    </xf>
    <xf numFmtId="49" fontId="34" fillId="0" borderId="10" xfId="0" applyNumberFormat="1" applyFont="1" applyBorder="1" applyAlignment="1" applyProtection="1">
      <alignment horizontal="left" vertical="top" wrapText="1"/>
      <protection locked="0"/>
    </xf>
    <xf numFmtId="49" fontId="34" fillId="0" borderId="0" xfId="0" applyNumberFormat="1" applyFont="1" applyBorder="1" applyAlignment="1" applyProtection="1">
      <alignment horizontal="left" vertical="top" wrapText="1"/>
      <protection locked="0"/>
    </xf>
    <xf numFmtId="49" fontId="34" fillId="0" borderId="13" xfId="0" applyNumberFormat="1" applyFont="1" applyBorder="1" applyAlignment="1" applyProtection="1">
      <alignment horizontal="left" vertical="top" wrapText="1"/>
      <protection locked="0"/>
    </xf>
    <xf numFmtId="49" fontId="34" fillId="0" borderId="11" xfId="0" applyNumberFormat="1" applyFont="1" applyBorder="1" applyAlignment="1" applyProtection="1">
      <alignment horizontal="left" vertical="top" wrapText="1"/>
      <protection locked="0"/>
    </xf>
    <xf numFmtId="49" fontId="34" fillId="0" borderId="7" xfId="0" applyNumberFormat="1" applyFont="1" applyBorder="1" applyAlignment="1" applyProtection="1">
      <alignment horizontal="left" vertical="top" wrapText="1"/>
      <protection locked="0"/>
    </xf>
    <xf numFmtId="49" fontId="34" fillId="0" borderId="14" xfId="0" applyNumberFormat="1" applyFont="1" applyBorder="1" applyAlignment="1" applyProtection="1">
      <alignment horizontal="left" vertical="top" wrapText="1"/>
      <protection locked="0"/>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Output" xfId="47"/>
    <cellStyle name="40% - 强调文字颜色 6" xfId="48" builtinId="51"/>
    <cellStyle name="60% - 强调文字颜色 6" xfId="49" builtinId="52"/>
    <cellStyle name="常规 2" xfId="50"/>
  </cellStyles>
  <dxfs count="8">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ont>
        <sz val="11"/>
        <color rgb="FF9C0006"/>
      </font>
      <fill>
        <patternFill patternType="solid">
          <bgColor rgb="FFFFC7CE"/>
        </patternFill>
      </fill>
    </dxf>
    <dxf>
      <font>
        <sz val="11"/>
        <color rgb="FFFFFFFF"/>
      </font>
    </dxf>
    <dxf>
      <fill>
        <patternFill patternType="solid">
          <bgColor rgb="FFFFFF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W100"/>
  <sheetViews>
    <sheetView showGridLines="0" tabSelected="1" zoomScale="132" zoomScaleNormal="132" topLeftCell="A40" workbookViewId="0">
      <selection activeCell="H30" sqref="H30"/>
    </sheetView>
  </sheetViews>
  <sheetFormatPr defaultColWidth="3" defaultRowHeight="14.5"/>
  <cols>
    <col min="1" max="1" width="5.75" style="261" customWidth="1"/>
    <col min="2" max="3" width="5.5" style="261" customWidth="1"/>
    <col min="4" max="4" width="7" style="261" customWidth="1"/>
    <col min="5" max="5" width="8.375" style="261" customWidth="1"/>
    <col min="6" max="12" width="5.375" style="261" customWidth="1"/>
    <col min="13" max="13" width="6.25" style="261" customWidth="1"/>
    <col min="14" max="14" width="5.25" style="261" customWidth="1"/>
    <col min="15" max="15" width="6.25" style="261" customWidth="1"/>
    <col min="16" max="16" width="6.125" style="261" customWidth="1"/>
    <col min="17" max="23" width="5.125" style="261" customWidth="1"/>
    <col min="24" max="26" width="3.25" style="261" customWidth="1"/>
    <col min="27" max="29" width="6.625" style="261" customWidth="1"/>
    <col min="30" max="30" width="7.875" style="261" customWidth="1"/>
    <col min="31" max="46" width="6.625" style="261" customWidth="1"/>
    <col min="47" max="256" width="3.25" style="261" customWidth="1"/>
    <col min="257" max="16384" width="9"/>
  </cols>
  <sheetData>
    <row r="1" ht="17.25" spans="2:28">
      <c r="B1" s="262" t="s">
        <v>0</v>
      </c>
      <c r="C1" s="262"/>
      <c r="D1" s="262"/>
      <c r="E1" s="262"/>
      <c r="F1" s="262"/>
      <c r="G1" s="262"/>
      <c r="H1" s="262"/>
      <c r="I1" s="262"/>
      <c r="J1" s="262"/>
      <c r="K1" s="262"/>
      <c r="L1" s="262"/>
      <c r="M1" s="262"/>
      <c r="N1" s="262"/>
      <c r="O1" s="262"/>
      <c r="P1" s="262"/>
      <c r="Q1" s="262"/>
      <c r="R1" s="262"/>
      <c r="S1" s="262"/>
      <c r="T1" s="262"/>
      <c r="U1" s="262"/>
      <c r="V1" s="262"/>
      <c r="W1" s="262"/>
      <c r="Z1" s="549"/>
      <c r="AA1" s="549"/>
      <c r="AB1" s="549"/>
    </row>
    <row r="2" ht="17.1" customHeight="1" spans="2:28">
      <c r="B2" s="263" t="s">
        <v>1</v>
      </c>
      <c r="C2" s="264"/>
      <c r="D2" s="264"/>
      <c r="E2" s="264"/>
      <c r="F2" s="264"/>
      <c r="G2" s="265"/>
      <c r="H2" s="266">
        <v>16</v>
      </c>
      <c r="I2" s="263" t="str">
        <f>"属性"&amp;"("&amp;"合计:"&amp;J3+J5+J7+DEX+APP+INT+P3+P5&amp;")"</f>
        <v>属性(合计:515)</v>
      </c>
      <c r="J2" s="264"/>
      <c r="K2" s="264"/>
      <c r="L2" s="264"/>
      <c r="M2" s="264"/>
      <c r="N2" s="264"/>
      <c r="O2" s="264"/>
      <c r="P2" s="264"/>
      <c r="Q2" s="265"/>
      <c r="S2" s="478" t="s">
        <v>2</v>
      </c>
      <c r="T2" s="479"/>
      <c r="U2" s="479"/>
      <c r="V2" s="479"/>
      <c r="W2" s="480"/>
      <c r="Z2" s="549"/>
      <c r="AA2" s="549"/>
      <c r="AB2" s="549"/>
    </row>
    <row r="3" ht="17.1" customHeight="1" spans="2:28">
      <c r="B3" s="267" t="s">
        <v>3</v>
      </c>
      <c r="C3" s="268" t="s">
        <v>4</v>
      </c>
      <c r="D3" s="269"/>
      <c r="E3" s="269"/>
      <c r="F3" s="269"/>
      <c r="G3" s="270"/>
      <c r="H3" s="271"/>
      <c r="I3" s="393" t="s">
        <v>5</v>
      </c>
      <c r="J3" s="394">
        <v>60</v>
      </c>
      <c r="K3" s="395">
        <f>INT(J3/2)</f>
        <v>30</v>
      </c>
      <c r="L3" s="396" t="s">
        <v>6</v>
      </c>
      <c r="M3" s="397">
        <v>55</v>
      </c>
      <c r="N3" s="398">
        <f>INT(M3/2)</f>
        <v>27</v>
      </c>
      <c r="O3" s="399" t="s">
        <v>7</v>
      </c>
      <c r="P3" s="394">
        <v>60</v>
      </c>
      <c r="Q3" s="481">
        <f>INT(P3/2)</f>
        <v>30</v>
      </c>
      <c r="S3" s="482"/>
      <c r="T3" s="483"/>
      <c r="U3" s="483"/>
      <c r="V3" s="483"/>
      <c r="W3" s="484"/>
      <c r="Z3" s="549"/>
      <c r="AA3" s="549"/>
      <c r="AB3" s="549"/>
    </row>
    <row r="4" ht="17.1" customHeight="1" spans="2:28">
      <c r="B4" s="272" t="s">
        <v>8</v>
      </c>
      <c r="C4" s="273" t="s">
        <v>9</v>
      </c>
      <c r="D4" s="273"/>
      <c r="E4" s="274" t="s">
        <v>10</v>
      </c>
      <c r="F4" s="275" t="s">
        <v>11</v>
      </c>
      <c r="G4" s="276"/>
      <c r="H4" s="271"/>
      <c r="I4" s="393"/>
      <c r="J4" s="394"/>
      <c r="K4" s="400">
        <f>INT(J3/5)</f>
        <v>12</v>
      </c>
      <c r="L4" s="396"/>
      <c r="M4" s="397"/>
      <c r="N4" s="398">
        <f>INT(M3/5)</f>
        <v>11</v>
      </c>
      <c r="O4" s="399"/>
      <c r="P4" s="394"/>
      <c r="Q4" s="481">
        <f>INT(P3/5)</f>
        <v>12</v>
      </c>
      <c r="S4" s="482"/>
      <c r="T4" s="483"/>
      <c r="U4" s="483"/>
      <c r="V4" s="483"/>
      <c r="W4" s="484"/>
      <c r="Z4" s="549"/>
      <c r="AA4" s="549"/>
      <c r="AB4" s="549"/>
    </row>
    <row r="5" ht="17.1" customHeight="1" spans="2:28">
      <c r="B5" s="267" t="s">
        <v>12</v>
      </c>
      <c r="C5" s="277" t="s">
        <v>13</v>
      </c>
      <c r="D5" s="277"/>
      <c r="E5" s="278" t="s">
        <v>14</v>
      </c>
      <c r="F5" s="279">
        <v>92</v>
      </c>
      <c r="G5" s="280"/>
      <c r="H5" s="271"/>
      <c r="I5" s="401" t="s">
        <v>15</v>
      </c>
      <c r="J5" s="397">
        <v>60</v>
      </c>
      <c r="K5" s="398">
        <f>INT(J5/2)</f>
        <v>30</v>
      </c>
      <c r="L5" s="399" t="s">
        <v>16</v>
      </c>
      <c r="M5" s="394">
        <v>50</v>
      </c>
      <c r="N5" s="395">
        <f>INT(M5/2)</f>
        <v>25</v>
      </c>
      <c r="O5" s="396" t="s">
        <v>17</v>
      </c>
      <c r="P5" s="397">
        <v>90</v>
      </c>
      <c r="Q5" s="485">
        <f>INT(P5/2)</f>
        <v>45</v>
      </c>
      <c r="S5" s="482"/>
      <c r="T5" s="483"/>
      <c r="U5" s="483"/>
      <c r="V5" s="483"/>
      <c r="W5" s="484"/>
      <c r="Z5" s="549"/>
      <c r="AA5" s="549"/>
      <c r="AB5" s="549"/>
    </row>
    <row r="6" ht="17.1" customHeight="1" spans="2:28">
      <c r="B6" s="272" t="s">
        <v>18</v>
      </c>
      <c r="C6" s="281">
        <v>37</v>
      </c>
      <c r="D6" s="282"/>
      <c r="E6" s="274" t="s">
        <v>19</v>
      </c>
      <c r="F6" s="275" t="s">
        <v>20</v>
      </c>
      <c r="G6" s="276"/>
      <c r="H6" s="271"/>
      <c r="I6" s="401"/>
      <c r="J6" s="397"/>
      <c r="K6" s="402">
        <f>INT(J5/5)</f>
        <v>12</v>
      </c>
      <c r="L6" s="399"/>
      <c r="M6" s="394"/>
      <c r="N6" s="395">
        <f>INT(M5/5)</f>
        <v>10</v>
      </c>
      <c r="O6" s="396"/>
      <c r="P6" s="397"/>
      <c r="Q6" s="485">
        <f>INT(P5/5)</f>
        <v>18</v>
      </c>
      <c r="S6" s="482"/>
      <c r="T6" s="483"/>
      <c r="U6" s="483"/>
      <c r="V6" s="483"/>
      <c r="W6" s="484"/>
      <c r="Z6" s="549"/>
      <c r="AA6" s="549"/>
      <c r="AB6" s="549"/>
    </row>
    <row r="7" ht="17.1" customHeight="1" spans="2:28">
      <c r="B7" s="267" t="s">
        <v>21</v>
      </c>
      <c r="C7" s="277" t="s">
        <v>22</v>
      </c>
      <c r="D7" s="277"/>
      <c r="E7" s="277"/>
      <c r="F7" s="277"/>
      <c r="G7" s="283"/>
      <c r="H7" s="271"/>
      <c r="I7" s="403" t="s">
        <v>23</v>
      </c>
      <c r="J7" s="394">
        <v>60</v>
      </c>
      <c r="K7" s="395">
        <f>INT(J7/2)</f>
        <v>30</v>
      </c>
      <c r="L7" s="396" t="s">
        <v>24</v>
      </c>
      <c r="M7" s="397">
        <v>80</v>
      </c>
      <c r="N7" s="398">
        <f>INT(M7/2)</f>
        <v>40</v>
      </c>
      <c r="O7" s="399" t="s">
        <v>25</v>
      </c>
      <c r="P7" s="399">
        <f>附表!F27</f>
        <v>8</v>
      </c>
      <c r="Q7" s="486" t="s">
        <v>26</v>
      </c>
      <c r="S7" s="482"/>
      <c r="T7" s="483"/>
      <c r="U7" s="483"/>
      <c r="V7" s="483"/>
      <c r="W7" s="484"/>
      <c r="Z7" s="549"/>
      <c r="AA7" s="549"/>
      <c r="AB7" s="549"/>
    </row>
    <row r="8" ht="17.1" customHeight="1" spans="2:28">
      <c r="B8" s="284" t="s">
        <v>27</v>
      </c>
      <c r="C8" s="285" t="s">
        <v>28</v>
      </c>
      <c r="D8" s="285"/>
      <c r="E8" s="285"/>
      <c r="F8" s="285"/>
      <c r="G8" s="286"/>
      <c r="H8" s="271"/>
      <c r="I8" s="404"/>
      <c r="J8" s="405"/>
      <c r="K8" s="406">
        <f>INT(J7/5)</f>
        <v>12</v>
      </c>
      <c r="L8" s="407"/>
      <c r="M8" s="408"/>
      <c r="N8" s="409">
        <f>INT(M7/5)</f>
        <v>16</v>
      </c>
      <c r="O8" s="410"/>
      <c r="P8" s="410"/>
      <c r="Q8" s="487">
        <f>附表!F27-8</f>
        <v>0</v>
      </c>
      <c r="S8" s="488"/>
      <c r="T8" s="489"/>
      <c r="U8" s="489"/>
      <c r="V8" s="489"/>
      <c r="W8" s="490"/>
      <c r="Z8" s="549"/>
      <c r="AA8" s="549"/>
      <c r="AB8" s="549"/>
    </row>
    <row r="9" ht="17.25" spans="2:28">
      <c r="B9" s="287" t="str">
        <f>IF(D9=" "," ","任意特长")</f>
        <v>任意特长</v>
      </c>
      <c r="C9" s="287"/>
      <c r="D9" s="288">
        <f>IF(SUMIF(职业!V3:V11,"任意特长",职业!W3:W11)=0," ",SUMIF(职业!V3:V11,"任意特长",职业!W3:W11))</f>
        <v>4</v>
      </c>
      <c r="E9" s="289" t="str">
        <f>IF(K9=" ","","社交技能（☯）：4选")</f>
        <v/>
      </c>
      <c r="F9" s="289"/>
      <c r="G9" s="289"/>
      <c r="H9" s="289"/>
      <c r="I9" s="289"/>
      <c r="J9" s="289"/>
      <c r="K9" s="411" t="str">
        <f>IF(SUMIF(职业!V3:V11,"社交技能",职业!W3:W11)=0," ",SUMIF(职业!V3:V11,"社交技能",职业!W3:W11))</f>
        <v> </v>
      </c>
      <c r="L9" s="412"/>
      <c r="M9" s="413" t="str">
        <f>IF(F5="","",IF(职业!$Y$3=0," ","二选一：☆"))</f>
        <v> </v>
      </c>
      <c r="N9" s="413"/>
      <c r="O9" s="412"/>
      <c r="P9" s="413" t="str">
        <f>IF(F5="","",IF(职业!Y5=0,"","二选一②:⊙"))</f>
        <v/>
      </c>
      <c r="Q9" s="413"/>
      <c r="R9" s="412"/>
      <c r="S9" s="413" t="str">
        <f>IF(F5="","",IF(职业!Y7=0,"","二选一②:※"))</f>
        <v/>
      </c>
      <c r="T9" s="413"/>
      <c r="U9" s="491"/>
      <c r="V9" s="413" t="str">
        <f>IF(F5="","",IF(职业!Y9=0," ","三选X:X"))</f>
        <v> </v>
      </c>
      <c r="W9" s="413"/>
      <c r="Z9" s="549"/>
      <c r="AA9" s="549"/>
      <c r="AB9" s="549"/>
    </row>
    <row r="10" ht="16.5" customHeight="1" spans="2:28">
      <c r="B10" s="290" t="s">
        <v>29</v>
      </c>
      <c r="C10" s="291"/>
      <c r="D10" s="292">
        <f>E10</f>
        <v>12</v>
      </c>
      <c r="E10" s="293">
        <f>INT((J5+J7)/10)</f>
        <v>12</v>
      </c>
      <c r="F10" s="294" t="s">
        <v>30</v>
      </c>
      <c r="G10" s="295"/>
      <c r="H10" s="296">
        <v>50</v>
      </c>
      <c r="I10" s="414">
        <f>IF(ISBLANK(H10),MIN(J26,99-J26),INT(99-J26))</f>
        <v>99</v>
      </c>
      <c r="J10" s="415"/>
      <c r="K10" s="416" t="s">
        <v>31</v>
      </c>
      <c r="L10" s="291"/>
      <c r="M10" s="417">
        <v>55</v>
      </c>
      <c r="N10" s="418">
        <v>99</v>
      </c>
      <c r="O10" s="294" t="s">
        <v>32</v>
      </c>
      <c r="P10" s="295"/>
      <c r="Q10" s="492">
        <f>MP</f>
        <v>12</v>
      </c>
      <c r="R10" s="493">
        <f>P3/5</f>
        <v>12</v>
      </c>
      <c r="S10" s="494"/>
      <c r="T10" s="495" t="s">
        <v>33</v>
      </c>
      <c r="U10" s="496"/>
      <c r="V10" s="497" t="s">
        <v>34</v>
      </c>
      <c r="W10" s="498"/>
      <c r="Z10" s="549"/>
      <c r="AA10" s="549"/>
      <c r="AB10" s="549"/>
    </row>
    <row r="11" ht="17.25" customHeight="1" spans="2:28">
      <c r="B11" s="297"/>
      <c r="C11" s="298"/>
      <c r="D11" s="299"/>
      <c r="E11" s="300"/>
      <c r="F11" s="301"/>
      <c r="G11" s="302"/>
      <c r="H11" s="303"/>
      <c r="I11" s="419"/>
      <c r="J11" s="420"/>
      <c r="K11" s="421"/>
      <c r="L11" s="298"/>
      <c r="M11" s="422"/>
      <c r="N11" s="423"/>
      <c r="O11" s="301"/>
      <c r="P11" s="302"/>
      <c r="Q11" s="499"/>
      <c r="R11" s="500"/>
      <c r="S11" s="501"/>
      <c r="T11" s="502" t="s">
        <v>35</v>
      </c>
      <c r="U11" s="503"/>
      <c r="V11" s="504" t="s">
        <v>36</v>
      </c>
      <c r="W11" s="505"/>
      <c r="Z11" s="549"/>
      <c r="AA11" s="549"/>
      <c r="AB11" s="549"/>
    </row>
    <row r="12" ht="17.25" spans="2:28">
      <c r="B12" s="304" t="str">
        <f>IF(F5=0," ","["&amp;LOOKUP(F5,职业列表!A2:A117,职业列表!B2:B117)&amp;"]的本职技能："&amp;LOOKUP(F5,职业列表!A2:A117,职业列表!G2:G117))</f>
        <v>[教授（原作向）]的本职技能：图书馆，外语，母语，心理学，任意四项其他学术、时代或个人特长。</v>
      </c>
      <c r="C12" s="304"/>
      <c r="D12" s="304"/>
      <c r="E12" s="304"/>
      <c r="F12" s="304"/>
      <c r="G12" s="304"/>
      <c r="H12" s="304"/>
      <c r="I12" s="304"/>
      <c r="J12" s="304"/>
      <c r="K12" s="304"/>
      <c r="L12" s="304"/>
      <c r="M12" s="304"/>
      <c r="N12" s="304"/>
      <c r="O12" s="304"/>
      <c r="P12" s="304"/>
      <c r="Q12" s="304"/>
      <c r="R12" s="304"/>
      <c r="S12" s="304"/>
      <c r="T12" s="304"/>
      <c r="U12" s="304"/>
      <c r="V12" s="304"/>
      <c r="W12" s="304"/>
      <c r="X12" s="10"/>
      <c r="Z12" s="549"/>
      <c r="AA12" s="549"/>
      <c r="AB12" s="549"/>
    </row>
    <row r="13" ht="16.5" spans="2:27">
      <c r="B13" s="263" t="s">
        <v>37</v>
      </c>
      <c r="C13" s="264"/>
      <c r="D13" s="264"/>
      <c r="E13" s="264"/>
      <c r="F13" s="264"/>
      <c r="G13" s="264"/>
      <c r="H13" s="264"/>
      <c r="I13" s="264"/>
      <c r="J13" s="264"/>
      <c r="K13" s="264"/>
      <c r="L13" s="264"/>
      <c r="M13" s="264"/>
      <c r="N13" s="264"/>
      <c r="O13" s="264"/>
      <c r="P13" s="264"/>
      <c r="Q13" s="264"/>
      <c r="R13" s="264"/>
      <c r="S13" s="264"/>
      <c r="T13" s="264"/>
      <c r="U13" s="264"/>
      <c r="V13" s="264"/>
      <c r="W13" s="265"/>
      <c r="Z13" s="549"/>
      <c r="AA13" s="549"/>
    </row>
    <row r="14" ht="16.5" spans="2:28">
      <c r="B14" s="305" t="s">
        <v>38</v>
      </c>
      <c r="C14" s="306" t="s">
        <v>39</v>
      </c>
      <c r="D14" s="307" t="s">
        <v>40</v>
      </c>
      <c r="E14" s="306"/>
      <c r="F14" s="307" t="s">
        <v>41</v>
      </c>
      <c r="G14" s="307" t="s">
        <v>42</v>
      </c>
      <c r="H14" s="307" t="s">
        <v>12</v>
      </c>
      <c r="I14" s="307" t="s">
        <v>43</v>
      </c>
      <c r="J14" s="307" t="s">
        <v>44</v>
      </c>
      <c r="K14" s="424"/>
      <c r="L14" s="425"/>
      <c r="M14" s="306" t="s">
        <v>38</v>
      </c>
      <c r="N14" s="424" t="s">
        <v>39</v>
      </c>
      <c r="O14" s="307" t="s">
        <v>40</v>
      </c>
      <c r="P14" s="306"/>
      <c r="Q14" s="307" t="s">
        <v>41</v>
      </c>
      <c r="R14" s="307" t="s">
        <v>42</v>
      </c>
      <c r="S14" s="307" t="s">
        <v>12</v>
      </c>
      <c r="T14" s="307" t="s">
        <v>43</v>
      </c>
      <c r="U14" s="307" t="s">
        <v>44</v>
      </c>
      <c r="V14" s="424"/>
      <c r="W14" s="506"/>
      <c r="Z14" s="549"/>
      <c r="AA14" s="549"/>
      <c r="AB14" s="549"/>
    </row>
    <row r="15" ht="16.5" spans="2:28">
      <c r="B15" s="308" t="s">
        <v>45</v>
      </c>
      <c r="C15" s="309" t="str">
        <f>IFERROR(IF(COUNTIF(职业!$V$3:$V$11,$D15)=1,"★",IF(COUNTIF(职业!$Y$3:$Z$3,$D15),"☆",IF(COUNTIF(职业!$Y$5:$Z$5,$D15),"⊙",IF(COUNTIF(职业!$Y$7:$Z$7,$D15),"※",IF(COUNTIF(职业!$Y$9:$AA$9,$D15),"×"," ")))))," ")</f>
        <v> </v>
      </c>
      <c r="D15" s="310" t="s">
        <v>46</v>
      </c>
      <c r="E15" s="311"/>
      <c r="F15" s="312">
        <v>5</v>
      </c>
      <c r="G15" s="313"/>
      <c r="H15" s="313"/>
      <c r="I15" s="313"/>
      <c r="J15" s="312">
        <f t="shared" ref="J15:J46" si="0">SUM(F15:I15)</f>
        <v>5</v>
      </c>
      <c r="K15" s="312">
        <f t="shared" ref="K15:K46" si="1">INT(J15/2)</f>
        <v>2</v>
      </c>
      <c r="L15" s="426">
        <f t="shared" ref="L15:L46" si="2">INT(J15/5)</f>
        <v>1</v>
      </c>
      <c r="M15" s="311" t="s">
        <v>45</v>
      </c>
      <c r="N15" s="309" t="str">
        <f>IFERROR(IF(COUNTIF(职业!$V$3:$V$11,$O15)=1,"★",IF(COUNTIF(职业!$Y$3:$Z$3,$O15),"☆",IF(COUNTIF(职业!$Y$5:$Z$5,$O15),"⊙",IF(COUNTIF(职业!$Y$7:$Z$7,$O15),"※",IF(COUNTIF(职业!$Y$9:$AA$9,$O15),"×"," ")))))," ")</f>
        <v> </v>
      </c>
      <c r="O15" s="427" t="s">
        <v>47</v>
      </c>
      <c r="P15" s="428"/>
      <c r="Q15" s="312">
        <v>5</v>
      </c>
      <c r="R15" s="313"/>
      <c r="S15" s="313">
        <v>80</v>
      </c>
      <c r="T15" s="313"/>
      <c r="U15" s="312">
        <f t="shared" ref="U15:U46" si="3">SUM(Q15:T15)</f>
        <v>85</v>
      </c>
      <c r="V15" s="312">
        <f>INT(U15/2)</f>
        <v>42</v>
      </c>
      <c r="W15" s="507">
        <f>INT(U15/5)</f>
        <v>17</v>
      </c>
      <c r="Z15" s="549"/>
      <c r="AA15" s="549"/>
      <c r="AB15" s="549"/>
    </row>
    <row r="16" ht="16.5" spans="2:28">
      <c r="B16" s="314" t="s">
        <v>45</v>
      </c>
      <c r="C16" s="315" t="str">
        <f>IFERROR(IF(COUNTIF(职业!$V$3:$V$11,$D16)=1,"★",IF(COUNTIF(职业!$Y$3:$Z$3,$D16),"☆",IF(COUNTIF(职业!$Y$5:$Z$5,$D16),"⊙",IF(COUNTIF(职业!$Y$7:$Z$7,$D16),"※",IF(COUNTIF(职业!$Y$9:$AA$9,$D16),"×"," ")))))," ")</f>
        <v> </v>
      </c>
      <c r="D16" s="316" t="s">
        <v>48</v>
      </c>
      <c r="E16" s="317"/>
      <c r="F16" s="318">
        <v>1</v>
      </c>
      <c r="G16" s="319"/>
      <c r="H16" s="319"/>
      <c r="I16" s="319"/>
      <c r="J16" s="318">
        <f t="shared" si="0"/>
        <v>1</v>
      </c>
      <c r="K16" s="318">
        <f t="shared" si="1"/>
        <v>0</v>
      </c>
      <c r="L16" s="429">
        <f t="shared" si="2"/>
        <v>0</v>
      </c>
      <c r="M16" s="317" t="s">
        <v>45</v>
      </c>
      <c r="N16" s="315" t="str">
        <f>IFERROR(IF(COUNTIF(职业!$V$3:$V$11,$O16)=1,"★",IF(COUNTIF(职业!$Y$3:$Z$3,$O16),"☆",IF(COUNTIF(职业!$Y$5:$Z$5,$O16),"⊙",IF(COUNTIF(职业!$Y$7:$Z$7,$O16),"※",IF(COUNTIF(职业!$Y$9:$AA$9,$O16),"×"," ")))))," ")</f>
        <v>★</v>
      </c>
      <c r="O16" s="316" t="s">
        <v>49</v>
      </c>
      <c r="P16" s="317"/>
      <c r="Q16" s="318">
        <v>20</v>
      </c>
      <c r="R16" s="319"/>
      <c r="S16" s="319"/>
      <c r="T16" s="319"/>
      <c r="U16" s="318">
        <f t="shared" si="3"/>
        <v>20</v>
      </c>
      <c r="V16" s="318">
        <f>INT(U16/2)</f>
        <v>10</v>
      </c>
      <c r="W16" s="508">
        <f>INT(U16/5)</f>
        <v>4</v>
      </c>
      <c r="Z16" s="549"/>
      <c r="AA16" s="549"/>
      <c r="AB16" s="549"/>
    </row>
    <row r="17" ht="16.5" spans="2:28">
      <c r="B17" s="308" t="s">
        <v>45</v>
      </c>
      <c r="C17" s="309" t="str">
        <f>IFERROR(IF(COUNTIF(职业!$V$3:$V$11,$D17)=1,"★",IF(COUNTIF(职业!$Y$3:$Z$3,$D17),"☆",IF(COUNTIF(职业!$Y$5:$Z$5,$D17),"⊙",IF(COUNTIF(职业!$Y$7:$Z$7,$D17),"※",IF(COUNTIF(职业!$Y$9:$AA$9,$D17),"×"," ")))))," ")</f>
        <v> </v>
      </c>
      <c r="D17" s="310" t="s">
        <v>50</v>
      </c>
      <c r="E17" s="311"/>
      <c r="F17" s="312">
        <v>5</v>
      </c>
      <c r="G17" s="313"/>
      <c r="H17" s="313">
        <v>50</v>
      </c>
      <c r="I17" s="313">
        <v>30</v>
      </c>
      <c r="J17" s="312">
        <f t="shared" si="0"/>
        <v>85</v>
      </c>
      <c r="K17" s="312">
        <f t="shared" si="1"/>
        <v>42</v>
      </c>
      <c r="L17" s="426">
        <f t="shared" si="2"/>
        <v>17</v>
      </c>
      <c r="M17" s="311" t="s">
        <v>45</v>
      </c>
      <c r="N17" s="309" t="str">
        <f>IFERROR(IF(COUNTIF(职业!$V$3:$V$11,$O17)=1,"★",IF(COUNTIF(职业!$Y$3:$Z$3,$O17),"☆",IF(COUNTIF(职业!$Y$5:$Z$5,$O17),"⊙",IF(COUNTIF(职业!$Y$7:$Z$7,$O17),"※",IF(COUNTIF(职业!$Y$9:$AA$9,$O17),"×"," ")))))," ")</f>
        <v> </v>
      </c>
      <c r="O17" s="427" t="s">
        <v>51</v>
      </c>
      <c r="P17" s="428"/>
      <c r="Q17" s="312">
        <v>20</v>
      </c>
      <c r="R17" s="313"/>
      <c r="S17" s="313"/>
      <c r="T17" s="313">
        <v>30</v>
      </c>
      <c r="U17" s="312">
        <f t="shared" si="3"/>
        <v>50</v>
      </c>
      <c r="V17" s="312">
        <f t="shared" ref="V17:V46" si="4">INT(U17/2)</f>
        <v>25</v>
      </c>
      <c r="W17" s="507">
        <f t="shared" ref="W17:W46" si="5">INT(U17/5)</f>
        <v>10</v>
      </c>
      <c r="Z17" s="549"/>
      <c r="AA17" s="549"/>
      <c r="AB17" s="549"/>
    </row>
    <row r="18" ht="16.5" spans="2:27">
      <c r="B18" s="314" t="s">
        <v>45</v>
      </c>
      <c r="C18" s="315" t="str">
        <f>IFERROR(IF(COUNTIF(职业!$V$3:$V$11,$D18)=1,"★",IF(COUNTIF(职业!$Y$3:$Z$3,$D18),"☆",IF(COUNTIF(职业!$Y$5:$Z$5,$D18),"⊙",IF(COUNTIF(职业!$Y$7:$Z$7,$D18),"※",IF(COUNTIF(职业!$Y$9:$AA$9,$D18),"×"," ")))))," ")</f>
        <v> </v>
      </c>
      <c r="D18" s="316" t="s">
        <v>52</v>
      </c>
      <c r="E18" s="317"/>
      <c r="F18" s="318">
        <v>1</v>
      </c>
      <c r="G18" s="319"/>
      <c r="H18" s="319"/>
      <c r="I18" s="319"/>
      <c r="J18" s="318">
        <f t="shared" si="0"/>
        <v>1</v>
      </c>
      <c r="K18" s="318">
        <f t="shared" si="1"/>
        <v>0</v>
      </c>
      <c r="L18" s="429">
        <f t="shared" si="2"/>
        <v>0</v>
      </c>
      <c r="M18" s="317" t="s">
        <v>45</v>
      </c>
      <c r="N18" s="315" t="str">
        <f>IFERROR(IF(COUNTIF(职业!$V$3:$V$11,$O18)=1,"★",IF(COUNTIF(职业!$Y$3:$Z$3,$O18),"☆",IF(COUNTIF(职业!$Y$5:$Z$5,$O18),"⊙",IF(COUNTIF(职业!$Y$7:$Z$7,$O18),"※",IF(COUNTIF(职业!$Y$9:$AA$9,$O18),"×"," ")))))," ")</f>
        <v> </v>
      </c>
      <c r="O18" s="316" t="s">
        <v>53</v>
      </c>
      <c r="P18" s="317"/>
      <c r="Q18" s="318">
        <v>1</v>
      </c>
      <c r="R18" s="319"/>
      <c r="S18" s="319"/>
      <c r="T18" s="319"/>
      <c r="U18" s="318">
        <f t="shared" si="3"/>
        <v>1</v>
      </c>
      <c r="V18" s="318">
        <f t="shared" si="4"/>
        <v>0</v>
      </c>
      <c r="W18" s="508">
        <f t="shared" si="5"/>
        <v>0</v>
      </c>
      <c r="Z18" s="549"/>
      <c r="AA18" s="549"/>
    </row>
    <row r="19" ht="16.5" customHeight="1" spans="2:28">
      <c r="B19" s="308" t="s">
        <v>45</v>
      </c>
      <c r="C19" s="309" t="str">
        <f>IFERROR(IF(COUNTIF(职业!$V$3:$V$11,$D19)=1,"★",IF(COUNTIF(职业!$Y$3:$Z$3,$D19),"☆",IF(COUNTIF(职业!$Y$5:$Z$5,$D19),"⊙",IF(COUNTIF(职业!$Y$7:$Z$7,$D19),"※",IF(COUNTIF(职业!$Y$9:$AA$9,$D19),"×"," ")))))," ")</f>
        <v> </v>
      </c>
      <c r="D19" s="320" t="s">
        <v>54</v>
      </c>
      <c r="E19" s="321" t="s">
        <v>55</v>
      </c>
      <c r="F19" s="312">
        <v>5</v>
      </c>
      <c r="G19" s="313"/>
      <c r="H19" s="313"/>
      <c r="I19" s="313"/>
      <c r="J19" s="312">
        <f t="shared" si="0"/>
        <v>5</v>
      </c>
      <c r="K19" s="312">
        <f t="shared" si="1"/>
        <v>2</v>
      </c>
      <c r="L19" s="426">
        <f t="shared" si="2"/>
        <v>1</v>
      </c>
      <c r="M19" s="311" t="s">
        <v>45</v>
      </c>
      <c r="N19" s="309" t="str">
        <f>IFERROR(IF(COUNTIF(职业!$V$3:$V$11,$O19)=1,"★",IF(COUNTIF(职业!$Y$3:$Z$3,$O19),"☆",IF(COUNTIF(职业!$Y$5:$Z$5,$O19),"⊙",IF(COUNTIF(职业!$Y$7:$Z$7,$O19),"※",IF(COUNTIF(职业!$Y$9:$AA$9,$O19),"×"," ")))))," ")</f>
        <v> </v>
      </c>
      <c r="O19" s="427" t="s">
        <v>56</v>
      </c>
      <c r="P19" s="428"/>
      <c r="Q19" s="312">
        <v>10</v>
      </c>
      <c r="R19" s="313"/>
      <c r="S19" s="313"/>
      <c r="T19" s="313"/>
      <c r="U19" s="312">
        <f t="shared" si="3"/>
        <v>10</v>
      </c>
      <c r="V19" s="312">
        <f t="shared" si="4"/>
        <v>5</v>
      </c>
      <c r="W19" s="507">
        <f t="shared" si="5"/>
        <v>2</v>
      </c>
      <c r="Z19" s="549"/>
      <c r="AA19" s="549"/>
      <c r="AB19" s="549"/>
    </row>
    <row r="20" ht="16.5" customHeight="1" spans="2:28">
      <c r="B20" s="314" t="s">
        <v>45</v>
      </c>
      <c r="C20" s="315" t="str">
        <f>IFERROR(IF(COUNTIF(职业!$V$3:$V$11,$D20)=1,"★",IF(COUNTIF(职业!$Y$3:$Z$3,$D20),"☆",IF(COUNTIF(职业!$Y$5:$Z$5,$D20),"⊙",IF(COUNTIF(职业!$Y$7:$Z$7,$D20),"※",IF(COUNTIF(职业!$Y$9:$AA$9,$D20),"×"," ")))))," ")</f>
        <v> </v>
      </c>
      <c r="D20" s="322" t="s">
        <v>57</v>
      </c>
      <c r="E20" s="323"/>
      <c r="F20" s="318">
        <v>5</v>
      </c>
      <c r="G20" s="319"/>
      <c r="H20" s="319"/>
      <c r="I20" s="319"/>
      <c r="J20" s="318">
        <f t="shared" si="0"/>
        <v>5</v>
      </c>
      <c r="K20" s="318">
        <f t="shared" si="1"/>
        <v>2</v>
      </c>
      <c r="L20" s="429">
        <f t="shared" si="2"/>
        <v>1</v>
      </c>
      <c r="M20" s="317" t="s">
        <v>45</v>
      </c>
      <c r="N20" s="315" t="str">
        <f>IFERROR(IF(COUNTIF(职业!$V$3:$V$11,$O20)=1,"★",IF(COUNTIF(职业!$Y$3:$Z$3,$O20),"☆",IF(COUNTIF(职业!$Y$5:$Z$5,$O20),"⊙",IF(COUNTIF(职业!$Y$7:$Z$7,$O20),"※",IF(COUNTIF(职业!$Y$9:$AA$9,$O20),"×"," ")))))," ")</f>
        <v> </v>
      </c>
      <c r="O20" s="316" t="s">
        <v>58</v>
      </c>
      <c r="P20" s="317"/>
      <c r="Q20" s="318">
        <v>1</v>
      </c>
      <c r="R20" s="319"/>
      <c r="S20" s="319"/>
      <c r="T20" s="319"/>
      <c r="U20" s="318">
        <f t="shared" si="3"/>
        <v>1</v>
      </c>
      <c r="V20" s="318">
        <f t="shared" si="4"/>
        <v>0</v>
      </c>
      <c r="W20" s="508">
        <f t="shared" si="5"/>
        <v>0</v>
      </c>
      <c r="Z20" s="549"/>
      <c r="AA20" s="549"/>
      <c r="AB20" s="549"/>
    </row>
    <row r="21" ht="16.5" customHeight="1" spans="2:28">
      <c r="B21" s="308" t="s">
        <v>45</v>
      </c>
      <c r="C21" s="309" t="str">
        <f>IFERROR(IF(COUNTIF(职业!$V$3:$V$11,$D21)=1,"★",IF(COUNTIF(职业!$Y$3:$Z$3,$D21),"☆",IF(COUNTIF(职业!$Y$5:$Z$5,$D21),"⊙",IF(COUNTIF(职业!$Y$7:$Z$7,$D21),"※",IF(COUNTIF(职业!$Y$9:$AA$9,$D21),"×"," ")))))," ")</f>
        <v> </v>
      </c>
      <c r="D21" s="320" t="s">
        <v>59</v>
      </c>
      <c r="E21" s="321"/>
      <c r="F21" s="312">
        <v>5</v>
      </c>
      <c r="G21" s="313"/>
      <c r="H21" s="313"/>
      <c r="I21" s="313"/>
      <c r="J21" s="312">
        <f t="shared" si="0"/>
        <v>5</v>
      </c>
      <c r="K21" s="312">
        <f t="shared" si="1"/>
        <v>2</v>
      </c>
      <c r="L21" s="426">
        <f t="shared" si="2"/>
        <v>1</v>
      </c>
      <c r="M21" s="311" t="s">
        <v>45</v>
      </c>
      <c r="N21" s="309" t="str">
        <f>IFERROR(IF(COUNTIF(职业!$V$3:$V$11,$O21)=1,"★",IF(COUNTIF(职业!$Y$3:$Z$3,$O21),"☆",IF(COUNTIF(职业!$Y$5:$Z$5,$O21),"⊙",IF(COUNTIF(职业!$Y$7:$Z$7,$O21),"※",IF(COUNTIF(职业!$Y$9:$AA$9,$O21),"×"," ")))))," ")</f>
        <v> </v>
      </c>
      <c r="O21" s="427" t="s">
        <v>60</v>
      </c>
      <c r="P21" s="428"/>
      <c r="Q21" s="312">
        <v>10</v>
      </c>
      <c r="R21" s="313"/>
      <c r="S21" s="313"/>
      <c r="T21" s="313"/>
      <c r="U21" s="312">
        <f t="shared" si="3"/>
        <v>10</v>
      </c>
      <c r="V21" s="312">
        <f t="shared" si="4"/>
        <v>5</v>
      </c>
      <c r="W21" s="507">
        <f t="shared" si="5"/>
        <v>2</v>
      </c>
      <c r="Z21" s="549"/>
      <c r="AA21" s="549"/>
      <c r="AB21" s="549"/>
    </row>
    <row r="22" ht="16.5" spans="2:27">
      <c r="B22" s="314" t="s">
        <v>45</v>
      </c>
      <c r="C22" s="315" t="str">
        <f>IFERROR(IF(COUNTIF(职业!$V$3:$V$11,$D22)=1,"★",IF(COUNTIF(职业!$Y$3:$Z$3,$D22),"☆",IF(COUNTIF(职业!$Y$5:$Z$5,$D22),"⊙",IF(COUNTIF(职业!$Y$7:$Z$7,$D22),"※",IF(COUNTIF(职业!$Y$9:$AA$9,$D22),"×"," ")))))," ")&amp;CHAR(10)&amp;IF($K$9=" "," ","☯")</f>
        <v> 
 </v>
      </c>
      <c r="D22" s="316" t="s">
        <v>61</v>
      </c>
      <c r="E22" s="317"/>
      <c r="F22" s="318">
        <v>15</v>
      </c>
      <c r="G22" s="319"/>
      <c r="H22" s="319"/>
      <c r="I22" s="319"/>
      <c r="J22" s="318">
        <f t="shared" si="0"/>
        <v>15</v>
      </c>
      <c r="K22" s="318">
        <f t="shared" si="1"/>
        <v>7</v>
      </c>
      <c r="L22" s="429">
        <f t="shared" si="2"/>
        <v>3</v>
      </c>
      <c r="M22" s="317" t="s">
        <v>45</v>
      </c>
      <c r="N22" s="315" t="str">
        <f>IFERROR(IF(COUNTIF(职业!$V$3:$V$11,$O22)=1,"★",IF(COUNTIF(职业!$Y$3:$Z$3,$O22),"☆",IF(COUNTIF(职业!$Y$5:$Z$5,$O22),"⊙",IF(COUNTIF(职业!$Y$7:$Z$7,$O22),"※",IF(COUNTIF(职业!$Y$9:$AA$9,$O22),"×"," ")))))," ")</f>
        <v> </v>
      </c>
      <c r="O22" s="316" t="s">
        <v>62</v>
      </c>
      <c r="P22" s="317"/>
      <c r="Q22" s="318">
        <v>10</v>
      </c>
      <c r="R22" s="319"/>
      <c r="S22" s="319"/>
      <c r="T22" s="319"/>
      <c r="U22" s="318">
        <f t="shared" si="3"/>
        <v>10</v>
      </c>
      <c r="V22" s="318">
        <f t="shared" si="4"/>
        <v>5</v>
      </c>
      <c r="W22" s="508">
        <f t="shared" si="5"/>
        <v>2</v>
      </c>
      <c r="Z22" s="549"/>
      <c r="AA22" s="549"/>
    </row>
    <row r="23" ht="16.5" spans="2:28">
      <c r="B23" s="308" t="s">
        <v>45</v>
      </c>
      <c r="C23" s="309" t="str">
        <f>IFERROR(IF(COUNTIF(职业!$V$3:$V$11,$D23)=1,"★",IF(COUNTIF(职业!$Y$3:$Z$3,$D23),"☆",IF(COUNTIF(职业!$Y$5:$Z$5,$D23),"⊙",IF(COUNTIF(职业!$Y$7:$Z$7,$D23),"※",IF(COUNTIF(职业!$Y$9:$AA$9,$D23),"×"," ")))))," ")</f>
        <v> </v>
      </c>
      <c r="D23" s="310" t="s">
        <v>63</v>
      </c>
      <c r="E23" s="311"/>
      <c r="F23" s="312">
        <v>20</v>
      </c>
      <c r="G23" s="313"/>
      <c r="H23" s="313"/>
      <c r="I23" s="313"/>
      <c r="J23" s="312">
        <f t="shared" si="0"/>
        <v>20</v>
      </c>
      <c r="K23" s="312">
        <f t="shared" si="1"/>
        <v>10</v>
      </c>
      <c r="L23" s="426">
        <f t="shared" si="2"/>
        <v>4</v>
      </c>
      <c r="M23" s="311" t="s">
        <v>45</v>
      </c>
      <c r="N23" s="309" t="str">
        <f>IFERROR(IF(COUNTIF(职业!$V$3:$V$11,$O23)=1,"★",IF(COUNTIF(职业!$Y$3:$Z$3,$O23),"☆",IF(COUNTIF(职业!$Y$5:$Z$5,$O23),"⊙",IF(COUNTIF(职业!$Y$7:$Z$7,$O23),"※",IF(COUNTIF(职业!$Y$9:$AA$9,$O23),"×"," ")))))," ")</f>
        <v> </v>
      </c>
      <c r="O23" s="427" t="s">
        <v>64</v>
      </c>
      <c r="P23" s="428"/>
      <c r="Q23" s="312">
        <v>5</v>
      </c>
      <c r="R23" s="313"/>
      <c r="S23" s="313"/>
      <c r="T23" s="313"/>
      <c r="U23" s="312">
        <f t="shared" si="3"/>
        <v>5</v>
      </c>
      <c r="V23" s="312">
        <f t="shared" si="4"/>
        <v>2</v>
      </c>
      <c r="W23" s="507">
        <f t="shared" si="5"/>
        <v>1</v>
      </c>
      <c r="Z23" s="549"/>
      <c r="AA23" s="549"/>
      <c r="AB23" s="550"/>
    </row>
    <row r="24" ht="16.5" spans="2:28">
      <c r="B24" s="314" t="s">
        <v>45</v>
      </c>
      <c r="C24" s="315" t="str">
        <f>IFERROR(IF(COUNTIF(职业!$V$3:$V$11,$D24)=1,"★",IF(COUNTIF(职业!$Y$3:$Z$3,$D24),"☆",IF(COUNTIF(职业!$Y$5:$Z$5,$D24),"⊙",IF(COUNTIF(职业!$Y$7:$Z$7,$D24),"※",IF(COUNTIF(职业!$Y$9:$AA$9,$D24),"×"," ")))))," ")</f>
        <v> </v>
      </c>
      <c r="D24" s="316" t="s">
        <v>65</v>
      </c>
      <c r="E24" s="317"/>
      <c r="F24" s="318">
        <v>5</v>
      </c>
      <c r="G24" s="319"/>
      <c r="H24" s="319"/>
      <c r="I24" s="319"/>
      <c r="J24" s="318">
        <f t="shared" si="0"/>
        <v>5</v>
      </c>
      <c r="K24" s="318">
        <f t="shared" si="1"/>
        <v>2</v>
      </c>
      <c r="L24" s="429">
        <f t="shared" si="2"/>
        <v>1</v>
      </c>
      <c r="M24" s="317" t="s">
        <v>45</v>
      </c>
      <c r="N24" s="315" t="str">
        <f>IFERROR(IF(COUNTIF(职业!$V$3:$V$11,$O24)=1,"★",IF(COUNTIF(职业!$Y$3:$Z$3,$O24),"☆",IF(COUNTIF(职业!$Y$5:$Z$5,$O24),"⊙",IF(COUNTIF(职业!$Y$7:$Z$7,$O24),"※",IF(COUNTIF(职业!$Y$9:$AA$9,$O24),"×"," ")))))," ")</f>
        <v> </v>
      </c>
      <c r="O24" s="316" t="s">
        <v>66</v>
      </c>
      <c r="P24" s="317"/>
      <c r="Q24" s="318">
        <v>1</v>
      </c>
      <c r="R24" s="319"/>
      <c r="S24" s="319"/>
      <c r="T24" s="319"/>
      <c r="U24" s="318">
        <f t="shared" si="3"/>
        <v>1</v>
      </c>
      <c r="V24" s="318">
        <f t="shared" si="4"/>
        <v>0</v>
      </c>
      <c r="W24" s="508">
        <f t="shared" si="5"/>
        <v>0</v>
      </c>
      <c r="Z24" s="549"/>
      <c r="AA24" s="549"/>
      <c r="AB24" s="550"/>
    </row>
    <row r="25" ht="16.5" spans="2:28">
      <c r="B25" s="308"/>
      <c r="C25" s="309" t="str">
        <f>IFERROR(IF(COUNTIF(职业!$V$3:$V$11,$D25)=1,"★",IF(COUNTIF(职业!$Y$3:$Z$3,$D25),"☆",IF(COUNTIF(职业!$Y$5:$Z$5,$D25),"⊙",IF(COUNTIF(职业!$Y$7:$Z$7,$D25),"※",IF(COUNTIF(职业!$Y$9:$AA$9,$D25),"×"," ")))))," ")</f>
        <v> </v>
      </c>
      <c r="D25" s="310" t="s">
        <v>67</v>
      </c>
      <c r="E25" s="311"/>
      <c r="F25" s="312">
        <v>0</v>
      </c>
      <c r="G25" s="313">
        <v>20</v>
      </c>
      <c r="H25" s="313">
        <v>70</v>
      </c>
      <c r="I25" s="313"/>
      <c r="J25" s="312">
        <f t="shared" si="0"/>
        <v>90</v>
      </c>
      <c r="K25" s="312">
        <f t="shared" si="1"/>
        <v>45</v>
      </c>
      <c r="L25" s="426">
        <f t="shared" si="2"/>
        <v>18</v>
      </c>
      <c r="M25" s="311" t="s">
        <v>45</v>
      </c>
      <c r="N25" s="309" t="str">
        <f>IFERROR(IF(COUNTIF(职业!$V$3:$V$11,$O25)=1,"★",IF(COUNTIF(职业!$Y$3:$Z$3,$O25),"☆",IF(COUNTIF(职业!$Y$5:$Z$5,$O25),"⊙",IF(COUNTIF(职业!$Y$7:$Z$7,$O25),"※",IF(COUNTIF(职业!$Y$9:$AA$9,$O25),"×"," ")))))," ")&amp;CHAR(10)&amp;IF($K$9=" "," ","☯")</f>
        <v> 
 </v>
      </c>
      <c r="O25" s="427" t="s">
        <v>68</v>
      </c>
      <c r="P25" s="428"/>
      <c r="Q25" s="312">
        <v>10</v>
      </c>
      <c r="R25" s="313"/>
      <c r="S25" s="313"/>
      <c r="T25" s="313"/>
      <c r="U25" s="312">
        <f t="shared" si="3"/>
        <v>10</v>
      </c>
      <c r="V25" s="312">
        <f t="shared" si="4"/>
        <v>5</v>
      </c>
      <c r="W25" s="507">
        <f t="shared" si="5"/>
        <v>2</v>
      </c>
      <c r="Z25" s="549"/>
      <c r="AA25" s="549"/>
      <c r="AB25" s="549"/>
    </row>
    <row r="26" ht="16.5" spans="2:28">
      <c r="B26" s="314"/>
      <c r="C26" s="315" t="str">
        <f>IFERROR(IF(COUNTIF(职业!$V$3:$V$11,$D26)=1,"★",IF(COUNTIF(职业!$Y$3:$Z$3,$D26),"☆",IF(COUNTIF(职业!$Y$5:$Z$5,$D26),"⊙",IF(COUNTIF(职业!$Y$7:$Z$7,$D26),"※",IF(COUNTIF(职业!$Y$9:$AA$9,$D26),"×"," ")))))," ")</f>
        <v> </v>
      </c>
      <c r="D26" s="316" t="s">
        <v>69</v>
      </c>
      <c r="E26" s="317"/>
      <c r="F26" s="318">
        <v>0</v>
      </c>
      <c r="G26" s="319"/>
      <c r="H26" s="318" t="s">
        <v>70</v>
      </c>
      <c r="I26" s="318" t="s">
        <v>70</v>
      </c>
      <c r="J26" s="318">
        <f t="shared" si="0"/>
        <v>0</v>
      </c>
      <c r="K26" s="318">
        <f t="shared" si="1"/>
        <v>0</v>
      </c>
      <c r="L26" s="429">
        <f t="shared" si="2"/>
        <v>0</v>
      </c>
      <c r="M26" s="317" t="s">
        <v>45</v>
      </c>
      <c r="N26" s="315" t="str">
        <f>IFERROR(IF(COUNTIF(职业!$V$3:$V$11,$O26)=1,"★",IF(COUNTIF(职业!$Y$3:$Z$3,$O26),"☆",IF(COUNTIF(职业!$Y$5:$Z$5,$O26),"⊙",IF(COUNTIF(职业!$Y$7:$Z$7,$O26),"※",IF(COUNTIF(职业!$Y$9:$AA$9,$O26),"×"," ")))))," ")</f>
        <v> </v>
      </c>
      <c r="O26" s="430" t="s">
        <v>71</v>
      </c>
      <c r="P26" s="328"/>
      <c r="Q26" s="318">
        <v>1</v>
      </c>
      <c r="R26" s="319"/>
      <c r="S26" s="319"/>
      <c r="T26" s="319"/>
      <c r="U26" s="318">
        <f t="shared" si="3"/>
        <v>1</v>
      </c>
      <c r="V26" s="318">
        <f t="shared" si="4"/>
        <v>0</v>
      </c>
      <c r="W26" s="508">
        <f t="shared" si="5"/>
        <v>0</v>
      </c>
      <c r="Z26" s="549"/>
      <c r="AA26" s="549"/>
      <c r="AB26" s="549"/>
    </row>
    <row r="27" ht="16.5" spans="2:28">
      <c r="B27" s="308" t="s">
        <v>45</v>
      </c>
      <c r="C27" s="309" t="str">
        <f>IFERROR(IF(COUNTIF(职业!$V$3:$V$11,$D27)=1,"★",IF(COUNTIF(职业!$Y$3:$Z$3,$D27),"☆",IF(COUNTIF(职业!$Y$5:$Z$5,$D27),"⊙",IF(COUNTIF(职业!$Y$7:$Z$7,$D27),"※",IF(COUNTIF(职业!$Y$9:$AA$9,$D27),"×"," ")))))," ")</f>
        <v> </v>
      </c>
      <c r="D27" s="310" t="s">
        <v>72</v>
      </c>
      <c r="E27" s="311"/>
      <c r="F27" s="312">
        <v>5</v>
      </c>
      <c r="G27" s="313"/>
      <c r="H27" s="313"/>
      <c r="I27" s="313"/>
      <c r="J27" s="312">
        <f t="shared" si="0"/>
        <v>5</v>
      </c>
      <c r="K27" s="312">
        <f t="shared" si="1"/>
        <v>2</v>
      </c>
      <c r="L27" s="426">
        <f t="shared" si="2"/>
        <v>1</v>
      </c>
      <c r="M27" s="311" t="s">
        <v>45</v>
      </c>
      <c r="N27" s="309" t="str">
        <f>IFERROR(IF(COUNTIF(职业!$V$3:$V$11,$O27)=1,"★",IF(COUNTIF(职业!$Y$3:$Z$3,$O27),"☆",IF(COUNTIF(职业!$Y$5:$Z$5,$O27),"⊙",IF(COUNTIF(职业!$Y$7:$Z$7,$O27),"※",IF(COUNTIF(职业!$Y$9:$AA$9,$O27),"×"," ")))))," ")</f>
        <v> </v>
      </c>
      <c r="O27" s="427" t="s">
        <v>73</v>
      </c>
      <c r="P27" s="428"/>
      <c r="Q27" s="312">
        <v>1</v>
      </c>
      <c r="R27" s="313"/>
      <c r="S27" s="313"/>
      <c r="T27" s="313"/>
      <c r="U27" s="312">
        <f t="shared" si="3"/>
        <v>1</v>
      </c>
      <c r="V27" s="312">
        <f t="shared" si="4"/>
        <v>0</v>
      </c>
      <c r="W27" s="507">
        <f t="shared" si="5"/>
        <v>0</v>
      </c>
      <c r="Z27" s="549"/>
      <c r="AA27" s="549"/>
      <c r="AB27" s="549"/>
    </row>
    <row r="28" ht="16.5" spans="2:28">
      <c r="B28" s="314" t="s">
        <v>45</v>
      </c>
      <c r="C28" s="315" t="str">
        <f>IFERROR(IF(COUNTIF(职业!$V$3:$V$11,$D28)=1,"★",IF(COUNTIF(职业!$Y$3:$Z$3,$D28),"☆",IF(COUNTIF(职业!$Y$5:$Z$5,$D28),"⊙",IF(COUNTIF(职业!$Y$7:$Z$7,$D28),"※",IF(COUNTIF(职业!$Y$9:$AA$9,$D28),"×"," ")))))," ")</f>
        <v> </v>
      </c>
      <c r="D28" s="316" t="s">
        <v>74</v>
      </c>
      <c r="E28" s="317"/>
      <c r="F28" s="318">
        <f>INT(M3/2)</f>
        <v>27</v>
      </c>
      <c r="G28" s="319"/>
      <c r="H28" s="319"/>
      <c r="I28" s="319">
        <v>40</v>
      </c>
      <c r="J28" s="318">
        <f t="shared" si="0"/>
        <v>67</v>
      </c>
      <c r="K28" s="318">
        <f t="shared" si="1"/>
        <v>33</v>
      </c>
      <c r="L28" s="429">
        <f t="shared" si="2"/>
        <v>13</v>
      </c>
      <c r="M28" s="317" t="s">
        <v>45</v>
      </c>
      <c r="N28" s="315" t="str">
        <f>IFERROR(IF(COUNTIF(职业!$V$3:$V$11,$O28)=1,"★",IF(COUNTIF(职业!$Y$3:$Z$3,$O28),"☆",IF(COUNTIF(职业!$Y$5:$Z$5,$O28),"⊙",IF(COUNTIF(职业!$Y$7:$Z$7,$O28),"※",IF(COUNTIF(职业!$Y$9:$AA$9,$O28),"×"," ")))))," ")</f>
        <v>★</v>
      </c>
      <c r="O28" s="316" t="s">
        <v>75</v>
      </c>
      <c r="P28" s="317"/>
      <c r="Q28" s="318">
        <v>10</v>
      </c>
      <c r="R28" s="319"/>
      <c r="S28" s="319">
        <v>60</v>
      </c>
      <c r="T28" s="319"/>
      <c r="U28" s="318">
        <f t="shared" si="3"/>
        <v>70</v>
      </c>
      <c r="V28" s="318">
        <f t="shared" si="4"/>
        <v>35</v>
      </c>
      <c r="W28" s="508">
        <f t="shared" si="5"/>
        <v>14</v>
      </c>
      <c r="Z28" s="549"/>
      <c r="AA28" s="549"/>
      <c r="AB28" s="549"/>
    </row>
    <row r="29" ht="16.5" spans="2:28">
      <c r="B29" s="308" t="s">
        <v>45</v>
      </c>
      <c r="C29" s="309" t="str">
        <f>IFERROR(IF(COUNTIF(职业!$V$3:$V$11,$D29)=1,"★",IF(COUNTIF(职业!$Y$3:$Z$3,$D29),"☆",IF(COUNTIF(职业!$Y$5:$Z$5,$D29),"⊙",IF(COUNTIF(职业!$Y$7:$Z$7,$D29),"※",IF(COUNTIF(职业!$Y$9:$AA$9,$D29),"×"," ")))))," ")</f>
        <v> </v>
      </c>
      <c r="D29" s="310" t="s">
        <v>76</v>
      </c>
      <c r="E29" s="311"/>
      <c r="F29" s="312">
        <v>20</v>
      </c>
      <c r="G29" s="313"/>
      <c r="H29" s="313"/>
      <c r="I29" s="313"/>
      <c r="J29" s="312">
        <f t="shared" si="0"/>
        <v>20</v>
      </c>
      <c r="K29" s="312">
        <f t="shared" si="1"/>
        <v>10</v>
      </c>
      <c r="L29" s="426">
        <f t="shared" si="2"/>
        <v>4</v>
      </c>
      <c r="M29" s="311" t="s">
        <v>45</v>
      </c>
      <c r="N29" s="309" t="str">
        <f>IFERROR(IF(COUNTIF(职业!$V$3:$V$11,$O29)=1,"★",IF(COUNTIF(职业!$Y$3:$Z$3,$O29),"☆",IF(COUNTIF(职业!$Y$5:$Z$5,$O29),"⊙",IF(COUNTIF(职业!$Y$7:$Z$7,$O29),"※",IF(COUNTIF(职业!$Y$9:$AA$9,$O29),"×"," ")))))," ")</f>
        <v> </v>
      </c>
      <c r="O29" s="427" t="s">
        <v>77</v>
      </c>
      <c r="P29" s="428"/>
      <c r="Q29" s="312">
        <v>5</v>
      </c>
      <c r="R29" s="313"/>
      <c r="S29" s="313"/>
      <c r="T29" s="313"/>
      <c r="U29" s="312">
        <f t="shared" si="3"/>
        <v>5</v>
      </c>
      <c r="V29" s="312">
        <f t="shared" si="4"/>
        <v>2</v>
      </c>
      <c r="W29" s="507">
        <f t="shared" si="5"/>
        <v>1</v>
      </c>
      <c r="Z29" s="549"/>
      <c r="AA29" s="549"/>
      <c r="AB29" s="549"/>
    </row>
    <row r="30" ht="16.5" spans="2:28">
      <c r="B30" s="314" t="s">
        <v>45</v>
      </c>
      <c r="C30" s="315" t="str">
        <f>IFERROR(IF(COUNTIF(职业!$V$3:$V$11,$D30)=1,"★",IF(COUNTIF(职业!$Y$3:$Z$3,$D30),"☆",IF(COUNTIF(职业!$Y$5:$Z$5,$D30),"⊙",IF(COUNTIF(职业!$Y$7:$Z$7,$D30),"※",IF(COUNTIF(职业!$Y$9:$AA$9,$D30),"×"," ")))))," ")</f>
        <v> </v>
      </c>
      <c r="D30" s="316" t="s">
        <v>78</v>
      </c>
      <c r="E30" s="317"/>
      <c r="F30" s="318">
        <v>10</v>
      </c>
      <c r="G30" s="319"/>
      <c r="H30" s="319"/>
      <c r="I30" s="431"/>
      <c r="J30" s="318">
        <f t="shared" si="0"/>
        <v>10</v>
      </c>
      <c r="K30" s="318">
        <f t="shared" si="1"/>
        <v>5</v>
      </c>
      <c r="L30" s="429">
        <f t="shared" si="2"/>
        <v>2</v>
      </c>
      <c r="M30" s="317" t="s">
        <v>45</v>
      </c>
      <c r="N30" s="315" t="str">
        <f>IFERROR(IF(COUNTIF(职业!$V$3:$V$11,$O30)=1,"★",IF(COUNTIF(职业!$Y$3:$Z$3,$O30),"☆",IF(COUNTIF(职业!$Y$5:$Z$5,$O30),"⊙",IF(COUNTIF(职业!$Y$7:$Z$7,$O30),"※",IF(COUNTIF(职业!$Y$9:$AA$9,$O30),"×"," ")))))," ")</f>
        <v> </v>
      </c>
      <c r="O30" s="322" t="s">
        <v>79</v>
      </c>
      <c r="P30" s="432" t="s">
        <v>80</v>
      </c>
      <c r="Q30" s="318">
        <v>1</v>
      </c>
      <c r="R30" s="319"/>
      <c r="S30" s="319"/>
      <c r="T30" s="319"/>
      <c r="U30" s="318">
        <f t="shared" si="3"/>
        <v>1</v>
      </c>
      <c r="V30" s="318">
        <f t="shared" si="4"/>
        <v>0</v>
      </c>
      <c r="W30" s="508">
        <f t="shared" si="5"/>
        <v>0</v>
      </c>
      <c r="Z30" s="549"/>
      <c r="AA30" s="549"/>
      <c r="AB30" s="549"/>
    </row>
    <row r="31" ht="16.5" spans="2:28">
      <c r="B31" s="308" t="s">
        <v>45</v>
      </c>
      <c r="C31" s="309" t="str">
        <f>IFERROR(IF(COUNTIF(职业!$V$3:$V$11,$D31)=1,"★",IF(COUNTIF(职业!$Y$3:$Z$3,$D31),"☆",IF(COUNTIF(职业!$Y$5:$Z$5,$D31),"⊙",IF(COUNTIF(职业!$Y$7:$Z$7,$D31),"※",IF(COUNTIF(职业!$Y$9:$AA$9,$D31),"×"," ")))))," ")</f>
        <v> </v>
      </c>
      <c r="D31" s="310" t="s">
        <v>81</v>
      </c>
      <c r="E31" s="311"/>
      <c r="F31" s="312">
        <v>1</v>
      </c>
      <c r="G31" s="313"/>
      <c r="H31" s="313"/>
      <c r="I31" s="313"/>
      <c r="J31" s="312">
        <f t="shared" si="0"/>
        <v>1</v>
      </c>
      <c r="K31" s="312">
        <f t="shared" si="1"/>
        <v>0</v>
      </c>
      <c r="L31" s="426">
        <f t="shared" si="2"/>
        <v>0</v>
      </c>
      <c r="M31" s="311" t="s">
        <v>45</v>
      </c>
      <c r="N31" s="309" t="str">
        <f>IFERROR(IF(COUNTIF(职业!$V$3:$V$11,$O31)=1,"★",IF(COUNTIF(职业!$Y$3:$Z$3,$O31),"☆",IF(COUNTIF(职业!$Y$5:$Z$5,$O31),"⊙",IF(COUNTIF(职业!$Y$7:$Z$7,$O31),"※",IF(COUNTIF(职业!$Y$9:$AA$9,$O31),"×"," ")))))," ")</f>
        <v> </v>
      </c>
      <c r="O31" s="332" t="s">
        <v>82</v>
      </c>
      <c r="P31" s="433" t="s">
        <v>83</v>
      </c>
      <c r="Q31" s="312">
        <v>1</v>
      </c>
      <c r="R31" s="313"/>
      <c r="S31" s="313"/>
      <c r="T31" s="313"/>
      <c r="U31" s="312">
        <f t="shared" si="3"/>
        <v>1</v>
      </c>
      <c r="V31" s="312">
        <f t="shared" si="4"/>
        <v>0</v>
      </c>
      <c r="W31" s="507">
        <f t="shared" si="5"/>
        <v>0</v>
      </c>
      <c r="Z31" s="549"/>
      <c r="AA31" s="549"/>
      <c r="AB31" s="549"/>
    </row>
    <row r="32" ht="16.5" spans="2:28">
      <c r="B32" s="314" t="s">
        <v>45</v>
      </c>
      <c r="C32" s="315" t="str">
        <f>IFERROR(IF(COUNTIF(职业!$V$3:$V$11,$D32)=1,"★",IF(COUNTIF(职业!$Y$3:$Z$3,$D32),"☆",IF(COUNTIF(职业!$Y$5:$Z$5,$D32),"⊙",IF(COUNTIF(职业!$Y$7:$Z$7,$D32),"※",IF(COUNTIF(职业!$Y$9:$AA$9,$D32),"×"," ")))))," ")&amp;CHAR(10)&amp;IF($K$9=" "," ","☯")</f>
        <v> 
 </v>
      </c>
      <c r="D32" s="316" t="s">
        <v>84</v>
      </c>
      <c r="E32" s="317"/>
      <c r="F32" s="318">
        <v>5</v>
      </c>
      <c r="G32" s="319"/>
      <c r="H32" s="319">
        <v>60</v>
      </c>
      <c r="I32" s="319"/>
      <c r="J32" s="318">
        <f t="shared" si="0"/>
        <v>65</v>
      </c>
      <c r="K32" s="318">
        <f t="shared" si="1"/>
        <v>32</v>
      </c>
      <c r="L32" s="429">
        <f t="shared" si="2"/>
        <v>13</v>
      </c>
      <c r="M32" s="317" t="s">
        <v>45</v>
      </c>
      <c r="N32" s="315" t="str">
        <f>IFERROR(IF(COUNTIF(职业!$V$3:$V$11,$O32)=1,"★",IF(COUNTIF(职业!$Y$3:$Z$3,$O32),"☆",IF(COUNTIF(职业!$Y$5:$Z$5,$O32),"⊙",IF(COUNTIF(职业!$Y$7:$Z$7,$O32),"※",IF(COUNTIF(职业!$Y$9:$AA$9,$O32),"×"," ")))))," ")</f>
        <v> </v>
      </c>
      <c r="O32" s="430" t="s">
        <v>85</v>
      </c>
      <c r="P32" s="328"/>
      <c r="Q32" s="318">
        <v>1</v>
      </c>
      <c r="R32" s="319"/>
      <c r="S32" s="319"/>
      <c r="T32" s="319"/>
      <c r="U32" s="318">
        <f t="shared" si="3"/>
        <v>1</v>
      </c>
      <c r="V32" s="318">
        <f t="shared" si="4"/>
        <v>0</v>
      </c>
      <c r="W32" s="508">
        <f t="shared" si="5"/>
        <v>0</v>
      </c>
      <c r="Z32" s="549"/>
      <c r="AA32" s="549"/>
      <c r="AB32" s="549"/>
    </row>
    <row r="33" ht="16.5" spans="1:28">
      <c r="A33" s="324"/>
      <c r="B33" s="308" t="s">
        <v>45</v>
      </c>
      <c r="C33" s="309" t="str">
        <f>IFERROR(IF(COUNTIF(职业!$V$3:$V$11,$E33)=1,"★",IF(COUNTIF(职业!$Y$3:$Z$3,$E33),"☆",IF(COUNTIF(职业!$Y$5:$Z$5,$E33),"⊙",IF(COUNTIF(职业!$Y$7:$Z$7,$E33),"※",IF(COUNTIF(职业!$Y$9:$AA$9,$E33),"×"," ")))))," ")</f>
        <v> </v>
      </c>
      <c r="D33" s="325" t="s">
        <v>86</v>
      </c>
      <c r="E33" s="326" t="s">
        <v>87</v>
      </c>
      <c r="F33" s="327">
        <v>25</v>
      </c>
      <c r="G33" s="313"/>
      <c r="H33" s="313"/>
      <c r="I33" s="313"/>
      <c r="J33" s="312">
        <f t="shared" si="0"/>
        <v>25</v>
      </c>
      <c r="K33" s="312">
        <f t="shared" si="1"/>
        <v>12</v>
      </c>
      <c r="L33" s="426">
        <f t="shared" si="2"/>
        <v>5</v>
      </c>
      <c r="M33" s="311" t="s">
        <v>45</v>
      </c>
      <c r="N33" s="309" t="str">
        <f>IFERROR(IF(COUNTIF(职业!$V$3:$V$11,$O33)=1,"★",IF(COUNTIF(职业!$Y$3:$Z$3,$O33),"☆",IF(COUNTIF(职业!$Y$5:$Z$5,$O33),"⊙",IF(COUNTIF(职业!$Y$7:$Z$7,$O33),"※",IF(COUNTIF(职业!$Y$9:$AA$9,$O33),"×"," ")))))," ")</f>
        <v> </v>
      </c>
      <c r="O33" s="427" t="s">
        <v>88</v>
      </c>
      <c r="P33" s="428"/>
      <c r="Q33" s="312">
        <v>10</v>
      </c>
      <c r="R33" s="313"/>
      <c r="S33" s="313"/>
      <c r="T33" s="313"/>
      <c r="U33" s="312">
        <f t="shared" si="3"/>
        <v>10</v>
      </c>
      <c r="V33" s="312">
        <f t="shared" si="4"/>
        <v>5</v>
      </c>
      <c r="W33" s="507">
        <f t="shared" si="5"/>
        <v>2</v>
      </c>
      <c r="Z33" s="549"/>
      <c r="AA33" s="549"/>
      <c r="AB33" s="549"/>
    </row>
    <row r="34" ht="16.5" spans="1:28">
      <c r="A34" s="324"/>
      <c r="B34" s="314" t="s">
        <v>45</v>
      </c>
      <c r="C34" s="315" t="str">
        <f>IFERROR(IF(COUNTIF(职业!$V$3:$V$11,$D34)=1,"★",IF(COUNTIF(职业!$Y$3:$Z$3,$D34),"☆",IF(COUNTIF(职业!$Y$5:$Z$5,$D34),"⊙",IF(COUNTIF(职业!$Y$7:$Z$7,$D34),"※",IF(COUNTIF(职业!$Y$9:$AA$9,$D34),"×"," ")))))," ")</f>
        <v> </v>
      </c>
      <c r="D34" s="322" t="s">
        <v>89</v>
      </c>
      <c r="E34" s="328" t="s">
        <v>90</v>
      </c>
      <c r="F34" s="318">
        <f>IF(ISNA(LOOKUP(E34,分支技能!$H$4:$H$11,分支技能!$I$4:$I$11)),"0",LOOKUP(E34,分支技能!$H$4:$H$11,分支技能!$I$4:$I$11))</f>
        <v>20</v>
      </c>
      <c r="G34" s="319"/>
      <c r="H34" s="319"/>
      <c r="I34" s="319"/>
      <c r="J34" s="318">
        <f t="shared" si="0"/>
        <v>20</v>
      </c>
      <c r="K34" s="318">
        <f t="shared" si="1"/>
        <v>10</v>
      </c>
      <c r="L34" s="429">
        <f t="shared" si="2"/>
        <v>4</v>
      </c>
      <c r="M34" s="317" t="s">
        <v>45</v>
      </c>
      <c r="N34" s="315" t="str">
        <f>IFERROR(IF(COUNTIF(职业!$V$3:$V$11,$O34)=1,"★",IF(COUNTIF(职业!$Y$3:$Z$3,$O34),"☆",IF(COUNTIF(职业!$Y$5:$Z$5,$O34),"⊙",IF(COUNTIF(职业!$Y$7:$Z$7,$O34),"※",IF(COUNTIF(职业!$Y$9:$AA$9,$O34),"×"," ")))))," ")</f>
        <v> </v>
      </c>
      <c r="O34" s="316" t="s">
        <v>91</v>
      </c>
      <c r="P34" s="317"/>
      <c r="Q34" s="318">
        <v>25</v>
      </c>
      <c r="R34" s="319"/>
      <c r="S34" s="319"/>
      <c r="T34" s="319">
        <v>30</v>
      </c>
      <c r="U34" s="318">
        <f t="shared" si="3"/>
        <v>55</v>
      </c>
      <c r="V34" s="318">
        <f t="shared" si="4"/>
        <v>27</v>
      </c>
      <c r="W34" s="508">
        <f t="shared" si="5"/>
        <v>11</v>
      </c>
      <c r="Z34" s="549"/>
      <c r="AA34" s="549"/>
      <c r="AB34" s="549"/>
    </row>
    <row r="35" ht="16.5" spans="1:28">
      <c r="A35" s="324"/>
      <c r="B35" s="308" t="s">
        <v>45</v>
      </c>
      <c r="C35" s="309" t="str">
        <f>IFERROR(IF(COUNTIF(职业!$V$3:$V$11,$D35)=1,"★",IF(COUNTIF(职业!$Y$3:$Z$3,$D35),"☆",IF(COUNTIF(职业!$Y$5:$Z$5,$D35),"⊙",IF(COUNTIF(职业!$Y$7:$Z$7,$D35),"※",IF(COUNTIF(职业!$Y$9:$AA$9,$D35),"×"," ")))))," ")</f>
        <v> </v>
      </c>
      <c r="D35" s="325" t="s">
        <v>92</v>
      </c>
      <c r="E35" s="329"/>
      <c r="F35" s="327" t="str">
        <f>IF(ISNA(LOOKUP(E35,分支技能!$H$4:$H$11,分支技能!$I$4:$I$11)),"0",LOOKUP(E35,分支技能!$H$4:$H$11,分支技能!$I$4:$I$11))</f>
        <v>0</v>
      </c>
      <c r="G35" s="313"/>
      <c r="H35" s="313"/>
      <c r="I35" s="313"/>
      <c r="J35" s="312">
        <f t="shared" si="0"/>
        <v>0</v>
      </c>
      <c r="K35" s="312">
        <f t="shared" si="1"/>
        <v>0</v>
      </c>
      <c r="L35" s="426">
        <f t="shared" si="2"/>
        <v>0</v>
      </c>
      <c r="M35" s="311" t="s">
        <v>45</v>
      </c>
      <c r="N35" s="309" t="str">
        <f>IFERROR(IF(COUNTIF(职业!$V$3:$V$11,$O35)=1,"★",IF(COUNTIF(职业!$Y$3:$Z$3,$O35),"☆",IF(COUNTIF(职业!$Y$5:$Z$5,$O35),"⊙",IF(COUNTIF(职业!$Y$7:$Z$7,$O35),"※",IF(COUNTIF(职业!$Y$9:$AA$9,$O35),"×"," ")))))," ")</f>
        <v> </v>
      </c>
      <c r="O35" s="427" t="s">
        <v>93</v>
      </c>
      <c r="P35" s="428"/>
      <c r="Q35" s="312">
        <v>20</v>
      </c>
      <c r="R35" s="313"/>
      <c r="S35" s="313"/>
      <c r="T35" s="313"/>
      <c r="U35" s="312">
        <f t="shared" si="3"/>
        <v>20</v>
      </c>
      <c r="V35" s="312">
        <f t="shared" si="4"/>
        <v>10</v>
      </c>
      <c r="W35" s="507">
        <f t="shared" si="5"/>
        <v>4</v>
      </c>
      <c r="Z35" s="549"/>
      <c r="AA35" s="549"/>
      <c r="AB35" s="549"/>
    </row>
    <row r="36" ht="16.5" customHeight="1" spans="1:28">
      <c r="A36" s="324"/>
      <c r="B36" s="314" t="s">
        <v>45</v>
      </c>
      <c r="C36" s="315" t="str">
        <f>IFERROR(IF(COUNTIF(职业!$V$3:$V$11,$E36)=1,"★",IF(COUNTIF(职业!$Y$3:$Z$3,$E36),"☆",IF(COUNTIF(职业!$Y$5:$Z$5,$E36),"⊙",IF(COUNTIF(职业!$Y$7:$Z$7,$E36),"※",IF(COUNTIF(职业!$Y$9:$AA$9,$E36),"×"," ")))))," ")</f>
        <v> </v>
      </c>
      <c r="D36" s="330" t="s">
        <v>94</v>
      </c>
      <c r="E36" s="331" t="s">
        <v>95</v>
      </c>
      <c r="F36" s="318">
        <v>20</v>
      </c>
      <c r="G36" s="319"/>
      <c r="H36" s="319"/>
      <c r="I36" s="319"/>
      <c r="J36" s="318">
        <f t="shared" si="0"/>
        <v>20</v>
      </c>
      <c r="K36" s="318">
        <f t="shared" si="1"/>
        <v>10</v>
      </c>
      <c r="L36" s="429">
        <f t="shared" si="2"/>
        <v>4</v>
      </c>
      <c r="M36" s="317" t="s">
        <v>45</v>
      </c>
      <c r="N36" s="315" t="str">
        <f>IFERROR(IF(COUNTIF(职业!$V$3:$V$11,$O36)=1,"★",IF(COUNTIF(职业!$Y$3:$Z$3,$O36),"☆",IF(COUNTIF(职业!$Y$5:$Z$5,$O36),"⊙",IF(COUNTIF(职业!$Y$7:$Z$7,$O36),"※",IF(COUNTIF(职业!$Y$9:$AA$9,$O36),"×"," ")))))," ")</f>
        <v> </v>
      </c>
      <c r="O36" s="430" t="s">
        <v>96</v>
      </c>
      <c r="P36" s="328"/>
      <c r="Q36" s="318">
        <v>10</v>
      </c>
      <c r="R36" s="319"/>
      <c r="S36" s="319"/>
      <c r="T36" s="319"/>
      <c r="U36" s="318">
        <f t="shared" si="3"/>
        <v>10</v>
      </c>
      <c r="V36" s="318">
        <f t="shared" si="4"/>
        <v>5</v>
      </c>
      <c r="W36" s="508">
        <f t="shared" si="5"/>
        <v>2</v>
      </c>
      <c r="Z36" s="549"/>
      <c r="AA36" s="549"/>
      <c r="AB36" s="549"/>
    </row>
    <row r="37" ht="16.5" spans="1:28">
      <c r="A37" s="324"/>
      <c r="B37" s="308" t="s">
        <v>45</v>
      </c>
      <c r="C37" s="309" t="str">
        <f>IFERROR(IF(COUNTIF(职业!$V$3:$V$11,$D37)=1,"★",IF(COUNTIF(职业!$Y$3:$Z$3,$D37),"☆",IF(COUNTIF(职业!$Y$5:$Z$5,$D37),"⊙",IF(COUNTIF(职业!$Y$7:$Z$7,$D37),"※",IF(COUNTIF(职业!$Y$9:$AA$9,$D37),"×"," ")))))," ")</f>
        <v> </v>
      </c>
      <c r="D37" s="332" t="s">
        <v>97</v>
      </c>
      <c r="E37" s="333" t="s">
        <v>98</v>
      </c>
      <c r="F37" s="312">
        <f>IF(ISNA(LOOKUP(E37,分支技能!K4:K10,分支技能!L4:L10)),"0",LOOKUP(E37,分支技能!K4:K10,分支技能!L4:L10))</f>
        <v>25</v>
      </c>
      <c r="G37" s="313"/>
      <c r="H37" s="313">
        <v>40</v>
      </c>
      <c r="I37" s="313"/>
      <c r="J37" s="312">
        <f t="shared" si="0"/>
        <v>65</v>
      </c>
      <c r="K37" s="312">
        <f t="shared" si="1"/>
        <v>32</v>
      </c>
      <c r="L37" s="426">
        <f t="shared" si="2"/>
        <v>13</v>
      </c>
      <c r="M37" s="311" t="s">
        <v>45</v>
      </c>
      <c r="N37" s="309" t="str">
        <f>IFERROR(IF(COUNTIF(职业!$V$3:$V$11,$O37)=1,"★",IF(COUNTIF(职业!$Y$3:$Z$3,$O37),"☆",IF(COUNTIF(职业!$Y$5:$Z$5,$O37),"⊙",IF(COUNTIF(职业!$Y$7:$Z$7,$O37),"※",IF(COUNTIF(职业!$Y$9:$AA$9,$O37),"×"," ")))))," ")</f>
        <v> </v>
      </c>
      <c r="O37" s="427" t="s">
        <v>99</v>
      </c>
      <c r="P37" s="428"/>
      <c r="Q37" s="312">
        <v>20</v>
      </c>
      <c r="R37" s="313"/>
      <c r="S37" s="313"/>
      <c r="T37" s="313"/>
      <c r="U37" s="312">
        <f t="shared" si="3"/>
        <v>20</v>
      </c>
      <c r="V37" s="312">
        <f t="shared" si="4"/>
        <v>10</v>
      </c>
      <c r="W37" s="507">
        <f t="shared" si="5"/>
        <v>4</v>
      </c>
      <c r="Z37" s="549"/>
      <c r="AA37" s="549"/>
      <c r="AB37" s="549"/>
    </row>
    <row r="38" ht="16.5" customHeight="1" spans="1:28">
      <c r="A38" s="324"/>
      <c r="B38" s="314" t="s">
        <v>45</v>
      </c>
      <c r="C38" s="315" t="str">
        <f>IFERROR(IF(COUNTIF(职业!$V$3:$V$11,$D38)=1,"★",IF(COUNTIF(职业!$Y$3:$Z$3,$D38),"☆",IF(COUNTIF(职业!$Y$5:$Z$5,$D38),"⊙",IF(COUNTIF(职业!$Y$7:$Z$7,$D38),"※",IF(COUNTIF(职业!$Y$9:$AA$9,$D38),"×"," ")))))," ")</f>
        <v> </v>
      </c>
      <c r="D38" s="330" t="s">
        <v>100</v>
      </c>
      <c r="E38" s="323"/>
      <c r="F38" s="318" t="str">
        <f>IF(ISNA(LOOKUP(E38,分支技能!K5:K11,分支技能!L5:L11)),"0",LOOKUP(E38,分支技能!K5:K11,分支技能!L5:L11))</f>
        <v>0</v>
      </c>
      <c r="G38" s="319"/>
      <c r="H38" s="319"/>
      <c r="I38" s="319"/>
      <c r="J38" s="318">
        <f t="shared" si="0"/>
        <v>0</v>
      </c>
      <c r="K38" s="318">
        <f t="shared" si="1"/>
        <v>0</v>
      </c>
      <c r="L38" s="429">
        <f t="shared" si="2"/>
        <v>0</v>
      </c>
      <c r="M38" s="317" t="s">
        <v>45</v>
      </c>
      <c r="N38" s="315" t="str">
        <f>IFERROR(IF(COUNTIF(职业!$V$3:$V$11,$O38)=1,"★",IF(COUNTIF(职业!$Y$3:$Z$3,$O38),"☆",IF(COUNTIF(职业!$Y$5:$Z$5,$O38),"⊙",IF(COUNTIF(职业!$Y$7:$Z$7,$O38),"※",IF(COUNTIF(职业!$Y$9:$AA$9,$O38),"×"," ")))))," ")</f>
        <v> </v>
      </c>
      <c r="O38" s="316" t="s">
        <v>101</v>
      </c>
      <c r="P38" s="317"/>
      <c r="Q38" s="318">
        <v>20</v>
      </c>
      <c r="R38" s="319"/>
      <c r="S38" s="319"/>
      <c r="T38" s="319"/>
      <c r="U38" s="318">
        <f t="shared" si="3"/>
        <v>20</v>
      </c>
      <c r="V38" s="318">
        <f t="shared" si="4"/>
        <v>10</v>
      </c>
      <c r="W38" s="508">
        <f t="shared" si="5"/>
        <v>4</v>
      </c>
      <c r="Z38" s="549"/>
      <c r="AA38" s="549"/>
      <c r="AB38" s="549"/>
    </row>
    <row r="39" ht="16.5" spans="2:28">
      <c r="B39" s="308" t="s">
        <v>45</v>
      </c>
      <c r="C39" s="309" t="str">
        <f>IFERROR(IF(COUNTIF(职业!$V$3:$V$11,$D39)=1,"★",IF(COUNTIF(职业!$Y$3:$Z$3,$D39),"☆",IF(COUNTIF(职业!$Y$5:$Z$5,$D39),"⊙",IF(COUNTIF(职业!$Y$7:$Z$7,$D39),"※",IF(COUNTIF(职业!$Y$9:$AA$9,$D39),"×"," ")))))," ")</f>
        <v> </v>
      </c>
      <c r="D39" s="310" t="s">
        <v>102</v>
      </c>
      <c r="E39" s="311"/>
      <c r="F39" s="312">
        <v>30</v>
      </c>
      <c r="G39" s="313"/>
      <c r="H39" s="313"/>
      <c r="I39" s="313">
        <v>30</v>
      </c>
      <c r="J39" s="312">
        <f t="shared" si="0"/>
        <v>60</v>
      </c>
      <c r="K39" s="312">
        <f t="shared" si="1"/>
        <v>30</v>
      </c>
      <c r="L39" s="426">
        <f t="shared" si="2"/>
        <v>12</v>
      </c>
      <c r="M39" s="311" t="s">
        <v>45</v>
      </c>
      <c r="N39" s="309" t="str">
        <f>IFERROR(IF(COUNTIF(职业!$V$3:$V$11,$O39)=1,"★",IF(COUNTIF(职业!$Y$3:$Z$3,$O39),"☆",IF(COUNTIF(职业!$Y$5:$Z$5,$O39),"⊙",IF(COUNTIF(职业!$Y$7:$Z$7,$O39),"※",IF(COUNTIF(职业!$Y$9:$AA$9,$O39),"×"," ")))))," ")</f>
        <v> </v>
      </c>
      <c r="O39" s="427" t="s">
        <v>103</v>
      </c>
      <c r="P39" s="428"/>
      <c r="Q39" s="312">
        <v>10</v>
      </c>
      <c r="R39" s="313"/>
      <c r="S39" s="313"/>
      <c r="T39" s="313"/>
      <c r="U39" s="312">
        <f t="shared" si="3"/>
        <v>10</v>
      </c>
      <c r="V39" s="312">
        <f t="shared" si="4"/>
        <v>5</v>
      </c>
      <c r="W39" s="507">
        <f t="shared" si="5"/>
        <v>2</v>
      </c>
      <c r="Z39" s="549"/>
      <c r="AA39" s="549"/>
      <c r="AB39" s="549"/>
    </row>
    <row r="40" ht="16.5" spans="2:28">
      <c r="B40" s="314" t="s">
        <v>45</v>
      </c>
      <c r="C40" s="315" t="str">
        <f>IFERROR(IF(COUNTIF(职业!$V$3:$V$11,$D40)=1,"★",IF(COUNTIF(职业!$Y$3:$Z$3,$D40),"☆",IF(COUNTIF(职业!$Y$5:$Z$5,$D40),"⊙",IF(COUNTIF(职业!$Y$7:$Z$7,$D40),"※",IF(COUNTIF(职业!$Y$9:$AA$9,$D40),"×"," ")))))," ")</f>
        <v> </v>
      </c>
      <c r="D40" s="316" t="s">
        <v>104</v>
      </c>
      <c r="E40" s="317"/>
      <c r="F40" s="318">
        <v>5</v>
      </c>
      <c r="G40" s="319"/>
      <c r="H40" s="319"/>
      <c r="I40" s="319"/>
      <c r="J40" s="318">
        <f t="shared" si="0"/>
        <v>5</v>
      </c>
      <c r="K40" s="318">
        <f t="shared" si="1"/>
        <v>2</v>
      </c>
      <c r="L40" s="429">
        <f t="shared" si="2"/>
        <v>1</v>
      </c>
      <c r="M40" s="317" t="s">
        <v>45</v>
      </c>
      <c r="N40" s="315" t="str">
        <f>IFERROR(IF(COUNTIF(职业!$V$3:$V$11,$O40)=1,"★",IF(COUNTIF(职业!$Y$3:$Z$3,$O40),"☆",IF(COUNTIF(职业!$Y$5:$Z$5,$O40),"⊙",IF(COUNTIF(职业!$Y$7:$Z$7,$O40),"※",IF(COUNTIF(职业!$Y$9:$AA$9,$O40),"×"," ")))))," ")</f>
        <v> </v>
      </c>
      <c r="O40" s="434" t="s">
        <v>105</v>
      </c>
      <c r="P40" s="435"/>
      <c r="Q40" s="318">
        <v>5</v>
      </c>
      <c r="R40" s="319"/>
      <c r="S40" s="319"/>
      <c r="T40" s="319"/>
      <c r="U40" s="318">
        <f t="shared" si="3"/>
        <v>5</v>
      </c>
      <c r="V40" s="318">
        <f t="shared" si="4"/>
        <v>2</v>
      </c>
      <c r="W40" s="508">
        <f t="shared" si="5"/>
        <v>1</v>
      </c>
      <c r="Z40" s="549"/>
      <c r="AA40" s="549"/>
      <c r="AB40" s="549"/>
    </row>
    <row r="41" ht="16.5" spans="2:28">
      <c r="B41" s="308" t="s">
        <v>45</v>
      </c>
      <c r="C41" s="309" t="str">
        <f>IFERROR(IF(COUNTIF(职业!$V$3:$V$11,$D41)=1,"★",IF(COUNTIF(职业!$Y$3:$Z$3,$D41),"☆",IF(COUNTIF(职业!$Y$5:$Z$5,$D41),"⊙",IF(COUNTIF(职业!$Y$7:$Z$7,$D41),"※",IF(COUNTIF(职业!$Y$9:$AA$9,$D41),"×"," ")))))," ")&amp;CHAR(10)&amp;IF($K$9=" "," ","☯")</f>
        <v> 
 </v>
      </c>
      <c r="D41" s="310" t="s">
        <v>106</v>
      </c>
      <c r="E41" s="311"/>
      <c r="F41" s="312">
        <v>15</v>
      </c>
      <c r="G41" s="313"/>
      <c r="H41" s="313"/>
      <c r="I41" s="313"/>
      <c r="J41" s="312">
        <f t="shared" si="0"/>
        <v>15</v>
      </c>
      <c r="K41" s="312">
        <f t="shared" si="1"/>
        <v>7</v>
      </c>
      <c r="L41" s="426">
        <f t="shared" si="2"/>
        <v>3</v>
      </c>
      <c r="M41" s="311" t="s">
        <v>45</v>
      </c>
      <c r="N41" s="309" t="str">
        <f>IFERROR(IF(COUNTIF(职业!$V$3:$V$11,$O41)=1,"★",IF(COUNTIF(职业!$Y$3:$Z$3,$O41),"☆",IF(COUNTIF(职业!$Y$5:$Z$5,$O41),"⊙",IF(COUNTIF(职业!$Y$7:$Z$7,$O41),"※",IF(COUNTIF(职业!$Y$9:$AA$9,$O41),"×"," ")))))," ")</f>
        <v> </v>
      </c>
      <c r="O41" s="436" t="s">
        <v>107</v>
      </c>
      <c r="P41" s="437"/>
      <c r="Q41" s="312">
        <v>1</v>
      </c>
      <c r="R41" s="313"/>
      <c r="S41" s="313"/>
      <c r="T41" s="313"/>
      <c r="U41" s="312">
        <f t="shared" si="3"/>
        <v>1</v>
      </c>
      <c r="V41" s="312">
        <f t="shared" si="4"/>
        <v>0</v>
      </c>
      <c r="W41" s="507">
        <f t="shared" si="5"/>
        <v>0</v>
      </c>
      <c r="Z41" s="549"/>
      <c r="AA41" s="549"/>
      <c r="AB41" s="549"/>
    </row>
    <row r="42" ht="16.5" spans="2:28">
      <c r="B42" s="314" t="s">
        <v>45</v>
      </c>
      <c r="C42" s="315" t="str">
        <f>IFERROR(IF(COUNTIF(职业!$V$3:$V$11,$D42)=1,"★",IF(COUNTIF(职业!$Y$3:$Z$3,$D42),"☆",IF(COUNTIF(职业!$Y$5:$Z$5,$D42),"⊙",IF(COUNTIF(职业!$Y$7:$Z$7,$D42),"※",IF(COUNTIF(职业!$Y$9:$AA$9,$D42),"×"," ")))))," ")</f>
        <v> </v>
      </c>
      <c r="D42" s="316" t="s">
        <v>108</v>
      </c>
      <c r="E42" s="317"/>
      <c r="F42" s="318">
        <v>20</v>
      </c>
      <c r="G42" s="319"/>
      <c r="H42" s="319"/>
      <c r="I42" s="319"/>
      <c r="J42" s="318">
        <f t="shared" si="0"/>
        <v>20</v>
      </c>
      <c r="K42" s="318">
        <f t="shared" si="1"/>
        <v>10</v>
      </c>
      <c r="L42" s="429">
        <f t="shared" si="2"/>
        <v>4</v>
      </c>
      <c r="M42" s="317" t="s">
        <v>45</v>
      </c>
      <c r="N42" s="315" t="str">
        <f>IFERROR(IF(COUNTIF(职业!$V$3:$V$11,$O42)=1,"★",IF(COUNTIF(职业!$Y$3:$Z$3,$O42),"☆",IF(COUNTIF(职业!$Y$5:$Z$5,$O42),"⊙",IF(COUNTIF(职业!$Y$7:$Z$7,$O42),"※",IF(COUNTIF(职业!$Y$9:$AA$9,$O42),"×"," ")))))," ")</f>
        <v> </v>
      </c>
      <c r="O42" s="434" t="s">
        <v>109</v>
      </c>
      <c r="P42" s="435"/>
      <c r="Q42" s="318">
        <v>1</v>
      </c>
      <c r="R42" s="319"/>
      <c r="S42" s="319"/>
      <c r="T42" s="319"/>
      <c r="U42" s="318">
        <f t="shared" si="3"/>
        <v>1</v>
      </c>
      <c r="V42" s="318">
        <f t="shared" si="4"/>
        <v>0</v>
      </c>
      <c r="W42" s="508">
        <f t="shared" si="5"/>
        <v>0</v>
      </c>
      <c r="Z42" s="549"/>
      <c r="AA42" s="549"/>
      <c r="AB42" s="549"/>
    </row>
    <row r="43" ht="16.5" customHeight="1" spans="2:28">
      <c r="B43" s="308" t="s">
        <v>45</v>
      </c>
      <c r="C43" s="309" t="str">
        <f>IFERROR(IF(COUNTIF(职业!$V$3:$V$11,$D43)=1,"★",IF(COUNTIF(职业!$Y$3:$Z$3,$D43),"☆",IF(COUNTIF(职业!$Y$5:$Z$5,$D43),"⊙",IF(COUNTIF(职业!$Y$7:$Z$7,$D43),"※",IF(COUNTIF(职业!$Y$9:$AA$9,$D43),"×"," ")))))," ")</f>
        <v>★</v>
      </c>
      <c r="D43" s="334" t="s">
        <v>110</v>
      </c>
      <c r="E43" s="329"/>
      <c r="F43" s="312">
        <v>1</v>
      </c>
      <c r="G43" s="313"/>
      <c r="H43" s="313"/>
      <c r="I43" s="313"/>
      <c r="J43" s="312">
        <f t="shared" si="0"/>
        <v>1</v>
      </c>
      <c r="K43" s="312">
        <f t="shared" si="1"/>
        <v>0</v>
      </c>
      <c r="L43" s="426">
        <f t="shared" si="2"/>
        <v>0</v>
      </c>
      <c r="M43" s="311" t="s">
        <v>45</v>
      </c>
      <c r="N43" s="309" t="str">
        <f>IFERROR(IF(COUNTIF(职业!$V$3:$V$11,$O43)=1,"★",IF(COUNTIF(职业!$Y$3:$Z$3,$O43),"☆",IF(COUNTIF(职业!$Y$5:$Z$5,$O43),"⊙",IF(COUNTIF(职业!$Y$7:$Z$7,$O43),"※",IF(COUNTIF(职业!$Y$9:$AA$9,$O43),"×"," ")))))," ")</f>
        <v> </v>
      </c>
      <c r="O43" s="436" t="s">
        <v>111</v>
      </c>
      <c r="P43" s="437"/>
      <c r="Q43" s="312">
        <v>1</v>
      </c>
      <c r="R43" s="313"/>
      <c r="S43" s="313"/>
      <c r="T43" s="313"/>
      <c r="U43" s="312">
        <f t="shared" si="3"/>
        <v>1</v>
      </c>
      <c r="V43" s="312">
        <f t="shared" si="4"/>
        <v>0</v>
      </c>
      <c r="W43" s="507">
        <f t="shared" si="5"/>
        <v>0</v>
      </c>
      <c r="Z43" s="549"/>
      <c r="AA43" s="549"/>
      <c r="AB43" s="549"/>
    </row>
    <row r="44" ht="16.5" spans="2:28">
      <c r="B44" s="314" t="s">
        <v>45</v>
      </c>
      <c r="C44" s="315" t="str">
        <f>IFERROR(IF(COUNTIF(职业!$V$3:$V$11,$D44)=1,"★",IF(COUNTIF(职业!$Y$3:$Z$3,$D44),"☆",IF(COUNTIF(职业!$Y$5:$Z$5,$D44),"⊙",IF(COUNTIF(职业!$Y$7:$Z$7,$D44),"※",IF(COUNTIF(职业!$Y$9:$AA$9,$D44),"×"," ")))))," ")</f>
        <v> </v>
      </c>
      <c r="D44" s="322" t="s">
        <v>112</v>
      </c>
      <c r="E44" s="328"/>
      <c r="F44" s="318">
        <v>1</v>
      </c>
      <c r="G44" s="319"/>
      <c r="H44" s="319"/>
      <c r="I44" s="319"/>
      <c r="J44" s="318">
        <f t="shared" si="0"/>
        <v>1</v>
      </c>
      <c r="K44" s="318">
        <f t="shared" si="1"/>
        <v>0</v>
      </c>
      <c r="L44" s="429">
        <f t="shared" si="2"/>
        <v>0</v>
      </c>
      <c r="M44" s="317" t="s">
        <v>45</v>
      </c>
      <c r="N44" s="315" t="str">
        <f>IFERROR(IF(COUNTIF(职业!$V$3:$V$11,$O44)=1,"★",IF(COUNTIF(职业!$Y$3:$Z$3,$O44),"☆",IF(COUNTIF(职业!$Y$5:$Z$5,$O44),"⊙",IF(COUNTIF(职业!$Y$7:$Z$7,$O44),"※",IF(COUNTIF(职业!$Y$9:$AA$9,$O44),"×"," ")))))," ")</f>
        <v> </v>
      </c>
      <c r="O44" s="434" t="s">
        <v>113</v>
      </c>
      <c r="P44" s="435"/>
      <c r="Q44" s="318">
        <v>1</v>
      </c>
      <c r="R44" s="319"/>
      <c r="S44" s="319"/>
      <c r="T44" s="319"/>
      <c r="U44" s="318">
        <f t="shared" si="3"/>
        <v>1</v>
      </c>
      <c r="V44" s="318">
        <f t="shared" si="4"/>
        <v>0</v>
      </c>
      <c r="W44" s="508">
        <f t="shared" si="5"/>
        <v>0</v>
      </c>
      <c r="Z44" s="549"/>
      <c r="AA44" s="549"/>
      <c r="AB44" s="549"/>
    </row>
    <row r="45" ht="16.5" customHeight="1" spans="2:28">
      <c r="B45" s="308" t="s">
        <v>45</v>
      </c>
      <c r="C45" s="309" t="str">
        <f>IFERROR(IF(COUNTIF(职业!$V$3:$V$11,$D45)=1,"★",IF(COUNTIF(职业!$Y$3:$Z$3,$D45),"☆",IF(COUNTIF(职业!$Y$5:$Z$5,$D45),"⊙",IF(COUNTIF(职业!$Y$7:$Z$7,$D45),"※",IF(COUNTIF(职业!$Y$9:$AA$9,$D45),"×"," ")))))," ")</f>
        <v> </v>
      </c>
      <c r="D45" s="334" t="s">
        <v>114</v>
      </c>
      <c r="E45" s="329"/>
      <c r="F45" s="312">
        <v>1</v>
      </c>
      <c r="G45" s="313"/>
      <c r="H45" s="313"/>
      <c r="I45" s="313"/>
      <c r="J45" s="312">
        <f t="shared" si="0"/>
        <v>1</v>
      </c>
      <c r="K45" s="312">
        <f t="shared" si="1"/>
        <v>0</v>
      </c>
      <c r="L45" s="426">
        <f t="shared" si="2"/>
        <v>0</v>
      </c>
      <c r="M45" s="311" t="s">
        <v>45</v>
      </c>
      <c r="N45" s="309" t="str">
        <f>IFERROR(IF(COUNTIF(职业!$V$3:$V$11,$O45)=1,"★",IF(COUNTIF(职业!$Y$3:$Z$3,$O45),"☆",IF(COUNTIF(职业!$Y$5:$Z$5,$O45),"⊙",IF(COUNTIF(职业!$Y$7:$Z$7,$O45),"※",IF(COUNTIF(职业!$Y$9:$AA$9,$O45),"×"," ")))))," ")</f>
        <v> </v>
      </c>
      <c r="O45" s="436" t="s">
        <v>115</v>
      </c>
      <c r="P45" s="437"/>
      <c r="Q45" s="312">
        <v>1</v>
      </c>
      <c r="R45" s="313"/>
      <c r="S45" s="313"/>
      <c r="T45" s="313"/>
      <c r="U45" s="312">
        <f t="shared" si="3"/>
        <v>1</v>
      </c>
      <c r="V45" s="312">
        <f t="shared" si="4"/>
        <v>0</v>
      </c>
      <c r="W45" s="507">
        <f t="shared" si="5"/>
        <v>0</v>
      </c>
      <c r="Z45" s="549"/>
      <c r="AA45" s="549"/>
      <c r="AB45" s="549"/>
    </row>
    <row r="46" ht="17.25" spans="2:28">
      <c r="B46" s="335" t="s">
        <v>45</v>
      </c>
      <c r="C46" s="336" t="str">
        <f>IFERROR(IF(COUNTIF(职业!$V$3:$V$11,$D46)=1,"★",IF(COUNTIF(职业!$Y$3:$Z$3,$D46),"☆",IF(COUNTIF(职业!$Y$5:$Z$5,$D46),"⊙",IF(COUNTIF(职业!$Y$7:$Z$7,$D46),"※",IF(COUNTIF(职业!$Y$9:$AA$9,$D46),"×"," ")))))," ")</f>
        <v>★</v>
      </c>
      <c r="D46" s="337" t="s">
        <v>116</v>
      </c>
      <c r="E46" s="338" t="s">
        <v>117</v>
      </c>
      <c r="F46" s="339">
        <f>P5</f>
        <v>90</v>
      </c>
      <c r="G46" s="340"/>
      <c r="H46" s="340"/>
      <c r="I46" s="340"/>
      <c r="J46" s="339">
        <f t="shared" si="0"/>
        <v>90</v>
      </c>
      <c r="K46" s="339">
        <f t="shared" si="1"/>
        <v>45</v>
      </c>
      <c r="L46" s="438">
        <f t="shared" si="2"/>
        <v>18</v>
      </c>
      <c r="M46" s="439" t="s">
        <v>45</v>
      </c>
      <c r="N46" s="440"/>
      <c r="O46" s="441"/>
      <c r="P46" s="442"/>
      <c r="Q46" s="340"/>
      <c r="R46" s="340"/>
      <c r="S46" s="340"/>
      <c r="T46" s="340"/>
      <c r="U46" s="339">
        <f t="shared" si="3"/>
        <v>0</v>
      </c>
      <c r="V46" s="339">
        <f t="shared" si="4"/>
        <v>0</v>
      </c>
      <c r="W46" s="509">
        <f t="shared" si="5"/>
        <v>0</v>
      </c>
      <c r="Z46" s="549"/>
      <c r="AA46" s="549"/>
      <c r="AB46" s="549"/>
    </row>
    <row r="47" ht="17.25" spans="2:28">
      <c r="B47" s="341" t="str">
        <f>IF(F5=0," ","职业信用范围："&amp;LOOKUP(F5,职业列表!A2:A117,职业列表!D2:D117))</f>
        <v>职业信用范围：20-70</v>
      </c>
      <c r="C47" s="341"/>
      <c r="D47" s="341"/>
      <c r="E47" s="341"/>
      <c r="F47" s="341"/>
      <c r="G47" s="341" t="str">
        <f>IF(F5=0," ","剩余职业点="&amp;LOOKUP(F5,职业列表!A2:A117,职业列表!F2:F117)-SUM(人物卡!H15:H46,人物卡!S15:S46)&amp;"   剩余兴趣点="&amp;M7*2-SUM(I15:I46,T15:T46))</f>
        <v>剩余职业点=0   剩余兴趣点=0</v>
      </c>
      <c r="H47" s="341"/>
      <c r="I47" s="341"/>
      <c r="J47" s="341"/>
      <c r="K47" s="341"/>
      <c r="L47" s="443"/>
      <c r="M47" s="412"/>
      <c r="N47" s="412"/>
      <c r="O47" s="412"/>
      <c r="P47" s="412"/>
      <c r="Q47" s="412"/>
      <c r="R47" s="510"/>
      <c r="S47" s="510"/>
      <c r="T47" s="510"/>
      <c r="U47" s="510"/>
      <c r="V47" s="510"/>
      <c r="W47" s="412"/>
      <c r="Z47" s="549"/>
      <c r="AA47" s="549"/>
      <c r="AB47" s="549"/>
    </row>
    <row r="48" ht="16.5" spans="2:28">
      <c r="B48" s="342" t="s">
        <v>118</v>
      </c>
      <c r="C48" s="343"/>
      <c r="D48" s="343"/>
      <c r="E48" s="343"/>
      <c r="F48" s="343"/>
      <c r="G48" s="343"/>
      <c r="H48" s="343"/>
      <c r="I48" s="343"/>
      <c r="J48" s="343"/>
      <c r="K48" s="343"/>
      <c r="L48" s="343"/>
      <c r="M48" s="343"/>
      <c r="N48" s="343"/>
      <c r="O48" s="343"/>
      <c r="P48" s="343"/>
      <c r="Q48" s="343"/>
      <c r="R48" s="511"/>
      <c r="T48" s="512" t="s">
        <v>119</v>
      </c>
      <c r="U48" s="513"/>
      <c r="V48" s="513"/>
      <c r="W48" s="514"/>
      <c r="Z48" s="549"/>
      <c r="AA48" s="549"/>
      <c r="AB48" s="549"/>
    </row>
    <row r="49" ht="16.5" customHeight="1" spans="2:28">
      <c r="B49" s="344" t="s">
        <v>120</v>
      </c>
      <c r="C49" s="345"/>
      <c r="D49" s="346" t="s">
        <v>121</v>
      </c>
      <c r="E49" s="346" t="s">
        <v>122</v>
      </c>
      <c r="F49" s="347" t="s">
        <v>44</v>
      </c>
      <c r="G49" s="348"/>
      <c r="H49" s="345"/>
      <c r="I49" s="347" t="s">
        <v>123</v>
      </c>
      <c r="J49" s="345"/>
      <c r="K49" s="444" t="s">
        <v>124</v>
      </c>
      <c r="L49" s="445"/>
      <c r="M49" s="371" t="s">
        <v>125</v>
      </c>
      <c r="N49" s="444" t="s">
        <v>126</v>
      </c>
      <c r="O49" s="445"/>
      <c r="P49" s="444" t="s">
        <v>127</v>
      </c>
      <c r="Q49" s="445"/>
      <c r="R49" s="515" t="s">
        <v>128</v>
      </c>
      <c r="S49" s="516"/>
      <c r="T49" s="517" t="s">
        <v>129</v>
      </c>
      <c r="U49" s="518"/>
      <c r="V49" s="519">
        <f>LOOKUP(J3+J7,附表!A2:A32,附表!B2:B32)</f>
        <v>0</v>
      </c>
      <c r="W49" s="520"/>
      <c r="Z49" s="549"/>
      <c r="AA49" s="549"/>
      <c r="AB49" s="549"/>
    </row>
    <row r="50" ht="16.5" spans="2:28">
      <c r="B50" s="349" t="s">
        <v>130</v>
      </c>
      <c r="C50" s="350"/>
      <c r="D50" s="351" t="s">
        <v>131</v>
      </c>
      <c r="E50" s="351" t="s">
        <v>87</v>
      </c>
      <c r="F50" s="352">
        <f>J33</f>
        <v>25</v>
      </c>
      <c r="G50" s="351">
        <f>INT(F50/2)</f>
        <v>12</v>
      </c>
      <c r="H50" s="351">
        <f>INT(F50/5)</f>
        <v>5</v>
      </c>
      <c r="I50" s="446" t="s">
        <v>132</v>
      </c>
      <c r="J50" s="350"/>
      <c r="K50" s="446" t="s">
        <v>70</v>
      </c>
      <c r="L50" s="350"/>
      <c r="M50" s="351" t="s">
        <v>133</v>
      </c>
      <c r="N50" s="446">
        <v>1</v>
      </c>
      <c r="O50" s="350"/>
      <c r="P50" s="446" t="s">
        <v>70</v>
      </c>
      <c r="Q50" s="350"/>
      <c r="R50" s="521" t="s">
        <v>70</v>
      </c>
      <c r="S50" s="522"/>
      <c r="T50" s="523"/>
      <c r="U50" s="524"/>
      <c r="V50" s="525"/>
      <c r="W50" s="526"/>
      <c r="Z50" s="549"/>
      <c r="AA50" s="549"/>
      <c r="AB50" s="549"/>
    </row>
    <row r="51" ht="16.5" customHeight="1" spans="2:28">
      <c r="B51" s="353" t="s">
        <v>134</v>
      </c>
      <c r="C51" s="354"/>
      <c r="D51" s="355" t="s">
        <v>135</v>
      </c>
      <c r="E51" s="356" t="str">
        <f>IF($D51=0,"请选择类型",VLOOKUP($D51,武器列表!$B$3:$I$106,2,FALSE))</f>
        <v>步枪/霰弹枪</v>
      </c>
      <c r="F51" s="357">
        <f>IF(E51="请选择类型","",IF(ISNA(VLOOKUP(E51,$E$33:$J$38,6,FALSE)),IF(ISNA(VLOOKUP(E51,分支技能!$H$4:$I$11,2,FALSE)),IF(ISNA(VLOOKUP(E51,分支技能!$K$4:$L$10,2,FALSE)),IF(ISNA(VLOOKUP(E51,分支技能!$N$4:$O$6,2,FALSE)),$U$42,VLOOKUP(E51,分支技能!$N$4:$O$6,2,FALSE)),VLOOKUP(E51,分支技能!$K$4:$L$10,2,FALSE)),VLOOKUP(E51,分支技能!$H$4:$I$11,2,FALSE)),VLOOKUP(E51,$E$33:$J$38,6,FALSE)))</f>
        <v>65</v>
      </c>
      <c r="G51" s="357">
        <f>IF(F51="","",INT(F51/2))</f>
        <v>32</v>
      </c>
      <c r="H51" s="357">
        <f>IF(F51="","",INT(F51/5))</f>
        <v>13</v>
      </c>
      <c r="I51" s="447" t="str">
        <f>IF($D51=0,"",VLOOKUP($D51,武器列表!$B$3:$I$106,3,FALSE))</f>
        <v>2D6+4</v>
      </c>
      <c r="J51" s="448"/>
      <c r="K51" s="449" t="str">
        <f>IF($D51=0,"",VLOOKUP($D51,武器列表!$B$3:$I$106,4,FALSE))</f>
        <v>110</v>
      </c>
      <c r="L51" s="450"/>
      <c r="M51" s="449" t="str">
        <f>IF($D51=0,"",VLOOKUP($D51,武器列表!$B$3:$I$106,5,FALSE))</f>
        <v>√</v>
      </c>
      <c r="N51" s="449" t="str">
        <f>IF($D51=0,"",VLOOKUP($D51,武器列表!$B$3:$I$106,6,FALSE))</f>
        <v>1</v>
      </c>
      <c r="O51" s="450"/>
      <c r="P51" s="449" t="str">
        <f>IF($D51=0,"",VLOOKUP($D51,武器列表!$B$3:$I$106,7,FALSE))</f>
        <v>8</v>
      </c>
      <c r="Q51" s="450"/>
      <c r="R51" s="527" t="str">
        <f>IF($D51=0,"",VLOOKUP($D51,武器列表!$B$3:$I$106,8,FALSE))</f>
        <v>100</v>
      </c>
      <c r="S51" s="522"/>
      <c r="T51" s="528" t="s">
        <v>136</v>
      </c>
      <c r="U51" s="529"/>
      <c r="V51" s="530">
        <f>LOOKUP(J3+J7,附表!A2:A32,附表!C2:C32)</f>
        <v>0</v>
      </c>
      <c r="W51" s="531"/>
      <c r="Z51" s="549"/>
      <c r="AA51" s="549"/>
      <c r="AB51" s="549"/>
    </row>
    <row r="52" ht="16.5" spans="2:28">
      <c r="B52" s="358" t="s">
        <v>137</v>
      </c>
      <c r="C52" s="359"/>
      <c r="D52" s="360" t="s">
        <v>138</v>
      </c>
      <c r="E52" s="351" t="str">
        <f>IF(E51="请选择类型","",IF($D52=0,"请选择类型",VLOOKUP($D52,武器列表!$B$3:$I$106,2,FALSE)))</f>
        <v>步枪/霰弹枪</v>
      </c>
      <c r="F52" s="351">
        <f>IF(OR(E52="请选择类型",E52=""),"",IF(ISNA(VLOOKUP(E52,$E$33:$J$38,6,FALSE)),IF(ISNA(VLOOKUP(E52,分支技能!$H$4:$I$11,2,FALSE)),IF(ISNA(VLOOKUP(E52,分支技能!$K$4:$L$10,2,FALSE)),IF(ISNA(VLOOKUP(E52,分支技能!$N$4:$O$6,2,FALSE)),$U$42,VLOOKUP(E52,分支技能!$N$4:$O$6,2,FALSE)),VLOOKUP(E52,分支技能!$K$4:$L$10,2,FALSE)),VLOOKUP(E52,分支技能!$H$4:$I$11,2,FALSE)),VLOOKUP(E52,$E$33:$J$38,6,FALSE)))</f>
        <v>65</v>
      </c>
      <c r="G52" s="361">
        <f>IF(F52="","",INT(F52/2))</f>
        <v>32</v>
      </c>
      <c r="H52" s="361">
        <f>IF(F52="","",INT(F52/5))</f>
        <v>13</v>
      </c>
      <c r="I52" s="451" t="str">
        <f>IF($D52=0,"",VLOOKUP($D52,武器列表!$B$3:$I$106,3,FALSE))</f>
        <v>4D6/2D6/1D6</v>
      </c>
      <c r="J52" s="452"/>
      <c r="K52" s="446" t="str">
        <f>IF($D52=0,"",VLOOKUP($D52,武器列表!$B$3:$I$106,4,FALSE))</f>
        <v>10/20/50</v>
      </c>
      <c r="L52" s="350"/>
      <c r="M52" s="351" t="str">
        <f>IF($D52=0,"",VLOOKUP($D52,武器列表!$B$3:$I$106,5,FALSE))</f>
        <v>X</v>
      </c>
      <c r="N52" s="446" t="str">
        <f>IF($D52=0,"",VLOOKUP($D52,武器列表!$B$3:$I$106,6,FALSE))</f>
        <v>1 or 2</v>
      </c>
      <c r="O52" s="350"/>
      <c r="P52" s="446" t="str">
        <f>IF($D52=0,"",VLOOKUP($D52,武器列表!$B$3:$I$106,7,FALSE))</f>
        <v>2</v>
      </c>
      <c r="Q52" s="350"/>
      <c r="R52" s="521" t="str">
        <f>IF($D52=0,"",VLOOKUP($D52,武器列表!$B$3:$I$106,8,FALSE))</f>
        <v>100</v>
      </c>
      <c r="S52" s="522"/>
      <c r="T52" s="528"/>
      <c r="U52" s="529"/>
      <c r="V52" s="532"/>
      <c r="W52" s="533"/>
      <c r="Z52" s="549"/>
      <c r="AA52" s="549"/>
      <c r="AB52" s="549"/>
    </row>
    <row r="53" ht="16.5" customHeight="1" spans="2:28">
      <c r="B53" s="353" t="s">
        <v>139</v>
      </c>
      <c r="C53" s="354"/>
      <c r="D53" s="355" t="s">
        <v>140</v>
      </c>
      <c r="E53" s="357" t="str">
        <f>IF(OR(E52="请选择类型",E52=""),"",IF($D53=0,"请选择类型",VLOOKUP($D53,武器列表!$B$3:$I$106,2,FALSE)))</f>
        <v>步枪/霰弹枪</v>
      </c>
      <c r="F53" s="357">
        <f>IF(OR(E53="请选择类型",E53=""),"",IF(ISNA(VLOOKUP(E53,$E$33:$J$38,6,FALSE)),IF(ISNA(VLOOKUP(E53,分支技能!$H$4:$I$11,2,FALSE)),IF(ISNA(VLOOKUP(E53,分支技能!$K$4:$L$10,2,FALSE)),IF(ISNA(VLOOKUP(E53,分支技能!$N$4:$O$6,2,FALSE)),$U$42,VLOOKUP(E53,分支技能!$N$4:$O$6,2,FALSE)),VLOOKUP(E53,分支技能!$K$4:$L$10,2,FALSE)),VLOOKUP(E53,分支技能!$H$4:$I$11,2,FALSE)),VLOOKUP(E53,$E$33:$J$38,6,FALSE)))</f>
        <v>65</v>
      </c>
      <c r="G53" s="356">
        <f>IF(F53="","",INT(F53/2))</f>
        <v>32</v>
      </c>
      <c r="H53" s="356">
        <f>IF(F53="","",INT(F53/5))</f>
        <v>13</v>
      </c>
      <c r="I53" s="447" t="str">
        <f>IF($D53=0,"",VLOOKUP($D53,武器列表!$B$3:$I$106,3,FALSE))</f>
        <v>4D6/1D6</v>
      </c>
      <c r="J53" s="448"/>
      <c r="K53" s="449" t="str">
        <f>IF($D53=0,"",VLOOKUP($D53,武器列表!$B$3:$I$106,4,FALSE))</f>
        <v>5/10</v>
      </c>
      <c r="L53" s="450"/>
      <c r="M53" s="449" t="str">
        <f>IF($D53=0,"",VLOOKUP($D53,武器列表!$B$3:$I$106,5,FALSE))</f>
        <v>X</v>
      </c>
      <c r="N53" s="449" t="str">
        <f>IF($D53=0,"",VLOOKUP($D53,武器列表!$B$3:$I$106,6,FALSE))</f>
        <v>1 or 2</v>
      </c>
      <c r="O53" s="450"/>
      <c r="P53" s="449" t="str">
        <f>IF($D53=0,"",VLOOKUP($D53,武器列表!$B$3:$I$106,7,FALSE))</f>
        <v>2</v>
      </c>
      <c r="Q53" s="450"/>
      <c r="R53" s="527" t="str">
        <f>IF($D53=0,"",VLOOKUP($D53,武器列表!$B$3:$I$106,8,FALSE))</f>
        <v>100</v>
      </c>
      <c r="S53" s="522"/>
      <c r="T53" s="534" t="s">
        <v>141</v>
      </c>
      <c r="U53" s="535"/>
      <c r="V53" s="536">
        <f>J28</f>
        <v>67</v>
      </c>
      <c r="W53" s="537">
        <f>K28</f>
        <v>33</v>
      </c>
      <c r="Z53" s="549"/>
      <c r="AA53" s="549"/>
      <c r="AB53" s="549"/>
    </row>
    <row r="54" ht="16.5" spans="2:28">
      <c r="B54" s="358"/>
      <c r="C54" s="359"/>
      <c r="D54" s="360"/>
      <c r="E54" s="360"/>
      <c r="F54" s="360"/>
      <c r="G54" s="362" t="str">
        <f>IF(F54="","",INT(F54/2))</f>
        <v/>
      </c>
      <c r="H54" s="363" t="str">
        <f>IF(F54="","",INT(F54/5))</f>
        <v/>
      </c>
      <c r="I54" s="453"/>
      <c r="J54" s="359"/>
      <c r="K54" s="453"/>
      <c r="L54" s="359"/>
      <c r="M54" s="360"/>
      <c r="N54" s="453"/>
      <c r="O54" s="359"/>
      <c r="P54" s="453"/>
      <c r="Q54" s="359"/>
      <c r="R54" s="538"/>
      <c r="S54" s="522"/>
      <c r="T54" s="523"/>
      <c r="U54" s="524"/>
      <c r="V54" s="539"/>
      <c r="W54" s="537">
        <f>L28</f>
        <v>13</v>
      </c>
      <c r="Z54" s="549"/>
      <c r="AA54" s="549"/>
      <c r="AB54" s="549"/>
    </row>
    <row r="55" ht="16.5" customHeight="1" spans="2:28">
      <c r="B55" s="364"/>
      <c r="C55" s="365"/>
      <c r="D55" s="366"/>
      <c r="E55" s="366"/>
      <c r="F55" s="366"/>
      <c r="G55" s="367" t="str">
        <f>IF(F55="","",INT(F55/2))</f>
        <v/>
      </c>
      <c r="H55" s="367" t="str">
        <f>IF(F55="","",INT(F55/5))</f>
        <v/>
      </c>
      <c r="I55" s="454"/>
      <c r="J55" s="365"/>
      <c r="K55" s="454"/>
      <c r="L55" s="365"/>
      <c r="M55" s="366"/>
      <c r="N55" s="454"/>
      <c r="O55" s="365"/>
      <c r="P55" s="454"/>
      <c r="Q55" s="365"/>
      <c r="R55" s="540"/>
      <c r="S55" s="522"/>
      <c r="T55" s="541" t="s">
        <v>142</v>
      </c>
      <c r="U55" s="542"/>
      <c r="V55" s="543"/>
      <c r="W55" s="544"/>
      <c r="Z55" s="549"/>
      <c r="AA55" s="549"/>
      <c r="AB55" s="549"/>
    </row>
    <row r="56" ht="17.25" spans="2:28">
      <c r="B56" s="368" t="s">
        <v>143</v>
      </c>
      <c r="C56" s="368"/>
      <c r="D56" s="368"/>
      <c r="E56" s="368"/>
      <c r="F56" s="368"/>
      <c r="G56" s="368"/>
      <c r="H56" s="368"/>
      <c r="I56" s="368"/>
      <c r="J56" s="368"/>
      <c r="K56" s="368"/>
      <c r="L56" s="368"/>
      <c r="M56" s="368"/>
      <c r="N56" s="368"/>
      <c r="O56" s="368"/>
      <c r="P56" s="368"/>
      <c r="Q56" s="368"/>
      <c r="R56" s="368"/>
      <c r="S56" s="368"/>
      <c r="T56" s="368"/>
      <c r="U56" s="368"/>
      <c r="V56" s="368"/>
      <c r="W56" s="368"/>
      <c r="Z56" s="549"/>
      <c r="AA56" s="549"/>
      <c r="AB56" s="549"/>
    </row>
    <row r="57" ht="16.5" spans="2:28">
      <c r="B57" s="263" t="s">
        <v>144</v>
      </c>
      <c r="C57" s="264"/>
      <c r="D57" s="264"/>
      <c r="E57" s="264"/>
      <c r="F57" s="264"/>
      <c r="G57" s="264"/>
      <c r="H57" s="264"/>
      <c r="I57" s="264"/>
      <c r="J57" s="265"/>
      <c r="L57" s="263" t="s">
        <v>145</v>
      </c>
      <c r="M57" s="264"/>
      <c r="N57" s="264"/>
      <c r="O57" s="264"/>
      <c r="P57" s="264"/>
      <c r="Q57" s="264"/>
      <c r="R57" s="264"/>
      <c r="S57" s="264"/>
      <c r="T57" s="264"/>
      <c r="U57" s="264"/>
      <c r="V57" s="264"/>
      <c r="W57" s="265"/>
      <c r="Z57" s="549"/>
      <c r="AA57" s="549"/>
      <c r="AB57" s="549"/>
    </row>
    <row r="58" ht="16.5" spans="2:28">
      <c r="B58" s="369" t="s">
        <v>67</v>
      </c>
      <c r="C58" s="370"/>
      <c r="D58" s="371" t="s">
        <v>146</v>
      </c>
      <c r="E58" s="371" t="s">
        <v>147</v>
      </c>
      <c r="F58" s="372" t="s">
        <v>148</v>
      </c>
      <c r="G58" s="370"/>
      <c r="H58" s="373" t="s">
        <v>149</v>
      </c>
      <c r="I58" s="455"/>
      <c r="J58" s="456"/>
      <c r="L58" s="457" t="s">
        <v>150</v>
      </c>
      <c r="M58" s="458"/>
      <c r="N58" s="459" t="s">
        <v>151</v>
      </c>
      <c r="O58" s="460"/>
      <c r="P58" s="460"/>
      <c r="Q58" s="460"/>
      <c r="R58" s="460"/>
      <c r="S58" s="460"/>
      <c r="T58" s="460"/>
      <c r="U58" s="460"/>
      <c r="V58" s="460"/>
      <c r="W58" s="545"/>
      <c r="Z58" s="549"/>
      <c r="AA58" s="549"/>
      <c r="AB58" s="549"/>
    </row>
    <row r="59" ht="16.5" spans="2:28">
      <c r="B59" s="349" t="str">
        <f>J25&amp;"%/"&amp;K25&amp;"%/"&amp;L25&amp;"%"</f>
        <v>90%/45%/18%</v>
      </c>
      <c r="C59" s="350"/>
      <c r="D59" s="351" t="str">
        <f>LOOKUP(J25,{0,1,10,50,90,99},{"身无分文","贫穷","标准","小康","富裕","富豪"})</f>
        <v>富裕</v>
      </c>
      <c r="E59" s="351"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$250</v>
      </c>
      <c r="F59" s="374"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$1800</v>
      </c>
      <c r="G59" s="375"/>
      <c r="H59" s="376"/>
      <c r="I59" s="461"/>
      <c r="J59" s="462"/>
      <c r="L59" s="463"/>
      <c r="M59" s="464"/>
      <c r="N59" s="465"/>
      <c r="O59" s="466"/>
      <c r="P59" s="466"/>
      <c r="Q59" s="466"/>
      <c r="R59" s="466"/>
      <c r="S59" s="466"/>
      <c r="T59" s="466"/>
      <c r="U59" s="466"/>
      <c r="V59" s="466"/>
      <c r="W59" s="546"/>
      <c r="Z59" s="549"/>
      <c r="AA59" s="549"/>
      <c r="AB59" s="549"/>
    </row>
    <row r="60" ht="16.5" customHeight="1" spans="2:28">
      <c r="B60" s="377" t="str">
        <f>IF(J25&lt;=0,"连贫穷都够不上的人才能够叫做身无分文。住所：大概只有睡大街。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旅行：头等舱。会买高档车或同等的交通工具。",IF(J25&lt;=98,"富裕级别就是享受超级奢侈品的时候了。住所：豪华住所和有着大量仆人的庭院。乡下和别处有着别墅是定番。住总统套房。旅行：头等舱。现代社会估摸还会有很多豪车。",IF(J25=99,"与富裕差不多，但钱已经只是一个代号了。你将是世界上最富有的人。","请正确分配您的技能点！"))))))</f>
        <v>富裕级别就是享受超级奢侈品的时候了。住所：豪华住所和有着大量仆人的庭院。乡下和别处有着别墅是定番。住总统套房。旅行：头等舱。现代社会估摸还会有很多豪车。</v>
      </c>
      <c r="C60" s="378"/>
      <c r="D60" s="378"/>
      <c r="E60" s="379"/>
      <c r="F60" s="380" t="s">
        <v>152</v>
      </c>
      <c r="G60" s="381"/>
      <c r="H60" s="381"/>
      <c r="I60" s="381"/>
      <c r="J60" s="467"/>
      <c r="L60" s="468" t="s">
        <v>153</v>
      </c>
      <c r="M60" s="469"/>
      <c r="N60" s="470" t="s">
        <v>154</v>
      </c>
      <c r="O60" s="471"/>
      <c r="P60" s="471"/>
      <c r="Q60" s="471"/>
      <c r="R60" s="471"/>
      <c r="S60" s="471"/>
      <c r="T60" s="471"/>
      <c r="U60" s="471"/>
      <c r="V60" s="471"/>
      <c r="W60" s="547"/>
      <c r="Z60" s="549"/>
      <c r="AA60" s="549"/>
      <c r="AB60" s="549"/>
    </row>
    <row r="61" ht="17.25" customHeight="1" spans="2:28">
      <c r="B61" s="382"/>
      <c r="C61" s="383"/>
      <c r="D61" s="383"/>
      <c r="E61" s="384"/>
      <c r="F61" s="385"/>
      <c r="G61" s="386"/>
      <c r="H61" s="386"/>
      <c r="I61" s="386"/>
      <c r="J61" s="472"/>
      <c r="L61" s="473"/>
      <c r="M61" s="474"/>
      <c r="N61" s="475"/>
      <c r="O61" s="476"/>
      <c r="P61" s="476"/>
      <c r="Q61" s="476"/>
      <c r="R61" s="476"/>
      <c r="S61" s="476"/>
      <c r="T61" s="476"/>
      <c r="U61" s="476"/>
      <c r="V61" s="476"/>
      <c r="W61" s="548"/>
      <c r="Z61" s="549"/>
      <c r="AA61" s="549"/>
      <c r="AB61" s="549"/>
    </row>
    <row r="62" ht="17.25" customHeight="1" spans="2:28">
      <c r="B62" s="382"/>
      <c r="C62" s="383"/>
      <c r="D62" s="383"/>
      <c r="E62" s="384"/>
      <c r="F62" s="385"/>
      <c r="G62" s="386"/>
      <c r="H62" s="386"/>
      <c r="I62" s="386"/>
      <c r="J62" s="472"/>
      <c r="L62" s="457" t="s">
        <v>155</v>
      </c>
      <c r="M62" s="458"/>
      <c r="N62" s="459" t="s">
        <v>156</v>
      </c>
      <c r="O62" s="460"/>
      <c r="P62" s="460"/>
      <c r="Q62" s="460"/>
      <c r="R62" s="460"/>
      <c r="S62" s="460"/>
      <c r="T62" s="460"/>
      <c r="U62" s="460"/>
      <c r="V62" s="460"/>
      <c r="W62" s="545"/>
      <c r="Z62" s="549"/>
      <c r="AA62" s="549"/>
      <c r="AB62" s="549"/>
    </row>
    <row r="63" ht="17.25" customHeight="1" spans="2:28">
      <c r="B63" s="387"/>
      <c r="C63" s="388"/>
      <c r="D63" s="388"/>
      <c r="E63" s="389"/>
      <c r="F63" s="390"/>
      <c r="G63" s="391"/>
      <c r="H63" s="391"/>
      <c r="I63" s="391"/>
      <c r="J63" s="477"/>
      <c r="L63" s="463"/>
      <c r="M63" s="464"/>
      <c r="N63" s="465"/>
      <c r="O63" s="466"/>
      <c r="P63" s="466"/>
      <c r="Q63" s="466"/>
      <c r="R63" s="466"/>
      <c r="S63" s="466"/>
      <c r="T63" s="466"/>
      <c r="U63" s="466"/>
      <c r="V63" s="466"/>
      <c r="W63" s="546"/>
      <c r="Z63" s="549"/>
      <c r="AA63" s="549"/>
      <c r="AB63" s="549"/>
    </row>
    <row r="64" ht="17.25" spans="2:28">
      <c r="B64" s="392"/>
      <c r="C64" s="392"/>
      <c r="D64" s="392"/>
      <c r="E64" s="392"/>
      <c r="F64" s="392"/>
      <c r="G64" s="392"/>
      <c r="H64" s="392"/>
      <c r="I64" s="392"/>
      <c r="J64" s="392"/>
      <c r="L64" s="468" t="s">
        <v>157</v>
      </c>
      <c r="M64" s="469"/>
      <c r="N64" s="470" t="s">
        <v>158</v>
      </c>
      <c r="O64" s="471"/>
      <c r="P64" s="471"/>
      <c r="Q64" s="471"/>
      <c r="R64" s="471"/>
      <c r="S64" s="471"/>
      <c r="T64" s="471"/>
      <c r="U64" s="471"/>
      <c r="V64" s="471"/>
      <c r="W64" s="547"/>
      <c r="Z64" s="549"/>
      <c r="AA64" s="549"/>
      <c r="AB64" s="549"/>
    </row>
    <row r="65" ht="16.5" spans="2:28">
      <c r="B65" s="512" t="s">
        <v>159</v>
      </c>
      <c r="C65" s="513"/>
      <c r="D65" s="513"/>
      <c r="E65" s="513"/>
      <c r="F65" s="513"/>
      <c r="G65" s="513"/>
      <c r="H65" s="513"/>
      <c r="I65" s="513"/>
      <c r="J65" s="514"/>
      <c r="L65" s="473"/>
      <c r="M65" s="474"/>
      <c r="N65" s="475"/>
      <c r="O65" s="476"/>
      <c r="P65" s="476"/>
      <c r="Q65" s="476"/>
      <c r="R65" s="476"/>
      <c r="S65" s="476"/>
      <c r="T65" s="476"/>
      <c r="U65" s="476"/>
      <c r="V65" s="476"/>
      <c r="W65" s="548"/>
      <c r="Z65" s="549"/>
      <c r="AA65" s="549"/>
      <c r="AB65" s="549"/>
    </row>
    <row r="66" ht="16.5" spans="2:28">
      <c r="B66" s="551" t="s">
        <v>160</v>
      </c>
      <c r="C66" s="552"/>
      <c r="D66" s="552"/>
      <c r="E66" s="552"/>
      <c r="F66" s="552"/>
      <c r="G66" s="552"/>
      <c r="H66" s="552"/>
      <c r="I66" s="552"/>
      <c r="J66" s="582"/>
      <c r="L66" s="457" t="s">
        <v>161</v>
      </c>
      <c r="M66" s="458"/>
      <c r="N66" s="459" t="s">
        <v>162</v>
      </c>
      <c r="O66" s="460"/>
      <c r="P66" s="460"/>
      <c r="Q66" s="460"/>
      <c r="R66" s="460"/>
      <c r="S66" s="460"/>
      <c r="T66" s="460"/>
      <c r="U66" s="460"/>
      <c r="V66" s="460"/>
      <c r="W66" s="545"/>
      <c r="Z66" s="549"/>
      <c r="AA66" s="549"/>
      <c r="AB66" s="549"/>
    </row>
    <row r="67" ht="16.5" spans="2:28">
      <c r="B67" s="553" t="s">
        <v>163</v>
      </c>
      <c r="C67" s="554"/>
      <c r="D67" s="554"/>
      <c r="E67" s="554"/>
      <c r="F67" s="554"/>
      <c r="G67" s="554"/>
      <c r="H67" s="554"/>
      <c r="I67" s="554"/>
      <c r="J67" s="583"/>
      <c r="L67" s="463"/>
      <c r="M67" s="464"/>
      <c r="N67" s="465"/>
      <c r="O67" s="466"/>
      <c r="P67" s="466"/>
      <c r="Q67" s="466"/>
      <c r="R67" s="466"/>
      <c r="S67" s="466"/>
      <c r="T67" s="466"/>
      <c r="U67" s="466"/>
      <c r="V67" s="466"/>
      <c r="W67" s="546"/>
      <c r="Z67" s="549"/>
      <c r="AA67" s="549"/>
      <c r="AB67" s="549"/>
    </row>
    <row r="68" ht="16.5" spans="1:28">
      <c r="A68" s="261" t="s">
        <v>164</v>
      </c>
      <c r="B68" s="551" t="s">
        <v>165</v>
      </c>
      <c r="C68" s="552"/>
      <c r="D68" s="552"/>
      <c r="E68" s="552"/>
      <c r="F68" s="552"/>
      <c r="G68" s="552"/>
      <c r="H68" s="552"/>
      <c r="I68" s="552"/>
      <c r="J68" s="582"/>
      <c r="L68" s="468" t="s">
        <v>166</v>
      </c>
      <c r="M68" s="469"/>
      <c r="N68" s="470" t="s">
        <v>167</v>
      </c>
      <c r="O68" s="471"/>
      <c r="P68" s="471"/>
      <c r="Q68" s="471"/>
      <c r="R68" s="471"/>
      <c r="S68" s="471"/>
      <c r="T68" s="471"/>
      <c r="U68" s="471"/>
      <c r="V68" s="471"/>
      <c r="W68" s="547"/>
      <c r="Z68" s="549"/>
      <c r="AA68" s="549"/>
      <c r="AB68" s="549"/>
    </row>
    <row r="69" ht="16.5" spans="2:28">
      <c r="B69" s="553" t="s">
        <v>168</v>
      </c>
      <c r="C69" s="554"/>
      <c r="D69" s="554"/>
      <c r="E69" s="554"/>
      <c r="F69" s="554"/>
      <c r="G69" s="554"/>
      <c r="H69" s="554"/>
      <c r="I69" s="554"/>
      <c r="J69" s="583"/>
      <c r="L69" s="473"/>
      <c r="M69" s="474"/>
      <c r="N69" s="475"/>
      <c r="O69" s="476"/>
      <c r="P69" s="476"/>
      <c r="Q69" s="476"/>
      <c r="R69" s="476"/>
      <c r="S69" s="476"/>
      <c r="T69" s="476"/>
      <c r="U69" s="476"/>
      <c r="V69" s="476"/>
      <c r="W69" s="548"/>
      <c r="Z69" s="549"/>
      <c r="AA69" s="549"/>
      <c r="AB69" s="549"/>
    </row>
    <row r="70" ht="16.5" spans="2:28">
      <c r="B70" s="551" t="s">
        <v>169</v>
      </c>
      <c r="C70" s="552"/>
      <c r="D70" s="552"/>
      <c r="E70" s="552"/>
      <c r="F70" s="552"/>
      <c r="G70" s="552"/>
      <c r="H70" s="552"/>
      <c r="I70" s="552"/>
      <c r="J70" s="582"/>
      <c r="L70" s="457" t="s">
        <v>170</v>
      </c>
      <c r="M70" s="458"/>
      <c r="N70" s="459"/>
      <c r="O70" s="460"/>
      <c r="P70" s="460"/>
      <c r="Q70" s="460"/>
      <c r="R70" s="460"/>
      <c r="S70" s="460"/>
      <c r="T70" s="460"/>
      <c r="U70" s="460"/>
      <c r="V70" s="460"/>
      <c r="W70" s="545"/>
      <c r="Z70" s="549"/>
      <c r="AA70" s="549"/>
      <c r="AB70" s="549"/>
    </row>
    <row r="71" ht="16.5" spans="2:28">
      <c r="B71" s="553" t="s">
        <v>171</v>
      </c>
      <c r="C71" s="554"/>
      <c r="D71" s="554"/>
      <c r="E71" s="554"/>
      <c r="F71" s="554"/>
      <c r="G71" s="554"/>
      <c r="H71" s="554"/>
      <c r="I71" s="554"/>
      <c r="J71" s="583"/>
      <c r="L71" s="463"/>
      <c r="M71" s="464"/>
      <c r="N71" s="465"/>
      <c r="O71" s="466"/>
      <c r="P71" s="466"/>
      <c r="Q71" s="466"/>
      <c r="R71" s="466"/>
      <c r="S71" s="466"/>
      <c r="T71" s="466"/>
      <c r="U71" s="466"/>
      <c r="V71" s="466"/>
      <c r="W71" s="546"/>
      <c r="Z71" s="549"/>
      <c r="AA71" s="549"/>
      <c r="AB71" s="549"/>
    </row>
    <row r="72" ht="16.5" spans="2:28">
      <c r="B72" s="551" t="s">
        <v>172</v>
      </c>
      <c r="C72" s="552"/>
      <c r="D72" s="552"/>
      <c r="E72" s="552"/>
      <c r="F72" s="552"/>
      <c r="G72" s="552"/>
      <c r="H72" s="552"/>
      <c r="I72" s="552"/>
      <c r="J72" s="582"/>
      <c r="L72" s="468" t="s">
        <v>173</v>
      </c>
      <c r="M72" s="469"/>
      <c r="N72" s="470"/>
      <c r="O72" s="471"/>
      <c r="P72" s="471"/>
      <c r="Q72" s="471"/>
      <c r="R72" s="471"/>
      <c r="S72" s="471"/>
      <c r="T72" s="471"/>
      <c r="U72" s="471"/>
      <c r="V72" s="471"/>
      <c r="W72" s="547"/>
      <c r="Z72" s="549"/>
      <c r="AA72" s="549"/>
      <c r="AB72" s="549"/>
    </row>
    <row r="73" ht="16.5" spans="2:28">
      <c r="B73" s="553" t="s">
        <v>174</v>
      </c>
      <c r="C73" s="554"/>
      <c r="D73" s="554"/>
      <c r="E73" s="554"/>
      <c r="F73" s="554"/>
      <c r="G73" s="554"/>
      <c r="H73" s="554"/>
      <c r="I73" s="554"/>
      <c r="J73" s="583"/>
      <c r="L73" s="473"/>
      <c r="M73" s="474"/>
      <c r="N73" s="475"/>
      <c r="O73" s="476"/>
      <c r="P73" s="476"/>
      <c r="Q73" s="476"/>
      <c r="R73" s="476"/>
      <c r="S73" s="476"/>
      <c r="T73" s="476"/>
      <c r="U73" s="476"/>
      <c r="V73" s="476"/>
      <c r="W73" s="548"/>
      <c r="Z73" s="549"/>
      <c r="AA73" s="549"/>
      <c r="AB73" s="549"/>
    </row>
    <row r="74" ht="17.25" customHeight="1" spans="1:28">
      <c r="A74" s="261" t="s">
        <v>175</v>
      </c>
      <c r="B74" s="555" t="s">
        <v>176</v>
      </c>
      <c r="C74" s="556"/>
      <c r="D74" s="556"/>
      <c r="E74" s="556"/>
      <c r="F74" s="556"/>
      <c r="G74" s="556"/>
      <c r="H74" s="556"/>
      <c r="I74" s="556"/>
      <c r="J74" s="584"/>
      <c r="L74" s="585" t="s">
        <v>177</v>
      </c>
      <c r="M74" s="586"/>
      <c r="N74" s="586"/>
      <c r="O74" s="586"/>
      <c r="P74" s="586"/>
      <c r="Q74" s="586"/>
      <c r="R74" s="586"/>
      <c r="S74" s="586"/>
      <c r="T74" s="586"/>
      <c r="U74" s="586"/>
      <c r="V74" s="586"/>
      <c r="W74" s="616"/>
      <c r="Z74" s="549"/>
      <c r="AA74" s="549"/>
      <c r="AB74" s="549"/>
    </row>
    <row r="75" ht="17.25" spans="2:28">
      <c r="B75" s="392"/>
      <c r="C75" s="392"/>
      <c r="D75" s="392"/>
      <c r="E75" s="392"/>
      <c r="F75" s="392"/>
      <c r="G75" s="392"/>
      <c r="H75" s="392"/>
      <c r="I75" s="392"/>
      <c r="J75" s="392"/>
      <c r="L75" s="587"/>
      <c r="M75" s="588"/>
      <c r="N75" s="588"/>
      <c r="O75" s="588"/>
      <c r="P75" s="588"/>
      <c r="Q75" s="588"/>
      <c r="R75" s="588"/>
      <c r="S75" s="588"/>
      <c r="T75" s="588"/>
      <c r="U75" s="588"/>
      <c r="V75" s="588"/>
      <c r="W75" s="617"/>
      <c r="Z75" s="549"/>
      <c r="AA75" s="549"/>
      <c r="AB75" s="549"/>
    </row>
    <row r="76" ht="16.5" customHeight="1" spans="2:28">
      <c r="B76" s="512" t="s">
        <v>178</v>
      </c>
      <c r="C76" s="513"/>
      <c r="D76" s="513"/>
      <c r="E76" s="513"/>
      <c r="F76" s="513"/>
      <c r="G76" s="513"/>
      <c r="H76" s="513"/>
      <c r="I76" s="513"/>
      <c r="J76" s="514"/>
      <c r="L76" s="587"/>
      <c r="M76" s="588"/>
      <c r="N76" s="588"/>
      <c r="O76" s="588"/>
      <c r="P76" s="588"/>
      <c r="Q76" s="588"/>
      <c r="R76" s="588"/>
      <c r="S76" s="588"/>
      <c r="T76" s="588"/>
      <c r="U76" s="588"/>
      <c r="V76" s="588"/>
      <c r="W76" s="617"/>
      <c r="Z76" s="549"/>
      <c r="AA76" s="549"/>
      <c r="AB76" s="549"/>
    </row>
    <row r="77" ht="16.5" customHeight="1" spans="2:28">
      <c r="B77" s="557"/>
      <c r="C77" s="558"/>
      <c r="D77" s="558"/>
      <c r="E77" s="558"/>
      <c r="F77" s="558"/>
      <c r="G77" s="558"/>
      <c r="H77" s="558"/>
      <c r="I77" s="558"/>
      <c r="J77" s="589"/>
      <c r="L77" s="587"/>
      <c r="M77" s="588"/>
      <c r="N77" s="588"/>
      <c r="O77" s="588"/>
      <c r="P77" s="588"/>
      <c r="Q77" s="588"/>
      <c r="R77" s="588"/>
      <c r="S77" s="588"/>
      <c r="T77" s="588"/>
      <c r="U77" s="588"/>
      <c r="V77" s="588"/>
      <c r="W77" s="617"/>
      <c r="Z77" s="549"/>
      <c r="AA77" s="549"/>
      <c r="AB77" s="549"/>
    </row>
    <row r="78" ht="16.5" customHeight="1" spans="2:28">
      <c r="B78" s="553"/>
      <c r="C78" s="554"/>
      <c r="D78" s="554"/>
      <c r="E78" s="554"/>
      <c r="F78" s="554"/>
      <c r="G78" s="554"/>
      <c r="H78" s="554"/>
      <c r="I78" s="554"/>
      <c r="J78" s="583"/>
      <c r="L78" s="587"/>
      <c r="M78" s="588"/>
      <c r="N78" s="588"/>
      <c r="O78" s="588"/>
      <c r="P78" s="588"/>
      <c r="Q78" s="588"/>
      <c r="R78" s="588"/>
      <c r="S78" s="588"/>
      <c r="T78" s="588"/>
      <c r="U78" s="588"/>
      <c r="V78" s="588"/>
      <c r="W78" s="617"/>
      <c r="Z78" s="549"/>
      <c r="AA78" s="549"/>
      <c r="AB78" s="549"/>
    </row>
    <row r="79" ht="16.5" spans="2:28">
      <c r="B79" s="551"/>
      <c r="C79" s="552"/>
      <c r="D79" s="552"/>
      <c r="E79" s="552"/>
      <c r="F79" s="552"/>
      <c r="G79" s="552"/>
      <c r="H79" s="552"/>
      <c r="I79" s="552"/>
      <c r="J79" s="582"/>
      <c r="L79" s="587"/>
      <c r="M79" s="588"/>
      <c r="N79" s="588"/>
      <c r="O79" s="588"/>
      <c r="P79" s="588"/>
      <c r="Q79" s="588"/>
      <c r="R79" s="588"/>
      <c r="S79" s="588"/>
      <c r="T79" s="588"/>
      <c r="U79" s="588"/>
      <c r="V79" s="588"/>
      <c r="W79" s="617"/>
      <c r="Z79" s="549"/>
      <c r="AA79" s="549"/>
      <c r="AB79" s="549"/>
    </row>
    <row r="80" ht="16.5" customHeight="1" spans="2:28">
      <c r="B80" s="553"/>
      <c r="C80" s="554"/>
      <c r="D80" s="554"/>
      <c r="E80" s="554"/>
      <c r="F80" s="554"/>
      <c r="G80" s="554"/>
      <c r="H80" s="554"/>
      <c r="I80" s="554"/>
      <c r="J80" s="583"/>
      <c r="L80" s="587"/>
      <c r="M80" s="588"/>
      <c r="N80" s="588"/>
      <c r="O80" s="588"/>
      <c r="P80" s="588"/>
      <c r="Q80" s="588"/>
      <c r="R80" s="588"/>
      <c r="S80" s="588"/>
      <c r="T80" s="588"/>
      <c r="U80" s="588"/>
      <c r="V80" s="588"/>
      <c r="W80" s="617"/>
      <c r="Z80" s="549"/>
      <c r="AA80" s="549"/>
      <c r="AB80" s="549"/>
    </row>
    <row r="81" ht="16.5" spans="2:28">
      <c r="B81" s="551"/>
      <c r="C81" s="552"/>
      <c r="D81" s="552"/>
      <c r="E81" s="552"/>
      <c r="F81" s="552"/>
      <c r="G81" s="552"/>
      <c r="H81" s="552"/>
      <c r="I81" s="552"/>
      <c r="J81" s="582"/>
      <c r="L81" s="587"/>
      <c r="M81" s="588"/>
      <c r="N81" s="588"/>
      <c r="O81" s="588"/>
      <c r="P81" s="588"/>
      <c r="Q81" s="588"/>
      <c r="R81" s="588"/>
      <c r="S81" s="588"/>
      <c r="T81" s="588"/>
      <c r="U81" s="588"/>
      <c r="V81" s="588"/>
      <c r="W81" s="617"/>
      <c r="Z81" s="549"/>
      <c r="AA81" s="549"/>
      <c r="AB81" s="549"/>
    </row>
    <row r="82" ht="16.5" customHeight="1" spans="2:28">
      <c r="B82" s="553"/>
      <c r="C82" s="554"/>
      <c r="D82" s="554"/>
      <c r="E82" s="554"/>
      <c r="F82" s="554"/>
      <c r="G82" s="554"/>
      <c r="H82" s="554"/>
      <c r="I82" s="554"/>
      <c r="J82" s="583"/>
      <c r="L82" s="587"/>
      <c r="M82" s="588"/>
      <c r="N82" s="588"/>
      <c r="O82" s="588"/>
      <c r="P82" s="588"/>
      <c r="Q82" s="588"/>
      <c r="R82" s="588"/>
      <c r="S82" s="588"/>
      <c r="T82" s="588"/>
      <c r="U82" s="588"/>
      <c r="V82" s="588"/>
      <c r="W82" s="617"/>
      <c r="Z82" s="549"/>
      <c r="AA82" s="549"/>
      <c r="AB82" s="549"/>
    </row>
    <row r="83" ht="17.25" spans="2:28">
      <c r="B83" s="551"/>
      <c r="C83" s="552"/>
      <c r="D83" s="552"/>
      <c r="E83" s="552"/>
      <c r="F83" s="552"/>
      <c r="G83" s="552"/>
      <c r="H83" s="552"/>
      <c r="I83" s="552"/>
      <c r="J83" s="582"/>
      <c r="L83" s="590"/>
      <c r="M83" s="591"/>
      <c r="N83" s="591"/>
      <c r="O83" s="591"/>
      <c r="P83" s="591"/>
      <c r="Q83" s="591"/>
      <c r="R83" s="591"/>
      <c r="S83" s="591"/>
      <c r="T83" s="591"/>
      <c r="U83" s="591"/>
      <c r="V83" s="591"/>
      <c r="W83" s="618"/>
      <c r="Z83" s="549"/>
      <c r="AA83" s="549"/>
      <c r="AB83" s="549"/>
    </row>
    <row r="84" ht="16.5" customHeight="1" spans="2:28">
      <c r="B84" s="553"/>
      <c r="C84" s="554"/>
      <c r="D84" s="554"/>
      <c r="E84" s="554"/>
      <c r="F84" s="554"/>
      <c r="G84" s="554"/>
      <c r="H84" s="554"/>
      <c r="I84" s="554"/>
      <c r="J84" s="583"/>
      <c r="Z84" s="549"/>
      <c r="AA84" s="549"/>
      <c r="AB84" s="549"/>
    </row>
    <row r="85" ht="16.5" spans="2:28">
      <c r="B85" s="551"/>
      <c r="C85" s="552"/>
      <c r="D85" s="552"/>
      <c r="E85" s="552"/>
      <c r="F85" s="552"/>
      <c r="G85" s="552"/>
      <c r="H85" s="552"/>
      <c r="I85" s="552"/>
      <c r="J85" s="582"/>
      <c r="L85" s="564" t="s">
        <v>179</v>
      </c>
      <c r="M85" s="565"/>
      <c r="N85" s="565"/>
      <c r="O85" s="565"/>
      <c r="P85" s="592"/>
      <c r="Q85" s="619"/>
      <c r="R85" s="263" t="s">
        <v>180</v>
      </c>
      <c r="S85" s="264"/>
      <c r="T85" s="264"/>
      <c r="U85" s="264"/>
      <c r="V85" s="264"/>
      <c r="W85" s="265"/>
      <c r="Z85" s="549"/>
      <c r="AA85" s="549"/>
      <c r="AB85" s="549"/>
    </row>
    <row r="86" ht="17.25" customHeight="1" spans="2:28">
      <c r="B86" s="559"/>
      <c r="C86" s="560"/>
      <c r="D86" s="560"/>
      <c r="E86" s="560"/>
      <c r="F86" s="560"/>
      <c r="G86" s="560"/>
      <c r="H86" s="560"/>
      <c r="I86" s="560"/>
      <c r="J86" s="593"/>
      <c r="L86" s="594" t="s">
        <v>181</v>
      </c>
      <c r="M86" s="595"/>
      <c r="N86" s="595"/>
      <c r="O86" s="595"/>
      <c r="P86" s="596"/>
      <c r="Q86" s="620"/>
      <c r="R86" s="621" t="s">
        <v>182</v>
      </c>
      <c r="S86" s="622"/>
      <c r="T86" s="622"/>
      <c r="U86" s="622"/>
      <c r="V86" s="622"/>
      <c r="W86" s="623"/>
      <c r="Z86" s="549"/>
      <c r="AA86" s="549"/>
      <c r="AB86" s="549"/>
    </row>
    <row r="87" ht="17.25" customHeight="1" spans="2:28">
      <c r="B87" s="561"/>
      <c r="C87" s="562"/>
      <c r="D87" s="562"/>
      <c r="E87" s="562"/>
      <c r="F87" s="562"/>
      <c r="G87" s="562"/>
      <c r="H87" s="562"/>
      <c r="I87" s="562"/>
      <c r="J87" s="597"/>
      <c r="L87" s="594"/>
      <c r="M87" s="595"/>
      <c r="N87" s="595"/>
      <c r="O87" s="595"/>
      <c r="P87" s="596"/>
      <c r="Q87" s="620"/>
      <c r="R87" s="624"/>
      <c r="S87" s="625"/>
      <c r="T87" s="625"/>
      <c r="U87" s="625"/>
      <c r="V87" s="625"/>
      <c r="W87" s="626"/>
      <c r="Z87" s="549"/>
      <c r="AA87" s="549"/>
      <c r="AB87" s="549"/>
    </row>
    <row r="88" ht="16.5" customHeight="1" spans="2:28">
      <c r="B88" s="563"/>
      <c r="C88" s="563"/>
      <c r="D88" s="563"/>
      <c r="E88" s="563"/>
      <c r="F88" s="563"/>
      <c r="G88" s="563"/>
      <c r="H88" s="563"/>
      <c r="I88" s="563"/>
      <c r="J88" s="563"/>
      <c r="L88" s="598"/>
      <c r="M88" s="599"/>
      <c r="N88" s="599"/>
      <c r="O88" s="599"/>
      <c r="P88" s="600"/>
      <c r="Q88" s="620"/>
      <c r="R88" s="627"/>
      <c r="S88" s="628"/>
      <c r="T88" s="628"/>
      <c r="U88" s="628"/>
      <c r="V88" s="628"/>
      <c r="W88" s="629"/>
      <c r="Z88" s="549"/>
      <c r="AA88" s="549"/>
      <c r="AB88" s="549"/>
    </row>
    <row r="89" ht="16.5" spans="2:28">
      <c r="B89" s="564" t="s">
        <v>183</v>
      </c>
      <c r="C89" s="565"/>
      <c r="D89" s="565"/>
      <c r="E89" s="565"/>
      <c r="F89" s="565"/>
      <c r="G89" s="565"/>
      <c r="H89" s="565"/>
      <c r="I89" s="565"/>
      <c r="J89" s="592"/>
      <c r="L89" s="598"/>
      <c r="M89" s="599"/>
      <c r="N89" s="599"/>
      <c r="O89" s="599"/>
      <c r="P89" s="600"/>
      <c r="Q89" s="620"/>
      <c r="R89" s="627"/>
      <c r="S89" s="628"/>
      <c r="T89" s="628"/>
      <c r="U89" s="628"/>
      <c r="V89" s="628"/>
      <c r="W89" s="629"/>
      <c r="Z89" s="549"/>
      <c r="AA89" s="549"/>
      <c r="AB89" s="549"/>
    </row>
    <row r="90" ht="16.5" customHeight="1" spans="2:28">
      <c r="B90" s="566" t="s">
        <v>184</v>
      </c>
      <c r="C90" s="567"/>
      <c r="D90" s="567"/>
      <c r="E90" s="568" t="s">
        <v>185</v>
      </c>
      <c r="F90" s="568" t="s">
        <v>186</v>
      </c>
      <c r="G90" s="568" t="s">
        <v>187</v>
      </c>
      <c r="H90" s="568" t="s">
        <v>188</v>
      </c>
      <c r="I90" s="568" t="s">
        <v>189</v>
      </c>
      <c r="J90" s="601" t="s">
        <v>190</v>
      </c>
      <c r="L90" s="602"/>
      <c r="M90" s="603"/>
      <c r="N90" s="603"/>
      <c r="O90" s="603"/>
      <c r="P90" s="604"/>
      <c r="Q90" s="620"/>
      <c r="R90" s="627"/>
      <c r="S90" s="628"/>
      <c r="T90" s="628"/>
      <c r="U90" s="628"/>
      <c r="V90" s="628"/>
      <c r="W90" s="629"/>
      <c r="Z90" s="549"/>
      <c r="AA90" s="549"/>
      <c r="AB90" s="549"/>
    </row>
    <row r="91" ht="16.5" spans="2:28">
      <c r="B91" s="566"/>
      <c r="C91" s="567"/>
      <c r="D91" s="567"/>
      <c r="E91" s="568" t="s">
        <v>191</v>
      </c>
      <c r="F91" s="568" t="s">
        <v>192</v>
      </c>
      <c r="G91" s="568" t="s">
        <v>193</v>
      </c>
      <c r="H91" s="568" t="s">
        <v>194</v>
      </c>
      <c r="I91" s="568" t="s">
        <v>195</v>
      </c>
      <c r="J91" s="605" t="s">
        <v>196</v>
      </c>
      <c r="L91" s="602"/>
      <c r="M91" s="603"/>
      <c r="N91" s="603"/>
      <c r="O91" s="603"/>
      <c r="P91" s="604"/>
      <c r="Q91" s="620"/>
      <c r="R91" s="627"/>
      <c r="S91" s="628"/>
      <c r="T91" s="628"/>
      <c r="U91" s="628"/>
      <c r="V91" s="628"/>
      <c r="W91" s="629"/>
      <c r="Z91" s="549"/>
      <c r="AA91" s="549"/>
      <c r="AB91" s="549"/>
    </row>
    <row r="92" ht="16.5" customHeight="1" spans="2:28">
      <c r="B92" s="569" t="s">
        <v>197</v>
      </c>
      <c r="C92" s="570"/>
      <c r="D92" s="570"/>
      <c r="E92" s="570"/>
      <c r="F92" s="570"/>
      <c r="G92" s="570"/>
      <c r="H92" s="570"/>
      <c r="I92" s="570"/>
      <c r="J92" s="606"/>
      <c r="L92" s="598"/>
      <c r="M92" s="599"/>
      <c r="N92" s="599"/>
      <c r="O92" s="599"/>
      <c r="P92" s="600"/>
      <c r="Q92" s="620"/>
      <c r="R92" s="627"/>
      <c r="S92" s="628"/>
      <c r="T92" s="628"/>
      <c r="U92" s="628"/>
      <c r="V92" s="628"/>
      <c r="W92" s="629"/>
      <c r="Z92" s="549"/>
      <c r="AA92" s="549"/>
      <c r="AB92" s="549"/>
    </row>
    <row r="93" ht="16.5" spans="2:49">
      <c r="B93" s="571"/>
      <c r="C93" s="572"/>
      <c r="D93" s="572"/>
      <c r="E93" s="572"/>
      <c r="F93" s="572"/>
      <c r="G93" s="572"/>
      <c r="H93" s="572"/>
      <c r="I93" s="572"/>
      <c r="J93" s="607"/>
      <c r="L93" s="598"/>
      <c r="M93" s="599"/>
      <c r="N93" s="599"/>
      <c r="O93" s="599"/>
      <c r="P93" s="600"/>
      <c r="Q93" s="620"/>
      <c r="R93" s="627"/>
      <c r="S93" s="628"/>
      <c r="T93" s="628"/>
      <c r="U93" s="628"/>
      <c r="V93" s="628"/>
      <c r="W93" s="629"/>
      <c r="Z93" s="549"/>
      <c r="AA93" s="549"/>
      <c r="AB93" s="549"/>
      <c r="AC93" s="549"/>
      <c r="AD93" s="549"/>
      <c r="AE93" s="549"/>
      <c r="AF93" s="549"/>
      <c r="AG93" s="549"/>
      <c r="AH93" s="549"/>
      <c r="AI93" s="549"/>
      <c r="AJ93" s="549"/>
      <c r="AK93" s="549"/>
      <c r="AL93" s="549"/>
      <c r="AM93" s="549"/>
      <c r="AN93" s="549"/>
      <c r="AO93" s="549"/>
      <c r="AP93" s="549"/>
      <c r="AQ93" s="549"/>
      <c r="AR93" s="549"/>
      <c r="AS93" s="549"/>
      <c r="AT93" s="549"/>
      <c r="AU93" s="549"/>
      <c r="AV93" s="549"/>
      <c r="AW93" s="549"/>
    </row>
    <row r="94" ht="16.5" spans="2:49">
      <c r="B94" s="573" t="s">
        <v>198</v>
      </c>
      <c r="C94" s="568"/>
      <c r="D94" s="568"/>
      <c r="E94" s="568"/>
      <c r="F94" s="568" t="s">
        <v>199</v>
      </c>
      <c r="G94" s="568"/>
      <c r="H94" s="568"/>
      <c r="I94" s="568"/>
      <c r="J94" s="601"/>
      <c r="L94" s="602"/>
      <c r="M94" s="603"/>
      <c r="N94" s="603"/>
      <c r="O94" s="603"/>
      <c r="P94" s="604"/>
      <c r="Q94" s="620"/>
      <c r="R94" s="627"/>
      <c r="S94" s="628"/>
      <c r="T94" s="628"/>
      <c r="U94" s="628"/>
      <c r="V94" s="628"/>
      <c r="W94" s="629"/>
      <c r="Z94" s="549"/>
      <c r="AA94" s="549"/>
      <c r="AB94" s="549"/>
      <c r="AC94" s="549"/>
      <c r="AD94" s="549"/>
      <c r="AE94" s="549"/>
      <c r="AF94" s="549"/>
      <c r="AG94" s="549"/>
      <c r="AH94" s="549"/>
      <c r="AI94" s="549"/>
      <c r="AJ94" s="549"/>
      <c r="AK94" s="549"/>
      <c r="AL94" s="549"/>
      <c r="AM94" s="549"/>
      <c r="AN94" s="549"/>
      <c r="AO94" s="549"/>
      <c r="AP94" s="549"/>
      <c r="AQ94" s="549"/>
      <c r="AR94" s="549"/>
      <c r="AS94" s="549"/>
      <c r="AT94" s="549"/>
      <c r="AU94" s="549"/>
      <c r="AV94" s="549"/>
      <c r="AW94" s="549"/>
    </row>
    <row r="95" ht="16.5" spans="2:49">
      <c r="B95" s="573" t="s">
        <v>200</v>
      </c>
      <c r="C95" s="568"/>
      <c r="D95" s="574" t="s">
        <v>201</v>
      </c>
      <c r="E95" s="575"/>
      <c r="F95" s="575"/>
      <c r="G95" s="575"/>
      <c r="H95" s="575"/>
      <c r="I95" s="575"/>
      <c r="J95" s="608"/>
      <c r="L95" s="602"/>
      <c r="M95" s="603"/>
      <c r="N95" s="603"/>
      <c r="O95" s="603"/>
      <c r="P95" s="604"/>
      <c r="Q95" s="620"/>
      <c r="R95" s="627"/>
      <c r="S95" s="628"/>
      <c r="T95" s="628"/>
      <c r="U95" s="628"/>
      <c r="V95" s="628"/>
      <c r="W95" s="629"/>
      <c r="Z95" s="549"/>
      <c r="AA95" s="549"/>
      <c r="AB95" s="549"/>
      <c r="AC95" s="549"/>
      <c r="AD95" s="549"/>
      <c r="AE95" s="549"/>
      <c r="AF95" s="549"/>
      <c r="AG95" s="549"/>
      <c r="AH95" s="549"/>
      <c r="AI95" s="549"/>
      <c r="AJ95" s="549"/>
      <c r="AK95" s="549"/>
      <c r="AL95" s="549"/>
      <c r="AM95" s="549"/>
      <c r="AN95" s="549"/>
      <c r="AO95" s="549"/>
      <c r="AP95" s="549"/>
      <c r="AQ95" s="549"/>
      <c r="AR95" s="549"/>
      <c r="AS95" s="549"/>
      <c r="AT95" s="549"/>
      <c r="AU95" s="549"/>
      <c r="AV95" s="549"/>
      <c r="AW95" s="549"/>
    </row>
    <row r="96" spans="2:23">
      <c r="B96" s="573" t="s">
        <v>202</v>
      </c>
      <c r="C96" s="568"/>
      <c r="D96" s="574" t="s">
        <v>203</v>
      </c>
      <c r="E96" s="575"/>
      <c r="F96" s="575"/>
      <c r="G96" s="575"/>
      <c r="H96" s="575"/>
      <c r="I96" s="575"/>
      <c r="J96" s="608"/>
      <c r="L96" s="598"/>
      <c r="M96" s="599"/>
      <c r="N96" s="599"/>
      <c r="O96" s="599"/>
      <c r="P96" s="600"/>
      <c r="Q96" s="620"/>
      <c r="R96" s="627"/>
      <c r="S96" s="628"/>
      <c r="T96" s="628"/>
      <c r="U96" s="628"/>
      <c r="V96" s="628"/>
      <c r="W96" s="629"/>
    </row>
    <row r="97" ht="16.5" customHeight="1" spans="2:23">
      <c r="B97" s="573" t="s">
        <v>204</v>
      </c>
      <c r="C97" s="568"/>
      <c r="D97" s="576" t="s">
        <v>205</v>
      </c>
      <c r="E97" s="570"/>
      <c r="F97" s="570"/>
      <c r="G97" s="570"/>
      <c r="H97" s="570"/>
      <c r="I97" s="570"/>
      <c r="J97" s="606"/>
      <c r="L97" s="598"/>
      <c r="M97" s="599"/>
      <c r="N97" s="599"/>
      <c r="O97" s="599"/>
      <c r="P97" s="600"/>
      <c r="Q97" s="620"/>
      <c r="R97" s="627"/>
      <c r="S97" s="628"/>
      <c r="T97" s="628"/>
      <c r="U97" s="628"/>
      <c r="V97" s="628"/>
      <c r="W97" s="629"/>
    </row>
    <row r="98" spans="2:23">
      <c r="B98" s="573"/>
      <c r="C98" s="568"/>
      <c r="D98" s="577"/>
      <c r="E98" s="572"/>
      <c r="F98" s="572"/>
      <c r="G98" s="572"/>
      <c r="H98" s="572"/>
      <c r="I98" s="572"/>
      <c r="J98" s="607"/>
      <c r="L98" s="609"/>
      <c r="M98" s="610"/>
      <c r="N98" s="610"/>
      <c r="O98" s="610"/>
      <c r="P98" s="611"/>
      <c r="Q98" s="620"/>
      <c r="R98" s="627"/>
      <c r="S98" s="628"/>
      <c r="T98" s="628"/>
      <c r="U98" s="628"/>
      <c r="V98" s="628"/>
      <c r="W98" s="629"/>
    </row>
    <row r="99" ht="15.25" spans="2:23">
      <c r="B99" s="578" t="s">
        <v>206</v>
      </c>
      <c r="C99" s="579"/>
      <c r="D99" s="579"/>
      <c r="E99" s="579"/>
      <c r="F99" s="579" t="s">
        <v>207</v>
      </c>
      <c r="G99" s="579"/>
      <c r="H99" s="579"/>
      <c r="I99" s="579"/>
      <c r="J99" s="612"/>
      <c r="L99" s="613"/>
      <c r="M99" s="614"/>
      <c r="N99" s="614"/>
      <c r="O99" s="614"/>
      <c r="P99" s="615"/>
      <c r="Q99" s="620"/>
      <c r="R99" s="630"/>
      <c r="S99" s="631"/>
      <c r="T99" s="631"/>
      <c r="U99" s="631"/>
      <c r="V99" s="631"/>
      <c r="W99" s="632"/>
    </row>
    <row r="100" spans="2:5">
      <c r="B100" s="580" t="s">
        <v>208</v>
      </c>
      <c r="C100" s="580"/>
      <c r="D100" s="580"/>
      <c r="E100" s="581"/>
    </row>
  </sheetData>
  <sheetProtection sheet="1" selectLockedCells="1" scenarios="1"/>
  <protectedRanges>
    <protectedRange password="DCD7" sqref="U15:W45 Q15:Q45 O37:P45 O36 O33:P35 O30:O32 O27:P29 O26 O15:P25 J15:L46 H26:I26 F15:F46 D43:D46 D39:E42 D33:D38 E33 E36 D22:E32 D19:D21 D15:E18 B12:W14 R10:U11 N10:O10 K10 I10:J11 E10:F10 B10 B9:W9 Q3:Q8 N3:O8 K3:L8 E4:E6 B2:B8 I2:I8 B1" name="技能表以上"/>
    <protectedRange password="DCD7" sqref="B47:W47 B48:R50 T48:W54 T55 E51:R53 L57 L58:M73 B65 B76 L85 R85:W86 B89:J100 C57:C58 B56:B59 F58 D58:E59 D57:J57 I59:J59" name="技能表往下"/>
  </protectedRanges>
  <mergeCells count="232">
    <mergeCell ref="B1:W1"/>
    <mergeCell ref="B2:G2"/>
    <mergeCell ref="I2:Q2"/>
    <mergeCell ref="C3:G3"/>
    <mergeCell ref="C4:D4"/>
    <mergeCell ref="F4:G4"/>
    <mergeCell ref="C5:D5"/>
    <mergeCell ref="F5:G5"/>
    <mergeCell ref="C6:D6"/>
    <mergeCell ref="F6:G6"/>
    <mergeCell ref="C7:G7"/>
    <mergeCell ref="C8:G8"/>
    <mergeCell ref="B9:C9"/>
    <mergeCell ref="E9:J9"/>
    <mergeCell ref="M9:N9"/>
    <mergeCell ref="P9:Q9"/>
    <mergeCell ref="S9:T9"/>
    <mergeCell ref="V9:W9"/>
    <mergeCell ref="T10:U10"/>
    <mergeCell ref="V10:W10"/>
    <mergeCell ref="T11:U11"/>
    <mergeCell ref="V11:W11"/>
    <mergeCell ref="B12:W12"/>
    <mergeCell ref="B13:W13"/>
    <mergeCell ref="D14:E14"/>
    <mergeCell ref="J14:L14"/>
    <mergeCell ref="O14:P14"/>
    <mergeCell ref="U14:W14"/>
    <mergeCell ref="D15:E15"/>
    <mergeCell ref="O15:P15"/>
    <mergeCell ref="D16:E16"/>
    <mergeCell ref="O16:P16"/>
    <mergeCell ref="D17:E17"/>
    <mergeCell ref="O17:P17"/>
    <mergeCell ref="D18:E18"/>
    <mergeCell ref="O18:P18"/>
    <mergeCell ref="O19:P19"/>
    <mergeCell ref="O20:P20"/>
    <mergeCell ref="O21:P21"/>
    <mergeCell ref="D22:E22"/>
    <mergeCell ref="O22:P22"/>
    <mergeCell ref="D23:E23"/>
    <mergeCell ref="O23:P23"/>
    <mergeCell ref="D24:E24"/>
    <mergeCell ref="O24:P24"/>
    <mergeCell ref="D25:E25"/>
    <mergeCell ref="O25:P25"/>
    <mergeCell ref="D26:E26"/>
    <mergeCell ref="D27:E27"/>
    <mergeCell ref="O27:P27"/>
    <mergeCell ref="D28:E28"/>
    <mergeCell ref="O28:P28"/>
    <mergeCell ref="D29:E29"/>
    <mergeCell ref="O29:P29"/>
    <mergeCell ref="D30:E30"/>
    <mergeCell ref="D31:E31"/>
    <mergeCell ref="D32:E32"/>
    <mergeCell ref="O33:P33"/>
    <mergeCell ref="O34:P34"/>
    <mergeCell ref="O35:P35"/>
    <mergeCell ref="O37:P37"/>
    <mergeCell ref="O38:P38"/>
    <mergeCell ref="D39:E39"/>
    <mergeCell ref="O39:P39"/>
    <mergeCell ref="D40:E40"/>
    <mergeCell ref="O40:P40"/>
    <mergeCell ref="D41:E41"/>
    <mergeCell ref="O41:P41"/>
    <mergeCell ref="D42:E42"/>
    <mergeCell ref="O42:P42"/>
    <mergeCell ref="O43:P43"/>
    <mergeCell ref="O44:P44"/>
    <mergeCell ref="O45:P45"/>
    <mergeCell ref="O46:P46"/>
    <mergeCell ref="B48:R48"/>
    <mergeCell ref="T48:W48"/>
    <mergeCell ref="B49:C49"/>
    <mergeCell ref="F49:H49"/>
    <mergeCell ref="I49:J49"/>
    <mergeCell ref="K49:L49"/>
    <mergeCell ref="N49:O49"/>
    <mergeCell ref="P49:Q49"/>
    <mergeCell ref="B50:C50"/>
    <mergeCell ref="I50:J50"/>
    <mergeCell ref="K50:L50"/>
    <mergeCell ref="N50:O50"/>
    <mergeCell ref="P50:Q50"/>
    <mergeCell ref="B51:C51"/>
    <mergeCell ref="I51:J51"/>
    <mergeCell ref="K51:L51"/>
    <mergeCell ref="N51:O51"/>
    <mergeCell ref="P51:Q51"/>
    <mergeCell ref="B52:C52"/>
    <mergeCell ref="I52:J52"/>
    <mergeCell ref="K52:L52"/>
    <mergeCell ref="N52:O52"/>
    <mergeCell ref="P52:Q52"/>
    <mergeCell ref="B53:C53"/>
    <mergeCell ref="I53:J53"/>
    <mergeCell ref="K53:L53"/>
    <mergeCell ref="N53:O53"/>
    <mergeCell ref="P53:Q53"/>
    <mergeCell ref="B54:C54"/>
    <mergeCell ref="I54:J54"/>
    <mergeCell ref="K54:L54"/>
    <mergeCell ref="N54:O54"/>
    <mergeCell ref="P54:Q54"/>
    <mergeCell ref="B55:C55"/>
    <mergeCell ref="I55:J55"/>
    <mergeCell ref="K55:L55"/>
    <mergeCell ref="N55:O55"/>
    <mergeCell ref="P55:Q55"/>
    <mergeCell ref="T55:U55"/>
    <mergeCell ref="V55:W55"/>
    <mergeCell ref="B56:W56"/>
    <mergeCell ref="B57:J57"/>
    <mergeCell ref="L57:W57"/>
    <mergeCell ref="B58:C58"/>
    <mergeCell ref="F58:G58"/>
    <mergeCell ref="H58:J58"/>
    <mergeCell ref="B59:C59"/>
    <mergeCell ref="F59:G59"/>
    <mergeCell ref="H59:J59"/>
    <mergeCell ref="B65:J65"/>
    <mergeCell ref="B66:J66"/>
    <mergeCell ref="B67:J67"/>
    <mergeCell ref="B68:J68"/>
    <mergeCell ref="B69:J69"/>
    <mergeCell ref="B70:J70"/>
    <mergeCell ref="B71:J71"/>
    <mergeCell ref="B72:J72"/>
    <mergeCell ref="B73:J73"/>
    <mergeCell ref="B74:J74"/>
    <mergeCell ref="B76:J76"/>
    <mergeCell ref="B77:J77"/>
    <mergeCell ref="B78:J78"/>
    <mergeCell ref="B79:J79"/>
    <mergeCell ref="B80:J80"/>
    <mergeCell ref="B81:J81"/>
    <mergeCell ref="B82:J82"/>
    <mergeCell ref="B83:J83"/>
    <mergeCell ref="B84:J84"/>
    <mergeCell ref="B85:J85"/>
    <mergeCell ref="L85:P85"/>
    <mergeCell ref="R85:W85"/>
    <mergeCell ref="B86:J86"/>
    <mergeCell ref="R86:W86"/>
    <mergeCell ref="B87:J87"/>
    <mergeCell ref="B88:J88"/>
    <mergeCell ref="B89:J89"/>
    <mergeCell ref="B94:E94"/>
    <mergeCell ref="F94:J94"/>
    <mergeCell ref="B95:C95"/>
    <mergeCell ref="D95:J95"/>
    <mergeCell ref="B96:C96"/>
    <mergeCell ref="D96:J96"/>
    <mergeCell ref="B99:E99"/>
    <mergeCell ref="F99:J99"/>
    <mergeCell ref="B100:D100"/>
    <mergeCell ref="D10:D11"/>
    <mergeCell ref="E10:E11"/>
    <mergeCell ref="H3:H4"/>
    <mergeCell ref="H5:H6"/>
    <mergeCell ref="H7:H8"/>
    <mergeCell ref="H10:H11"/>
    <mergeCell ref="I3:I4"/>
    <mergeCell ref="I5:I6"/>
    <mergeCell ref="I7:I8"/>
    <mergeCell ref="I10:I11"/>
    <mergeCell ref="J3:J4"/>
    <mergeCell ref="J5:J6"/>
    <mergeCell ref="J7:J8"/>
    <mergeCell ref="J10:J11"/>
    <mergeCell ref="L3:L4"/>
    <mergeCell ref="L5:L6"/>
    <mergeCell ref="L7:L8"/>
    <mergeCell ref="M3:M4"/>
    <mergeCell ref="M5:M6"/>
    <mergeCell ref="M7:M8"/>
    <mergeCell ref="M10:M11"/>
    <mergeCell ref="N10:N11"/>
    <mergeCell ref="O3:O4"/>
    <mergeCell ref="O5:O6"/>
    <mergeCell ref="O7:O8"/>
    <mergeCell ref="P3:P4"/>
    <mergeCell ref="P5:P6"/>
    <mergeCell ref="P7:P8"/>
    <mergeCell ref="Q10:Q11"/>
    <mergeCell ref="R10:R11"/>
    <mergeCell ref="S10:S11"/>
    <mergeCell ref="V53:V54"/>
    <mergeCell ref="L72:M73"/>
    <mergeCell ref="T49:U50"/>
    <mergeCell ref="V49:W50"/>
    <mergeCell ref="K10:L11"/>
    <mergeCell ref="O10:P11"/>
    <mergeCell ref="L66:M67"/>
    <mergeCell ref="F60:J63"/>
    <mergeCell ref="D97:J98"/>
    <mergeCell ref="L88:P89"/>
    <mergeCell ref="L98:P99"/>
    <mergeCell ref="N62:W63"/>
    <mergeCell ref="N64:W65"/>
    <mergeCell ref="N66:W67"/>
    <mergeCell ref="T51:U52"/>
    <mergeCell ref="V51:W52"/>
    <mergeCell ref="N60:W61"/>
    <mergeCell ref="L62:M63"/>
    <mergeCell ref="L64:M65"/>
    <mergeCell ref="B90:D91"/>
    <mergeCell ref="L60:M61"/>
    <mergeCell ref="L68:M69"/>
    <mergeCell ref="L92:P93"/>
    <mergeCell ref="B60:E63"/>
    <mergeCell ref="B10:C11"/>
    <mergeCell ref="F10:G11"/>
    <mergeCell ref="S2:W8"/>
    <mergeCell ref="B97:C98"/>
    <mergeCell ref="L96:P97"/>
    <mergeCell ref="N58:W59"/>
    <mergeCell ref="L58:M59"/>
    <mergeCell ref="L94:P95"/>
    <mergeCell ref="L70:M71"/>
    <mergeCell ref="L90:P91"/>
    <mergeCell ref="N72:W73"/>
    <mergeCell ref="L74:W83"/>
    <mergeCell ref="N70:W71"/>
    <mergeCell ref="N68:W69"/>
    <mergeCell ref="L86:P87"/>
    <mergeCell ref="R87:W99"/>
    <mergeCell ref="B92:J93"/>
    <mergeCell ref="T53:U54"/>
  </mergeCells>
  <conditionalFormatting sqref="E20">
    <cfRule type="cellIs" dxfId="0" priority="74" operator="equal">
      <formula>"☆"</formula>
    </cfRule>
    <cfRule type="cellIs" dxfId="1" priority="72" operator="equal">
      <formula>"※"</formula>
    </cfRule>
    <cfRule type="cellIs" dxfId="2" priority="75" operator="equal">
      <formula>"★"</formula>
    </cfRule>
    <cfRule type="cellIs" dxfId="3" priority="73" operator="equal">
      <formula>"⊙"</formula>
    </cfRule>
    <cfRule type="cellIs" dxfId="4" priority="71" operator="equal">
      <formula>"×"</formula>
    </cfRule>
  </conditionalFormatting>
  <conditionalFormatting sqref="N27">
    <cfRule type="cellIs" dxfId="0" priority="49" operator="equal">
      <formula>"☆"</formula>
    </cfRule>
    <cfRule type="cellIs" dxfId="2" priority="50" operator="equal">
      <formula>"★"</formula>
    </cfRule>
    <cfRule type="cellIs" dxfId="3" priority="48" operator="equal">
      <formula>"⊙"</formula>
    </cfRule>
    <cfRule type="cellIs" dxfId="4" priority="46" operator="equal">
      <formula>"×"</formula>
    </cfRule>
    <cfRule type="cellIs" dxfId="1" priority="47" operator="equal">
      <formula>"※"</formula>
    </cfRule>
  </conditionalFormatting>
  <conditionalFormatting sqref="N29">
    <cfRule type="cellIs" dxfId="1" priority="42" operator="equal">
      <formula>"※"</formula>
    </cfRule>
    <cfRule type="cellIs" dxfId="0" priority="44" operator="equal">
      <formula>"☆"</formula>
    </cfRule>
    <cfRule type="cellIs" dxfId="3" priority="43" operator="equal">
      <formula>"⊙"</formula>
    </cfRule>
    <cfRule type="cellIs" dxfId="2" priority="45" operator="equal">
      <formula>"★"</formula>
    </cfRule>
    <cfRule type="cellIs" dxfId="4" priority="41" operator="equal">
      <formula>"×"</formula>
    </cfRule>
  </conditionalFormatting>
  <conditionalFormatting sqref="N31">
    <cfRule type="cellIs" dxfId="4" priority="36" operator="equal">
      <formula>"×"</formula>
    </cfRule>
    <cfRule type="cellIs" dxfId="3" priority="38" operator="equal">
      <formula>"⊙"</formula>
    </cfRule>
    <cfRule type="cellIs" dxfId="1" priority="37" operator="equal">
      <formula>"※"</formula>
    </cfRule>
    <cfRule type="cellIs" dxfId="0" priority="39" operator="equal">
      <formula>"☆"</formula>
    </cfRule>
    <cfRule type="cellIs" dxfId="2" priority="40" operator="equal">
      <formula>"★"</formula>
    </cfRule>
  </conditionalFormatting>
  <conditionalFormatting sqref="N33">
    <cfRule type="cellIs" dxfId="3" priority="33" operator="equal">
      <formula>"⊙"</formula>
    </cfRule>
    <cfRule type="cellIs" dxfId="4" priority="31" operator="equal">
      <formula>"×"</formula>
    </cfRule>
    <cfRule type="cellIs" dxfId="2" priority="35" operator="equal">
      <formula>"★"</formula>
    </cfRule>
    <cfRule type="cellIs" dxfId="0" priority="34" operator="equal">
      <formula>"☆"</formula>
    </cfRule>
    <cfRule type="cellIs" dxfId="1" priority="32" operator="equal">
      <formula>"※"</formula>
    </cfRule>
  </conditionalFormatting>
  <conditionalFormatting sqref="N35">
    <cfRule type="cellIs" dxfId="1" priority="27" operator="equal">
      <formula>"※"</formula>
    </cfRule>
    <cfRule type="cellIs" dxfId="0" priority="29" operator="equal">
      <formula>"☆"</formula>
    </cfRule>
    <cfRule type="cellIs" dxfId="2" priority="30" operator="equal">
      <formula>"★"</formula>
    </cfRule>
    <cfRule type="cellIs" dxfId="3" priority="28" operator="equal">
      <formula>"⊙"</formula>
    </cfRule>
    <cfRule type="cellIs" dxfId="4" priority="26" operator="equal">
      <formula>"×"</formula>
    </cfRule>
  </conditionalFormatting>
  <conditionalFormatting sqref="N37">
    <cfRule type="cellIs" dxfId="2" priority="25" operator="equal">
      <formula>"★"</formula>
    </cfRule>
    <cfRule type="cellIs" dxfId="1" priority="22" operator="equal">
      <formula>"※"</formula>
    </cfRule>
    <cfRule type="cellIs" dxfId="0" priority="24" operator="equal">
      <formula>"☆"</formula>
    </cfRule>
    <cfRule type="cellIs" dxfId="3" priority="23" operator="equal">
      <formula>"⊙"</formula>
    </cfRule>
    <cfRule type="cellIs" dxfId="4" priority="21" operator="equal">
      <formula>"×"</formula>
    </cfRule>
  </conditionalFormatting>
  <conditionalFormatting sqref="N39">
    <cfRule type="cellIs" dxfId="1" priority="17" operator="equal">
      <formula>"※"</formula>
    </cfRule>
    <cfRule type="cellIs" dxfId="2" priority="20" operator="equal">
      <formula>"★"</formula>
    </cfRule>
    <cfRule type="cellIs" dxfId="0" priority="19" operator="equal">
      <formula>"☆"</formula>
    </cfRule>
    <cfRule type="cellIs" dxfId="4" priority="16" operator="equal">
      <formula>"×"</formula>
    </cfRule>
    <cfRule type="cellIs" dxfId="3" priority="18" operator="equal">
      <formula>"⊙"</formula>
    </cfRule>
  </conditionalFormatting>
  <conditionalFormatting sqref="N41">
    <cfRule type="cellIs" dxfId="0" priority="14" operator="equal">
      <formula>"☆"</formula>
    </cfRule>
    <cfRule type="cellIs" dxfId="3" priority="13" operator="equal">
      <formula>"⊙"</formula>
    </cfRule>
    <cfRule type="cellIs" dxfId="1" priority="12" operator="equal">
      <formula>"※"</formula>
    </cfRule>
    <cfRule type="cellIs" dxfId="2" priority="15" operator="equal">
      <formula>"★"</formula>
    </cfRule>
    <cfRule type="cellIs" dxfId="4" priority="11" operator="equal">
      <formula>"×"</formula>
    </cfRule>
  </conditionalFormatting>
  <conditionalFormatting sqref="N43">
    <cfRule type="cellIs" dxfId="3" priority="8" operator="equal">
      <formula>"⊙"</formula>
    </cfRule>
    <cfRule type="cellIs" dxfId="1" priority="7" operator="equal">
      <formula>"※"</formula>
    </cfRule>
    <cfRule type="cellIs" dxfId="2" priority="10" operator="equal">
      <formula>"★"</formula>
    </cfRule>
    <cfRule type="cellIs" dxfId="4" priority="6" operator="equal">
      <formula>"×"</formula>
    </cfRule>
    <cfRule type="cellIs" dxfId="0" priority="9" operator="equal">
      <formula>"☆"</formula>
    </cfRule>
  </conditionalFormatting>
  <conditionalFormatting sqref="N45">
    <cfRule type="cellIs" dxfId="3" priority="3" operator="equal">
      <formula>"⊙"</formula>
    </cfRule>
    <cfRule type="cellIs" dxfId="0" priority="4" operator="equal">
      <formula>"☆"</formula>
    </cfRule>
    <cfRule type="cellIs" dxfId="2" priority="5" operator="equal">
      <formula>"★"</formula>
    </cfRule>
    <cfRule type="cellIs" dxfId="1" priority="2" operator="equal">
      <formula>"※"</formula>
    </cfRule>
    <cfRule type="cellIs" dxfId="4" priority="1" operator="equal">
      <formula>"×"</formula>
    </cfRule>
  </conditionalFormatting>
  <conditionalFormatting sqref="N46">
    <cfRule type="cellIs" dxfId="5" priority="377" operator="equal">
      <formula>"√"</formula>
    </cfRule>
    <cfRule type="cellIs" dxfId="5" priority="378" operator="equal">
      <formula>1</formula>
    </cfRule>
  </conditionalFormatting>
  <conditionalFormatting sqref="N15:N25 C15:C46">
    <cfRule type="cellIs" dxfId="4" priority="83" operator="equal">
      <formula>"×"</formula>
    </cfRule>
    <cfRule type="cellIs" dxfId="3" priority="85" operator="equal">
      <formula>"⊙"</formula>
    </cfRule>
    <cfRule type="cellIs" dxfId="2" priority="87" operator="equal">
      <formula>"★"</formula>
    </cfRule>
    <cfRule type="cellIs" dxfId="0" priority="86" operator="equal">
      <formula>"☆"</formula>
    </cfRule>
    <cfRule type="cellIs" dxfId="1" priority="84" operator="equal">
      <formula>"※"</formula>
    </cfRule>
  </conditionalFormatting>
  <conditionalFormatting sqref="N26 N28 N30 N32 N34 N36 N38 N40 N42 N44">
    <cfRule type="cellIs" dxfId="0" priority="54" operator="equal">
      <formula>"☆"</formula>
    </cfRule>
    <cfRule type="cellIs" dxfId="2" priority="55" operator="equal">
      <formula>"★"</formula>
    </cfRule>
    <cfRule type="cellIs" dxfId="1" priority="52" operator="equal">
      <formula>"※"</formula>
    </cfRule>
    <cfRule type="cellIs" dxfId="3" priority="53" operator="equal">
      <formula>"⊙"</formula>
    </cfRule>
    <cfRule type="cellIs" dxfId="4" priority="51" operator="equal">
      <formula>"×"</formula>
    </cfRule>
  </conditionalFormatting>
  <conditionalFormatting sqref="G47 R47:V47">
    <cfRule type="cellIs" dxfId="6" priority="466" operator="equal">
      <formula>"剩余职业点=0   剩余兴趣点=0"</formula>
    </cfRule>
  </conditionalFormatting>
  <dataValidations count="80">
    <dataValidation type="list" allowBlank="1" showInputMessage="1" showErrorMessage="1" sqref="F4:G4">
      <formula1>"1920s,现代"</formula1>
    </dataValidation>
    <dataValidation type="list" allowBlank="1" showInputMessage="1" showErrorMessage="1" sqref="F5:G5">
      <formula1>职业列表!$A$2:$A$117</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V11">
      <formula1>"神志清醒,临时疯狂,不定式疯狂"</formula1>
    </dataValidation>
    <dataValidation allowBlank="1" showInputMessage="1" showErrorMessage="1" promptTitle="Art and Craft (05%)" prompt="该技能可能能使你制作/修理一样东西，或者制造一个复制品/赝品。&#10;对一个物品进行一次成功的鉴定可能可以提供关于该物品的相关信息" sqref="D19:D21"/>
    <dataValidation allowBlank="1" showInputMessage="1" showErrorMessage="1" promptTitle="说明" prompt="三选一还是三选二参见下方的[xxxx的本职技能]" sqref="V9:W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O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dataValidation allowBlank="1" showErrorMessage="1" sqref="Q7 E46"/>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dataValidation type="whole" operator="between" allowBlank="1" showErrorMessage="1" errorTitle="警告" error="人类力量范围为0~99" sqref="J3:J4" errorStyle="warning">
      <formula1>1</formula1>
      <formula2>99</formula2>
    </dataValidation>
    <dataValidation type="list" allowBlank="1" sqref="V10">
      <formula1>"健康,昏迷,重伤,濒死"</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O42:P42"/>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O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dataValidation allowBlank="1" showInputMessage="1" showErrorMessage="1" promptTitle="Appraise (05%)" prompt="用来估计某种物品的价值，包括质量，使用的材料以及工艺。相关的，调查员可以准确地辨认出物品的年龄，评估它的历史关联性以及发现赝品。" sqref="D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dataValidation type="custom" allowBlank="1" showInputMessage="1" showErrorMessage="1" promptTitle="泛大陆村规" prompt="规则书大成功为1，泛大陆村规放宽至1-5" sqref="J91">
      <formula1>1</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D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dataValidation allowBlank="1" showInputMessage="1" showErrorMessage="1" promptTitle="Firearms (不定) [无法孤注一骰]" prompt="包括了各种形式的火器，也包括了弓箭和弩。" sqref="D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O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D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dataValidation allowBlank="1" showInputMessage="1" showErrorMessage="1" promptTitle="Operate Heavy Machinery (01%)" prompt="当驾驶以及操纵一辆坦克，挖土机或者其他巨型建造机械时需要这个技能。对于种类非常不同的机械，KP可以决定难度等级。" sqref="O24"/>
    <dataValidation type="whole" operator="between" allowBlank="1" showInputMessage="1" showErrorMessage="1" errorTitle="警告" error="人类智力范围为0~99" sqref="M7:M8" errorStyle="warning">
      <formula1>0</formula1>
      <formula2>99</formula2>
    </dataValidation>
    <dataValidation allowBlank="1" sqref="B25 B26"/>
    <dataValidation type="list" allowBlank="1" sqref="D51">
      <formula1>武器列表!$B$3:$B$106</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O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D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O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D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dataValidation allowBlank="1" showInputMessage="1" showErrorMessage="1" promptTitle="提示" prompt="现金单位自行更换" sqref="H58:J58"/>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D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dataValidation allowBlank="1" showInputMessage="1" showErrorMessage="1" promptTitle="Diving (01%)" prompt="使用者接受过在深海游泳的使用以及维持潜水设备的训练，水下导航，合适的下潜配重，以及应对紧急情况的方法。" sqref="O41:P41"/>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D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dataValidation allowBlank="1" showInputMessage="1" showErrorMessage="1" promptTitle="Beast Training(05%)" prompt="用于命令、训练驯服动物进行简单任务的技能。这技能最常用在狗身上，但也不排除鸟、猫、猴子，或是其他（由Keeper 判定）。" sqref="O40:P40"/>
    <dataValidation allowBlank="1" showInputMessage="1" showErrorMessage="1" prompt="这是你立即可以取用、支配的现金。&#10;包括带在身上的和存在银行的。" sqref="F58"/>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O4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O4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O45"/>
    <dataValidation allowBlank="1" showInputMessage="1" showErrorMessage="1" promptTitle="Language (Own) (EDU)" prompt="当选择这项技能时，必须明确一门具体的语言并且写在技能的后面。在婴儿期或者童年早期，大多数人使用单一一门语言。" sqref="D46"/>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M15:M46">
      <formula1>"☐,☑"</formula1>
    </dataValidation>
    <dataValidation allowBlank="1" showInputMessage="1" showErrorMessage="1" promptTitle="Fighting (不定) [无法孤注一骰]" prompt="格斗技能指的是一名角色在近距离战斗上的技能。你可以花费一定的点数来获得任何的专业化技能。" sqref="D33:D35"/>
    <dataValidation type="whole" operator="greaterThanOrEqual" allowBlank="1" showInputMessage="1" showErrorMessage="1" promptTitle="提示" prompt="人类意志可以超越100，但这是特例" sqref="P3:P4">
      <formula1>0</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dataValidation type="list" allowBlank="1" showInputMessage="1" showErrorMessage="1" sqref="D52:D53">
      <formula1>武器列表!$B$3:$B$106</formula1>
    </dataValidation>
    <dataValidation type="list" allowBlank="1" showInputMessage="1" showErrorMessage="1" sqref="E19:E20">
      <formula1>分支技能!$B$4:$B$26</formula1>
    </dataValidation>
    <dataValidation type="list" allowBlank="1" showInputMessage="1" showErrorMessage="1" sqref="E34:E35">
      <formula1>分支技能!$H$4:$H$11</formula1>
    </dataValidation>
    <dataValidation type="list" allowBlank="1" showInputMessage="1" showErrorMessage="1" sqref="E37:E38">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E45"/>
    <dataValidation type="whole" operator="between" allowBlank="1" showInputMessage="1" showErrorMessage="1" errorTitle="警告" error="人类体质范围为0~99" sqref="J5:J6" errorStyle="warning">
      <formula1>0</formula1>
      <formula2>99</formula2>
    </dataValidation>
    <dataValidation type="whole" operator="greaterThanOrEqual" allowBlank="1" showInputMessage="1" promptTitle="提示" prompt="部分人类体型可以超99" sqref="J7:J8" errorStyle="warning">
      <formula1>9</formula1>
    </dataValidation>
    <dataValidation type="whole" operator="between" allowBlank="1" showInputMessage="1" showErrorMessage="1" errorTitle="警告" error="人类敏捷范围为0~99" sqref="M3:M4" errorStyle="warning">
      <formula1>0</formula1>
      <formula2>99</formula2>
    </dataValidation>
    <dataValidation type="whole" operator="between" allowBlank="1" showInputMessage="1" showErrorMessage="1" errorTitle="警告" error="人类外貌范围为0~99" sqref="M5:M6" errorStyle="warning">
      <formula1>0</formula1>
      <formula2>99</formula2>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dataValidation type="whole" operator="between" allowBlank="1" showInputMessage="1" showErrorMessage="1" errorTitle="警告" error="人类教育范围为0~99" sqref="P5:P6" errorStyle="warning">
      <formula1>0</formula1>
      <formula2>99</formula2>
    </dataValidation>
    <dataValidation type="list" allowBlank="1" showInputMessage="1" showErrorMessage="1" sqref="P30:P31">
      <formula1>分支技能!$E$4:$E$16</formula1>
    </dataValidation>
  </dataValidations>
  <pageMargins left="0.699305555555556" right="0.699305555555556" top="0.75" bottom="0.75" header="0.3" footer="0.3"/>
  <pageSetup paperSize="9" scale="4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4"/>
  <sheetViews>
    <sheetView topLeftCell="C2" workbookViewId="0">
      <selection activeCell="N2" sqref="N2"/>
    </sheetView>
  </sheetViews>
  <sheetFormatPr defaultColWidth="10" defaultRowHeight="14"/>
  <cols>
    <col min="1" max="1" width="3.875" style="19" customWidth="1"/>
    <col min="2" max="2" width="19.75" style="20" customWidth="1"/>
    <col min="3" max="3" width="9" style="21" customWidth="1"/>
    <col min="4" max="4" width="12.75" style="21" customWidth="1"/>
    <col min="5" max="5" width="24.375" style="21" customWidth="1"/>
    <col min="6" max="6" width="11.25" style="21" customWidth="1"/>
    <col min="7" max="7" width="10.5" style="22" customWidth="1"/>
    <col min="8" max="8" width="10" style="22" customWidth="1"/>
    <col min="9" max="9" width="27.625" style="22" customWidth="1"/>
    <col min="10" max="15" width="9" style="22" customWidth="1"/>
    <col min="257" max="16384" width="9"/>
  </cols>
  <sheetData>
    <row r="1" ht="18" customHeight="1" spans="1:9">
      <c r="A1" s="23" t="s">
        <v>1231</v>
      </c>
      <c r="B1" s="24" t="s">
        <v>1232</v>
      </c>
      <c r="C1" s="24" t="s">
        <v>1233</v>
      </c>
      <c r="D1" s="24"/>
      <c r="E1" s="24"/>
      <c r="F1" s="25">
        <v>43040</v>
      </c>
      <c r="G1" s="26">
        <v>43072</v>
      </c>
      <c r="H1" s="26">
        <v>43079</v>
      </c>
      <c r="I1" s="29">
        <v>43103</v>
      </c>
    </row>
    <row r="2" ht="385.5" customHeight="1" spans="1:13">
      <c r="A2" s="23"/>
      <c r="B2" s="27" t="s">
        <v>1234</v>
      </c>
      <c r="C2" s="28"/>
      <c r="D2" s="28"/>
      <c r="E2" s="28"/>
      <c r="F2" s="28"/>
      <c r="G2" s="21"/>
      <c r="H2" s="20"/>
      <c r="I2" s="34" t="s">
        <v>1235</v>
      </c>
      <c r="J2" s="32"/>
      <c r="K2" s="32"/>
      <c r="L2" s="32"/>
      <c r="M2" s="32"/>
    </row>
    <row r="3" ht="18" customHeight="1" spans="1:15">
      <c r="A3" s="23"/>
      <c r="B3" s="24" t="s">
        <v>1236</v>
      </c>
      <c r="C3" s="24"/>
      <c r="D3" s="24"/>
      <c r="E3" s="24"/>
      <c r="F3" s="25">
        <v>42949</v>
      </c>
      <c r="G3" s="29">
        <v>42958</v>
      </c>
      <c r="H3" s="30">
        <v>43008</v>
      </c>
      <c r="I3"/>
      <c r="J3"/>
      <c r="K3"/>
      <c r="L3"/>
      <c r="M3"/>
      <c r="N3"/>
      <c r="O3"/>
    </row>
    <row r="4" s="18" customFormat="1" ht="62.25" customHeight="1" spans="1:6">
      <c r="A4" s="23"/>
      <c r="B4" s="27" t="s">
        <v>1237</v>
      </c>
      <c r="C4" s="27"/>
      <c r="D4" s="27"/>
      <c r="E4" s="27"/>
      <c r="F4" s="27"/>
    </row>
    <row r="5" ht="15.75" customHeight="1" spans="1:15">
      <c r="A5" s="23"/>
      <c r="B5" s="24" t="s">
        <v>1238</v>
      </c>
      <c r="C5" s="24"/>
      <c r="D5" s="24"/>
      <c r="E5" s="24"/>
      <c r="F5" s="25">
        <v>42948</v>
      </c>
      <c r="G5" s="20"/>
      <c r="H5" s="20"/>
      <c r="I5"/>
      <c r="J5"/>
      <c r="K5"/>
      <c r="L5"/>
      <c r="M5"/>
      <c r="N5"/>
      <c r="O5"/>
    </row>
    <row r="6" ht="126.75" customHeight="1" spans="1:15">
      <c r="A6" s="23"/>
      <c r="B6" s="27" t="s">
        <v>1239</v>
      </c>
      <c r="C6" s="27"/>
      <c r="D6" s="27"/>
      <c r="E6" s="27"/>
      <c r="F6" s="27"/>
      <c r="G6" s="20"/>
      <c r="H6" s="20"/>
      <c r="I6"/>
      <c r="J6"/>
      <c r="K6"/>
      <c r="L6"/>
      <c r="M6"/>
      <c r="N6"/>
      <c r="O6"/>
    </row>
    <row r="7" spans="1:15">
      <c r="A7" s="23"/>
      <c r="B7" s="24" t="s">
        <v>1240</v>
      </c>
      <c r="C7" s="24"/>
      <c r="D7" s="24"/>
      <c r="E7" s="24"/>
      <c r="F7" s="24"/>
      <c r="G7" s="20"/>
      <c r="H7" s="20"/>
      <c r="I7"/>
      <c r="J7"/>
      <c r="K7"/>
      <c r="L7"/>
      <c r="M7"/>
      <c r="N7"/>
      <c r="O7"/>
    </row>
    <row r="8" ht="116.25" customHeight="1" spans="1:15">
      <c r="A8" s="23"/>
      <c r="B8" s="27" t="s">
        <v>1241</v>
      </c>
      <c r="C8" s="27"/>
      <c r="D8" s="27"/>
      <c r="E8" s="27"/>
      <c r="F8" s="27"/>
      <c r="G8" s="20"/>
      <c r="H8" s="20"/>
      <c r="I8"/>
      <c r="J8"/>
      <c r="K8"/>
      <c r="L8"/>
      <c r="M8"/>
      <c r="N8"/>
      <c r="O8"/>
    </row>
    <row r="9" spans="1:15">
      <c r="A9" s="23"/>
      <c r="B9" s="24" t="s">
        <v>1242</v>
      </c>
      <c r="C9" s="24"/>
      <c r="D9" s="24"/>
      <c r="E9" s="24"/>
      <c r="F9" s="24"/>
      <c r="G9" s="20"/>
      <c r="H9" s="20"/>
      <c r="I9"/>
      <c r="J9"/>
      <c r="K9"/>
      <c r="L9"/>
      <c r="M9"/>
      <c r="N9"/>
      <c r="O9"/>
    </row>
    <row r="10" ht="71.25" customHeight="1" spans="1:15">
      <c r="A10" s="23"/>
      <c r="B10" s="31" t="s">
        <v>1243</v>
      </c>
      <c r="C10" s="31"/>
      <c r="D10" s="31"/>
      <c r="E10" s="31"/>
      <c r="F10" s="31"/>
      <c r="G10" s="20"/>
      <c r="H10" s="20"/>
      <c r="I10"/>
      <c r="J10"/>
      <c r="K10"/>
      <c r="L10"/>
      <c r="M10"/>
      <c r="N10"/>
      <c r="O10"/>
    </row>
    <row r="11" spans="1:15">
      <c r="A11" s="23"/>
      <c r="B11" s="24" t="s">
        <v>1244</v>
      </c>
      <c r="C11" s="24"/>
      <c r="D11" s="24"/>
      <c r="E11" s="24"/>
      <c r="F11" s="24"/>
      <c r="G11" s="20"/>
      <c r="H11" s="20"/>
      <c r="I11"/>
      <c r="J11"/>
      <c r="K11"/>
      <c r="L11"/>
      <c r="M11"/>
      <c r="N11"/>
      <c r="O11"/>
    </row>
    <row r="12" ht="34.5" customHeight="1" spans="1:15">
      <c r="A12" s="23"/>
      <c r="B12" s="27" t="s">
        <v>1245</v>
      </c>
      <c r="C12" s="27"/>
      <c r="D12" s="27"/>
      <c r="E12" s="27"/>
      <c r="F12" s="27"/>
      <c r="G12" s="20"/>
      <c r="H12" s="20"/>
      <c r="I12"/>
      <c r="J12"/>
      <c r="K12"/>
      <c r="L12"/>
      <c r="M12"/>
      <c r="N12"/>
      <c r="O12"/>
    </row>
    <row r="13" spans="2:15">
      <c r="B13" s="32"/>
      <c r="C13" s="33"/>
      <c r="D13" s="33"/>
      <c r="E13" s="33"/>
      <c r="F13" s="33"/>
      <c r="H13"/>
      <c r="I13"/>
      <c r="J13"/>
      <c r="K13"/>
      <c r="L13"/>
      <c r="M13"/>
      <c r="N13"/>
      <c r="O13"/>
    </row>
    <row r="14" spans="8:15">
      <c r="H14"/>
      <c r="I14"/>
      <c r="J14"/>
      <c r="K14"/>
      <c r="L14"/>
      <c r="M14"/>
      <c r="N14"/>
      <c r="O14"/>
    </row>
    <row r="15" spans="8:15">
      <c r="H15"/>
      <c r="I15"/>
      <c r="J15"/>
      <c r="K15"/>
      <c r="L15"/>
      <c r="M15"/>
      <c r="N15"/>
      <c r="O15"/>
    </row>
    <row r="16" spans="8:15">
      <c r="H16"/>
      <c r="I16"/>
      <c r="J16"/>
      <c r="K16"/>
      <c r="L16"/>
      <c r="M16"/>
      <c r="N16"/>
      <c r="O16"/>
    </row>
    <row r="17" spans="8:15">
      <c r="H17"/>
      <c r="I17"/>
      <c r="J17"/>
      <c r="K17"/>
      <c r="L17"/>
      <c r="M17"/>
      <c r="N17"/>
      <c r="O17"/>
    </row>
    <row r="18" spans="8:15">
      <c r="H18"/>
      <c r="I18"/>
      <c r="J18"/>
      <c r="K18"/>
      <c r="L18"/>
      <c r="M18"/>
      <c r="N18"/>
      <c r="O18"/>
    </row>
    <row r="19" spans="8:15">
      <c r="H19"/>
      <c r="I19"/>
      <c r="J19"/>
      <c r="K19"/>
      <c r="L19"/>
      <c r="M19"/>
      <c r="N19"/>
      <c r="O19"/>
    </row>
    <row r="20" spans="8:15">
      <c r="H20"/>
      <c r="I20"/>
      <c r="J20"/>
      <c r="K20"/>
      <c r="L20"/>
      <c r="M20"/>
      <c r="N20"/>
      <c r="O20"/>
    </row>
    <row r="21" spans="8:15">
      <c r="H21"/>
      <c r="I21"/>
      <c r="J21"/>
      <c r="K21"/>
      <c r="L21"/>
      <c r="M21"/>
      <c r="N21"/>
      <c r="O21"/>
    </row>
    <row r="22" spans="8:15">
      <c r="H22"/>
      <c r="I22"/>
      <c r="J22"/>
      <c r="K22"/>
      <c r="L22"/>
      <c r="M22"/>
      <c r="N22"/>
      <c r="O22"/>
    </row>
    <row r="23" spans="8:15">
      <c r="H23"/>
      <c r="I23"/>
      <c r="J23"/>
      <c r="K23"/>
      <c r="L23"/>
      <c r="M23"/>
      <c r="N23"/>
      <c r="O23"/>
    </row>
    <row r="24" spans="8:15">
      <c r="H24"/>
      <c r="I24"/>
      <c r="J24"/>
      <c r="K24"/>
      <c r="L24"/>
      <c r="M24"/>
      <c r="N24"/>
      <c r="O24"/>
    </row>
    <row r="25" spans="8:15">
      <c r="H25"/>
      <c r="I25"/>
      <c r="J25"/>
      <c r="K25"/>
      <c r="L25"/>
      <c r="M25"/>
      <c r="N25"/>
      <c r="O25"/>
    </row>
    <row r="26" spans="8:15">
      <c r="H26"/>
      <c r="I26"/>
      <c r="J26"/>
      <c r="K26"/>
      <c r="L26"/>
      <c r="M26"/>
      <c r="N26"/>
      <c r="O26"/>
    </row>
    <row r="27" spans="8:15">
      <c r="H27"/>
      <c r="I27"/>
      <c r="J27"/>
      <c r="K27"/>
      <c r="L27"/>
      <c r="M27"/>
      <c r="N27"/>
      <c r="O27"/>
    </row>
    <row r="28" spans="8:15">
      <c r="H28"/>
      <c r="I28"/>
      <c r="J28"/>
      <c r="K28"/>
      <c r="L28"/>
      <c r="M28"/>
      <c r="N28"/>
      <c r="O28"/>
    </row>
    <row r="29" spans="8:15">
      <c r="H29"/>
      <c r="I29"/>
      <c r="J29"/>
      <c r="K29"/>
      <c r="L29"/>
      <c r="M29"/>
      <c r="N29"/>
      <c r="O29"/>
    </row>
    <row r="30" spans="8:15">
      <c r="H30"/>
      <c r="I30"/>
      <c r="J30"/>
      <c r="K30"/>
      <c r="L30"/>
      <c r="M30"/>
      <c r="N30"/>
      <c r="O30"/>
    </row>
    <row r="31" spans="8:15">
      <c r="H31"/>
      <c r="I31"/>
      <c r="J31"/>
      <c r="K31"/>
      <c r="L31"/>
      <c r="M31"/>
      <c r="N31"/>
      <c r="O31"/>
    </row>
    <row r="32" spans="8:15">
      <c r="H32"/>
      <c r="I32"/>
      <c r="J32"/>
      <c r="K32"/>
      <c r="L32"/>
      <c r="M32"/>
      <c r="N32"/>
      <c r="O32"/>
    </row>
    <row r="33" spans="8:15">
      <c r="H33"/>
      <c r="I33"/>
      <c r="J33"/>
      <c r="K33"/>
      <c r="L33"/>
      <c r="M33"/>
      <c r="N33"/>
      <c r="O33"/>
    </row>
    <row r="34" spans="8:15">
      <c r="H34"/>
      <c r="I34"/>
      <c r="J34"/>
      <c r="K34"/>
      <c r="L34"/>
      <c r="M34"/>
      <c r="N34"/>
      <c r="O34"/>
    </row>
    <row r="35" spans="8:15">
      <c r="H35"/>
      <c r="I35"/>
      <c r="J35"/>
      <c r="K35"/>
      <c r="L35"/>
      <c r="M35"/>
      <c r="N35"/>
      <c r="O35"/>
    </row>
    <row r="36" spans="8:15">
      <c r="H36"/>
      <c r="I36"/>
      <c r="J36"/>
      <c r="K36"/>
      <c r="L36"/>
      <c r="M36"/>
      <c r="N36"/>
      <c r="O36"/>
    </row>
    <row r="37" spans="8:15">
      <c r="H37"/>
      <c r="I37"/>
      <c r="J37"/>
      <c r="K37"/>
      <c r="L37"/>
      <c r="M37"/>
      <c r="N37"/>
      <c r="O37"/>
    </row>
    <row r="38" spans="8:15">
      <c r="H38"/>
      <c r="I38"/>
      <c r="J38"/>
      <c r="K38"/>
      <c r="L38"/>
      <c r="M38"/>
      <c r="N38"/>
      <c r="O38"/>
    </row>
    <row r="39" spans="8:15">
      <c r="H39"/>
      <c r="I39"/>
      <c r="J39"/>
      <c r="K39"/>
      <c r="L39"/>
      <c r="M39"/>
      <c r="N39"/>
      <c r="O39"/>
    </row>
    <row r="40" spans="8:15">
      <c r="H40"/>
      <c r="I40"/>
      <c r="J40"/>
      <c r="K40"/>
      <c r="L40"/>
      <c r="M40"/>
      <c r="N40"/>
      <c r="O40"/>
    </row>
    <row r="41" spans="8:15">
      <c r="H41"/>
      <c r="I41"/>
      <c r="J41"/>
      <c r="K41"/>
      <c r="L41"/>
      <c r="M41"/>
      <c r="N41"/>
      <c r="O41"/>
    </row>
    <row r="42" spans="8:15">
      <c r="H42"/>
      <c r="I42"/>
      <c r="J42"/>
      <c r="K42"/>
      <c r="L42"/>
      <c r="M42"/>
      <c r="N42"/>
      <c r="O42"/>
    </row>
    <row r="43" spans="8:15">
      <c r="H43"/>
      <c r="I43"/>
      <c r="J43"/>
      <c r="K43"/>
      <c r="L43"/>
      <c r="M43"/>
      <c r="N43"/>
      <c r="O43"/>
    </row>
    <row r="44" spans="8:15">
      <c r="H44"/>
      <c r="I44"/>
      <c r="J44"/>
      <c r="K44"/>
      <c r="L44"/>
      <c r="M44"/>
      <c r="N44"/>
      <c r="O44"/>
    </row>
    <row r="45" spans="8:15">
      <c r="H45"/>
      <c r="I45"/>
      <c r="J45"/>
      <c r="K45"/>
      <c r="L45"/>
      <c r="M45"/>
      <c r="N45"/>
      <c r="O45"/>
    </row>
    <row r="46" spans="8:15">
      <c r="H46"/>
      <c r="I46"/>
      <c r="J46"/>
      <c r="K46"/>
      <c r="L46"/>
      <c r="M46"/>
      <c r="N46"/>
      <c r="O46"/>
    </row>
    <row r="47" spans="8:15">
      <c r="H47"/>
      <c r="I47"/>
      <c r="J47"/>
      <c r="K47"/>
      <c r="L47"/>
      <c r="M47"/>
      <c r="N47"/>
      <c r="O47"/>
    </row>
    <row r="48" spans="8:15">
      <c r="H48"/>
      <c r="I48"/>
      <c r="J48"/>
      <c r="K48"/>
      <c r="L48"/>
      <c r="M48"/>
      <c r="N48"/>
      <c r="O48"/>
    </row>
    <row r="49" spans="8:15">
      <c r="H49"/>
      <c r="I49"/>
      <c r="J49"/>
      <c r="K49"/>
      <c r="L49"/>
      <c r="M49"/>
      <c r="N49"/>
      <c r="O49"/>
    </row>
    <row r="50" spans="8:15">
      <c r="H50"/>
      <c r="I50"/>
      <c r="J50"/>
      <c r="K50"/>
      <c r="L50"/>
      <c r="M50"/>
      <c r="N50"/>
      <c r="O50"/>
    </row>
    <row r="51" spans="8:15">
      <c r="H51"/>
      <c r="I51"/>
      <c r="J51"/>
      <c r="K51"/>
      <c r="L51"/>
      <c r="M51"/>
      <c r="N51"/>
      <c r="O51"/>
    </row>
    <row r="52" spans="8:15">
      <c r="H52"/>
      <c r="I52"/>
      <c r="J52"/>
      <c r="K52"/>
      <c r="L52"/>
      <c r="M52"/>
      <c r="N52"/>
      <c r="O52"/>
    </row>
    <row r="53" spans="8:15">
      <c r="H53"/>
      <c r="I53"/>
      <c r="J53"/>
      <c r="K53"/>
      <c r="L53"/>
      <c r="M53"/>
      <c r="N53"/>
      <c r="O53"/>
    </row>
    <row r="54" spans="8:15">
      <c r="H54"/>
      <c r="I54"/>
      <c r="J54"/>
      <c r="K54"/>
      <c r="L54"/>
      <c r="M54"/>
      <c r="N54"/>
      <c r="O54"/>
    </row>
    <row r="55" spans="8:15">
      <c r="H55"/>
      <c r="I55"/>
      <c r="J55"/>
      <c r="K55"/>
      <c r="L55"/>
      <c r="M55"/>
      <c r="N55"/>
      <c r="O55"/>
    </row>
    <row r="56" spans="8:15">
      <c r="H56"/>
      <c r="I56"/>
      <c r="J56"/>
      <c r="K56"/>
      <c r="L56"/>
      <c r="M56"/>
      <c r="N56"/>
      <c r="O56"/>
    </row>
    <row r="57" spans="8:15">
      <c r="H57"/>
      <c r="I57"/>
      <c r="J57"/>
      <c r="K57"/>
      <c r="L57"/>
      <c r="M57"/>
      <c r="N57"/>
      <c r="O57"/>
    </row>
    <row r="58" spans="8:15">
      <c r="H58"/>
      <c r="I58"/>
      <c r="J58"/>
      <c r="K58"/>
      <c r="L58"/>
      <c r="M58"/>
      <c r="N58"/>
      <c r="O58"/>
    </row>
    <row r="59" spans="8:15">
      <c r="H59"/>
      <c r="I59"/>
      <c r="J59"/>
      <c r="K59"/>
      <c r="L59"/>
      <c r="M59"/>
      <c r="N59"/>
      <c r="O59"/>
    </row>
    <row r="60" spans="8:15">
      <c r="H60"/>
      <c r="I60"/>
      <c r="J60"/>
      <c r="K60"/>
      <c r="L60"/>
      <c r="M60"/>
      <c r="N60"/>
      <c r="O60"/>
    </row>
    <row r="61" spans="8:15">
      <c r="H61"/>
      <c r="I61"/>
      <c r="J61"/>
      <c r="K61"/>
      <c r="L61"/>
      <c r="M61"/>
      <c r="N61"/>
      <c r="O61"/>
    </row>
    <row r="62" spans="8:15">
      <c r="H62"/>
      <c r="I62"/>
      <c r="J62"/>
      <c r="K62"/>
      <c r="L62"/>
      <c r="M62"/>
      <c r="N62"/>
      <c r="O62"/>
    </row>
    <row r="63" spans="8:15">
      <c r="H63"/>
      <c r="I63"/>
      <c r="J63"/>
      <c r="K63"/>
      <c r="L63"/>
      <c r="M63"/>
      <c r="N63"/>
      <c r="O63"/>
    </row>
    <row r="64" spans="8:15">
      <c r="H64"/>
      <c r="I64"/>
      <c r="J64"/>
      <c r="K64"/>
      <c r="L64"/>
      <c r="M64"/>
      <c r="N64"/>
      <c r="O64"/>
    </row>
    <row r="65" spans="8:15">
      <c r="H65"/>
      <c r="I65"/>
      <c r="J65"/>
      <c r="K65"/>
      <c r="L65"/>
      <c r="M65"/>
      <c r="N65"/>
      <c r="O65"/>
    </row>
    <row r="66" spans="8:15">
      <c r="H66"/>
      <c r="I66"/>
      <c r="J66"/>
      <c r="K66"/>
      <c r="L66"/>
      <c r="M66"/>
      <c r="N66"/>
      <c r="O66"/>
    </row>
    <row r="67" spans="8:15">
      <c r="H67"/>
      <c r="I67"/>
      <c r="J67"/>
      <c r="K67"/>
      <c r="L67"/>
      <c r="M67"/>
      <c r="N67"/>
      <c r="O67"/>
    </row>
    <row r="68" spans="8:15">
      <c r="H68"/>
      <c r="I68"/>
      <c r="J68"/>
      <c r="K68"/>
      <c r="L68"/>
      <c r="M68"/>
      <c r="N68"/>
      <c r="O68"/>
    </row>
    <row r="69" spans="8:15">
      <c r="H69"/>
      <c r="I69"/>
      <c r="J69"/>
      <c r="K69"/>
      <c r="L69"/>
      <c r="M69"/>
      <c r="N69"/>
      <c r="O69"/>
    </row>
    <row r="70" spans="8:15">
      <c r="H70"/>
      <c r="I70"/>
      <c r="J70"/>
      <c r="K70"/>
      <c r="L70"/>
      <c r="M70"/>
      <c r="N70"/>
      <c r="O70"/>
    </row>
    <row r="71" spans="8:15">
      <c r="H71"/>
      <c r="I71"/>
      <c r="J71"/>
      <c r="K71"/>
      <c r="L71"/>
      <c r="M71"/>
      <c r="N71"/>
      <c r="O71"/>
    </row>
    <row r="72" spans="8:15">
      <c r="H72"/>
      <c r="I72"/>
      <c r="J72"/>
      <c r="K72"/>
      <c r="L72"/>
      <c r="M72"/>
      <c r="N72"/>
      <c r="O72"/>
    </row>
    <row r="73" spans="8:15">
      <c r="H73"/>
      <c r="I73"/>
      <c r="J73"/>
      <c r="K73"/>
      <c r="L73"/>
      <c r="M73"/>
      <c r="N73"/>
      <c r="O73"/>
    </row>
    <row r="74" spans="8:15">
      <c r="H74"/>
      <c r="I74"/>
      <c r="J74"/>
      <c r="K74"/>
      <c r="L74"/>
      <c r="M74"/>
      <c r="N74"/>
      <c r="O74"/>
    </row>
    <row r="75" spans="8:15">
      <c r="H75"/>
      <c r="I75"/>
      <c r="J75"/>
      <c r="K75"/>
      <c r="L75"/>
      <c r="M75"/>
      <c r="N75"/>
      <c r="O75"/>
    </row>
    <row r="76" spans="8:15">
      <c r="H76"/>
      <c r="I76"/>
      <c r="J76"/>
      <c r="K76"/>
      <c r="L76"/>
      <c r="M76"/>
      <c r="N76"/>
      <c r="O76"/>
    </row>
    <row r="77" spans="8:15">
      <c r="H77"/>
      <c r="I77"/>
      <c r="J77"/>
      <c r="K77"/>
      <c r="L77"/>
      <c r="M77"/>
      <c r="N77"/>
      <c r="O77"/>
    </row>
    <row r="78" spans="8:15">
      <c r="H78"/>
      <c r="I78"/>
      <c r="J78"/>
      <c r="K78"/>
      <c r="L78"/>
      <c r="M78"/>
      <c r="N78"/>
      <c r="O78"/>
    </row>
    <row r="79" spans="8:15">
      <c r="H79"/>
      <c r="I79"/>
      <c r="J79"/>
      <c r="K79"/>
      <c r="L79"/>
      <c r="M79"/>
      <c r="N79"/>
      <c r="O79"/>
    </row>
    <row r="80" spans="8:15">
      <c r="H80"/>
      <c r="I80"/>
      <c r="J80"/>
      <c r="K80"/>
      <c r="L80"/>
      <c r="M80"/>
      <c r="N80"/>
      <c r="O80"/>
    </row>
    <row r="81" spans="8:15">
      <c r="H81"/>
      <c r="I81"/>
      <c r="J81"/>
      <c r="K81"/>
      <c r="L81"/>
      <c r="M81"/>
      <c r="N81"/>
      <c r="O81"/>
    </row>
    <row r="82" spans="8:15">
      <c r="H82"/>
      <c r="I82"/>
      <c r="J82"/>
      <c r="K82"/>
      <c r="L82"/>
      <c r="M82"/>
      <c r="N82"/>
      <c r="O82"/>
    </row>
    <row r="83" spans="8:15">
      <c r="H83"/>
      <c r="I83"/>
      <c r="J83"/>
      <c r="K83"/>
      <c r="L83"/>
      <c r="M83"/>
      <c r="N83"/>
      <c r="O83"/>
    </row>
    <row r="84" spans="8:15">
      <c r="H84"/>
      <c r="I84"/>
      <c r="J84"/>
      <c r="K84"/>
      <c r="L84"/>
      <c r="M84"/>
      <c r="N84"/>
      <c r="O84"/>
    </row>
    <row r="85" spans="8:15">
      <c r="H85"/>
      <c r="I85"/>
      <c r="J85"/>
      <c r="K85"/>
      <c r="L85"/>
      <c r="M85"/>
      <c r="N85"/>
      <c r="O85"/>
    </row>
    <row r="86" spans="8:15">
      <c r="H86"/>
      <c r="I86"/>
      <c r="J86"/>
      <c r="K86"/>
      <c r="L86"/>
      <c r="M86"/>
      <c r="N86"/>
      <c r="O86"/>
    </row>
    <row r="87" spans="8:15">
      <c r="H87"/>
      <c r="I87"/>
      <c r="J87"/>
      <c r="K87"/>
      <c r="L87"/>
      <c r="M87"/>
      <c r="N87"/>
      <c r="O87"/>
    </row>
    <row r="88" spans="8:15">
      <c r="H88"/>
      <c r="I88"/>
      <c r="J88"/>
      <c r="K88"/>
      <c r="L88"/>
      <c r="M88"/>
      <c r="N88"/>
      <c r="O88"/>
    </row>
    <row r="89" spans="8:15">
      <c r="H89"/>
      <c r="I89"/>
      <c r="J89"/>
      <c r="K89"/>
      <c r="L89"/>
      <c r="M89"/>
      <c r="N89"/>
      <c r="O89"/>
    </row>
    <row r="90" spans="8:15">
      <c r="H90"/>
      <c r="I90"/>
      <c r="J90"/>
      <c r="K90"/>
      <c r="L90"/>
      <c r="M90"/>
      <c r="N90"/>
      <c r="O90"/>
    </row>
    <row r="91" spans="8:15">
      <c r="H91"/>
      <c r="I91"/>
      <c r="J91"/>
      <c r="K91"/>
      <c r="L91"/>
      <c r="M91"/>
      <c r="N91"/>
      <c r="O91"/>
    </row>
    <row r="92" spans="8:15">
      <c r="H92"/>
      <c r="I92"/>
      <c r="J92"/>
      <c r="K92"/>
      <c r="L92"/>
      <c r="M92"/>
      <c r="N92"/>
      <c r="O92"/>
    </row>
    <row r="93" spans="8:15">
      <c r="H93"/>
      <c r="I93"/>
      <c r="J93"/>
      <c r="K93"/>
      <c r="L93"/>
      <c r="M93"/>
      <c r="N93"/>
      <c r="O93"/>
    </row>
    <row r="94" spans="8:15">
      <c r="H94"/>
      <c r="I94"/>
      <c r="J94"/>
      <c r="K94"/>
      <c r="L94"/>
      <c r="M94"/>
      <c r="N94"/>
      <c r="O94"/>
    </row>
    <row r="95" spans="8:15">
      <c r="H95"/>
      <c r="I95"/>
      <c r="J95"/>
      <c r="K95"/>
      <c r="L95"/>
      <c r="M95"/>
      <c r="N95"/>
      <c r="O95"/>
    </row>
    <row r="96" spans="8:15">
      <c r="H96"/>
      <c r="I96"/>
      <c r="J96"/>
      <c r="K96"/>
      <c r="L96"/>
      <c r="M96"/>
      <c r="N96"/>
      <c r="O96"/>
    </row>
    <row r="97" spans="8:15">
      <c r="H97"/>
      <c r="I97"/>
      <c r="J97"/>
      <c r="K97"/>
      <c r="L97"/>
      <c r="M97"/>
      <c r="N97"/>
      <c r="O97"/>
    </row>
    <row r="98" spans="8:15">
      <c r="H98"/>
      <c r="I98"/>
      <c r="J98"/>
      <c r="K98"/>
      <c r="L98"/>
      <c r="M98"/>
      <c r="N98"/>
      <c r="O98"/>
    </row>
    <row r="99" spans="8:15">
      <c r="H99"/>
      <c r="I99"/>
      <c r="J99"/>
      <c r="K99"/>
      <c r="L99"/>
      <c r="M99"/>
      <c r="N99"/>
      <c r="O99"/>
    </row>
    <row r="100" spans="8:15">
      <c r="H100"/>
      <c r="I100"/>
      <c r="J100"/>
      <c r="K100"/>
      <c r="L100"/>
      <c r="M100"/>
      <c r="N100"/>
      <c r="O100"/>
    </row>
    <row r="101" spans="8:15">
      <c r="H101"/>
      <c r="I101"/>
      <c r="J101"/>
      <c r="K101"/>
      <c r="L101"/>
      <c r="M101"/>
      <c r="N101"/>
      <c r="O101"/>
    </row>
    <row r="102" spans="8:15">
      <c r="H102"/>
      <c r="I102"/>
      <c r="J102"/>
      <c r="K102"/>
      <c r="L102"/>
      <c r="M102"/>
      <c r="N102"/>
      <c r="O102"/>
    </row>
    <row r="103" spans="8:15">
      <c r="H103"/>
      <c r="I103"/>
      <c r="J103"/>
      <c r="K103"/>
      <c r="L103"/>
      <c r="M103"/>
      <c r="N103"/>
      <c r="O103"/>
    </row>
    <row r="104" spans="8:15">
      <c r="H104"/>
      <c r="I104"/>
      <c r="J104"/>
      <c r="K104"/>
      <c r="L104"/>
      <c r="M104"/>
      <c r="N104"/>
      <c r="O104"/>
    </row>
    <row r="105" spans="8:15">
      <c r="H105"/>
      <c r="I105"/>
      <c r="J105"/>
      <c r="K105"/>
      <c r="L105"/>
      <c r="M105"/>
      <c r="N105"/>
      <c r="O105"/>
    </row>
    <row r="106" spans="8:15">
      <c r="H106"/>
      <c r="I106"/>
      <c r="J106"/>
      <c r="K106"/>
      <c r="L106"/>
      <c r="M106"/>
      <c r="N106"/>
      <c r="O106"/>
    </row>
    <row r="107" spans="8:15">
      <c r="H107"/>
      <c r="I107"/>
      <c r="J107"/>
      <c r="K107"/>
      <c r="L107"/>
      <c r="M107"/>
      <c r="N107"/>
      <c r="O107"/>
    </row>
    <row r="108" spans="8:15">
      <c r="H108"/>
      <c r="I108"/>
      <c r="J108"/>
      <c r="K108"/>
      <c r="L108"/>
      <c r="M108"/>
      <c r="N108"/>
      <c r="O108"/>
    </row>
    <row r="109" spans="8:15">
      <c r="H109"/>
      <c r="I109"/>
      <c r="J109"/>
      <c r="K109"/>
      <c r="L109"/>
      <c r="M109"/>
      <c r="N109"/>
      <c r="O109"/>
    </row>
    <row r="110" spans="8:15">
      <c r="H110"/>
      <c r="I110"/>
      <c r="J110"/>
      <c r="K110"/>
      <c r="L110"/>
      <c r="M110"/>
      <c r="N110"/>
      <c r="O110"/>
    </row>
    <row r="111" spans="8:15">
      <c r="H111"/>
      <c r="I111"/>
      <c r="J111"/>
      <c r="K111"/>
      <c r="L111"/>
      <c r="M111"/>
      <c r="N111"/>
      <c r="O111"/>
    </row>
    <row r="112" spans="8:15">
      <c r="H112"/>
      <c r="I112"/>
      <c r="J112"/>
      <c r="K112"/>
      <c r="L112"/>
      <c r="M112"/>
      <c r="N112"/>
      <c r="O112"/>
    </row>
    <row r="113" spans="8:15">
      <c r="H113"/>
      <c r="I113"/>
      <c r="J113"/>
      <c r="K113"/>
      <c r="L113"/>
      <c r="M113"/>
      <c r="N113"/>
      <c r="O113"/>
    </row>
    <row r="114" spans="8:15">
      <c r="H114"/>
      <c r="I114"/>
      <c r="J114"/>
      <c r="K114"/>
      <c r="L114"/>
      <c r="M114"/>
      <c r="N114"/>
      <c r="O114"/>
    </row>
    <row r="115" spans="8:15">
      <c r="H115"/>
      <c r="I115"/>
      <c r="J115"/>
      <c r="K115"/>
      <c r="L115"/>
      <c r="M115"/>
      <c r="N115"/>
      <c r="O115"/>
    </row>
    <row r="116" spans="8:15">
      <c r="H116"/>
      <c r="I116"/>
      <c r="J116"/>
      <c r="K116"/>
      <c r="L116"/>
      <c r="M116"/>
      <c r="N116"/>
      <c r="O116"/>
    </row>
    <row r="117" spans="8:15">
      <c r="H117"/>
      <c r="I117"/>
      <c r="J117"/>
      <c r="K117"/>
      <c r="L117"/>
      <c r="M117"/>
      <c r="N117"/>
      <c r="O117"/>
    </row>
    <row r="118" spans="8:15">
      <c r="H118"/>
      <c r="I118"/>
      <c r="J118"/>
      <c r="K118"/>
      <c r="L118"/>
      <c r="M118"/>
      <c r="N118"/>
      <c r="O118"/>
    </row>
    <row r="119" spans="8:15">
      <c r="H119"/>
      <c r="I119"/>
      <c r="J119"/>
      <c r="K119"/>
      <c r="L119"/>
      <c r="M119"/>
      <c r="N119"/>
      <c r="O119"/>
    </row>
    <row r="120" spans="8:15">
      <c r="H120"/>
      <c r="I120"/>
      <c r="J120"/>
      <c r="K120"/>
      <c r="L120"/>
      <c r="M120"/>
      <c r="N120"/>
      <c r="O120"/>
    </row>
    <row r="121" spans="8:15">
      <c r="H121"/>
      <c r="I121"/>
      <c r="J121"/>
      <c r="K121"/>
      <c r="L121"/>
      <c r="M121"/>
      <c r="N121"/>
      <c r="O121"/>
    </row>
    <row r="122" spans="8:15">
      <c r="H122"/>
      <c r="I122"/>
      <c r="J122"/>
      <c r="K122"/>
      <c r="L122"/>
      <c r="M122"/>
      <c r="N122"/>
      <c r="O122"/>
    </row>
    <row r="123" spans="8:15">
      <c r="H123"/>
      <c r="I123"/>
      <c r="J123"/>
      <c r="K123"/>
      <c r="L123"/>
      <c r="M123"/>
      <c r="N123"/>
      <c r="O123"/>
    </row>
    <row r="124" spans="8:15">
      <c r="H124"/>
      <c r="I124"/>
      <c r="J124"/>
      <c r="K124"/>
      <c r="L124"/>
      <c r="M124"/>
      <c r="N124"/>
      <c r="O124"/>
    </row>
  </sheetData>
  <sheetProtection password="DCD7" sheet="1" selectLockedCells="1" formatCells="0" objects="1" scenarios="1"/>
  <mergeCells count="13">
    <mergeCell ref="B1:E1"/>
    <mergeCell ref="B2:F2"/>
    <mergeCell ref="B3:E3"/>
    <mergeCell ref="B4:F4"/>
    <mergeCell ref="B5:E5"/>
    <mergeCell ref="B6:F6"/>
    <mergeCell ref="B7:F7"/>
    <mergeCell ref="B8:F8"/>
    <mergeCell ref="B9:F9"/>
    <mergeCell ref="B10:F10"/>
    <mergeCell ref="B11:F11"/>
    <mergeCell ref="B12:F12"/>
    <mergeCell ref="A1:A12"/>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21"/>
  <sheetViews>
    <sheetView zoomScale="115" zoomScaleNormal="115" workbookViewId="0">
      <selection activeCell="I1" sqref="I1"/>
    </sheetView>
  </sheetViews>
  <sheetFormatPr defaultColWidth="10" defaultRowHeight="14"/>
  <cols>
    <col min="2" max="2" width="14" customWidth="1"/>
    <col min="3" max="3" width="10.625" customWidth="1"/>
    <col min="4" max="4" width="10.75" customWidth="1"/>
    <col min="5" max="5" width="12" customWidth="1"/>
    <col min="6" max="6" width="12.375" customWidth="1"/>
    <col min="7" max="7" width="12.75" customWidth="1"/>
    <col min="8" max="8" width="11.625" customWidth="1"/>
    <col min="10" max="10" width="11.5" customWidth="1"/>
    <col min="11" max="11" width="15.5" customWidth="1"/>
    <col min="12" max="12" width="8.5" customWidth="1"/>
    <col min="13" max="13" width="8.375" customWidth="1"/>
    <col min="14" max="14" width="7.5" customWidth="1"/>
    <col min="257" max="16384" width="9"/>
  </cols>
  <sheetData>
    <row r="1" spans="1:31">
      <c r="A1" s="1">
        <v>1</v>
      </c>
      <c r="B1" s="1" t="str">
        <f>职业列表!I3</f>
        <v>无</v>
      </c>
      <c r="C1" s="1" t="str">
        <f>职业列表!$I4</f>
        <v>无</v>
      </c>
      <c r="D1" s="1" t="str">
        <f>职业列表!$I5</f>
        <v>无</v>
      </c>
      <c r="E1" s="1" t="str">
        <f>职业列表!$I6</f>
        <v>无</v>
      </c>
      <c r="F1" s="1" t="str">
        <f>职业列表!$I7</f>
        <v>无</v>
      </c>
      <c r="G1" s="1" t="str">
        <f>职业列表!$I8</f>
        <v>无</v>
      </c>
      <c r="H1" s="1" t="str">
        <f>职业列表!$I9</f>
        <v>无</v>
      </c>
      <c r="I1" s="1" t="str">
        <f>职业列表!$I10</f>
        <v>无</v>
      </c>
      <c r="J1" s="1" t="s">
        <v>130</v>
      </c>
      <c r="K1" s="1">
        <v>0</v>
      </c>
      <c r="L1" s="1">
        <v>0</v>
      </c>
      <c r="M1" s="1">
        <v>0</v>
      </c>
      <c r="N1" s="1">
        <v>0</v>
      </c>
      <c r="O1" s="1">
        <v>0</v>
      </c>
      <c r="P1" s="1">
        <v>0</v>
      </c>
      <c r="Q1" s="1">
        <v>0</v>
      </c>
      <c r="R1" s="1">
        <v>0</v>
      </c>
      <c r="S1" s="1">
        <v>0</v>
      </c>
      <c r="T1" s="7"/>
      <c r="U1" s="7"/>
      <c r="V1" s="7"/>
      <c r="W1" s="7"/>
      <c r="X1" s="7"/>
      <c r="Y1" s="7"/>
      <c r="Z1" s="7"/>
      <c r="AA1" s="7"/>
      <c r="AB1" s="7"/>
      <c r="AC1" s="7"/>
      <c r="AD1" s="7"/>
      <c r="AE1" s="7"/>
    </row>
    <row r="2" spans="1:31">
      <c r="A2" s="1">
        <v>2</v>
      </c>
      <c r="B2" s="1" t="s">
        <v>46</v>
      </c>
      <c r="C2" s="2" t="s">
        <v>47</v>
      </c>
      <c r="D2" s="2" t="s">
        <v>49</v>
      </c>
      <c r="E2" s="2" t="s">
        <v>51</v>
      </c>
      <c r="F2" s="2" t="s">
        <v>68</v>
      </c>
      <c r="G2" s="2" t="s">
        <v>91</v>
      </c>
      <c r="H2" s="2" t="s">
        <v>1246</v>
      </c>
      <c r="I2" s="2" t="s">
        <v>1246</v>
      </c>
      <c r="J2" s="1" t="s">
        <v>130</v>
      </c>
      <c r="K2" s="1">
        <v>0</v>
      </c>
      <c r="L2" s="4">
        <v>0</v>
      </c>
      <c r="M2" s="4">
        <v>0</v>
      </c>
      <c r="N2" s="4">
        <v>0</v>
      </c>
      <c r="O2" s="4">
        <v>0</v>
      </c>
      <c r="P2" s="4">
        <v>0</v>
      </c>
      <c r="Q2" s="1">
        <v>0</v>
      </c>
      <c r="R2" s="1">
        <v>0</v>
      </c>
      <c r="S2" s="1">
        <v>0</v>
      </c>
      <c r="T2" s="7"/>
      <c r="U2" s="8" t="s">
        <v>1247</v>
      </c>
      <c r="V2" s="8" t="s">
        <v>264</v>
      </c>
      <c r="W2" s="8" t="s">
        <v>1248</v>
      </c>
      <c r="X2" s="7"/>
      <c r="Y2" s="14" t="s">
        <v>1249</v>
      </c>
      <c r="Z2" s="14"/>
      <c r="AA2" s="7"/>
      <c r="AB2" s="7"/>
      <c r="AC2" s="7"/>
      <c r="AD2" s="7"/>
      <c r="AE2" s="7"/>
    </row>
    <row r="3" ht="14.5" spans="1:31">
      <c r="A3" s="1">
        <v>3</v>
      </c>
      <c r="B3" s="2" t="s">
        <v>63</v>
      </c>
      <c r="C3" s="2" t="s">
        <v>74</v>
      </c>
      <c r="D3" s="2" t="s">
        <v>108</v>
      </c>
      <c r="E3" s="2" t="s">
        <v>101</v>
      </c>
      <c r="F3" s="2" t="s">
        <v>91</v>
      </c>
      <c r="G3" s="2" t="s">
        <v>99</v>
      </c>
      <c r="H3" s="2" t="s">
        <v>1246</v>
      </c>
      <c r="I3" s="2" t="s">
        <v>1246</v>
      </c>
      <c r="J3" s="1" t="s">
        <v>130</v>
      </c>
      <c r="K3" s="1">
        <v>0</v>
      </c>
      <c r="L3" s="1">
        <v>0</v>
      </c>
      <c r="M3" s="1">
        <v>0</v>
      </c>
      <c r="N3" s="1">
        <v>0</v>
      </c>
      <c r="O3" s="1">
        <v>0</v>
      </c>
      <c r="P3" s="1">
        <v>0</v>
      </c>
      <c r="Q3" s="1">
        <v>0</v>
      </c>
      <c r="R3" s="1">
        <v>0</v>
      </c>
      <c r="S3" s="1">
        <v>0</v>
      </c>
      <c r="T3" s="7"/>
      <c r="U3" s="9">
        <v>1</v>
      </c>
      <c r="V3" s="10" t="str">
        <f>LOOKUP(人物卡!F$5,职业!$A$1:$A$115,职业!$B$1:$B$115)</f>
        <v>图书馆使用</v>
      </c>
      <c r="W3" s="9">
        <v>1</v>
      </c>
      <c r="X3" s="7"/>
      <c r="Y3" s="15">
        <f>IF(LOOKUP(人物卡!$F$5,职业!$A$1:$A$115,职业!$J$1:$J$115)&lt;&gt;0,LOOKUP(人物卡!$F$5,职业!$A$1:$A$115,职业!$K$1:$K$115))</f>
        <v>0</v>
      </c>
      <c r="Z3" s="15">
        <f>IF(LOOKUP(人物卡!$F$5,职业!$A$1:$A$115,职业!$J$1:$J$115)&lt;&gt;0,LOOKUP(人物卡!$F$5,职业!$A$1:$A$115,职业!$L$1:$L$115))</f>
        <v>0</v>
      </c>
      <c r="AA3" s="7"/>
      <c r="AB3" s="7"/>
      <c r="AC3" s="7"/>
      <c r="AD3" s="7"/>
      <c r="AE3" s="7"/>
    </row>
    <row r="4" ht="14.5" spans="1:31">
      <c r="A4" s="1">
        <v>4</v>
      </c>
      <c r="B4" s="1" t="s">
        <v>54</v>
      </c>
      <c r="C4" s="2" t="s">
        <v>72</v>
      </c>
      <c r="D4" s="2" t="s">
        <v>89</v>
      </c>
      <c r="E4" s="2" t="s">
        <v>104</v>
      </c>
      <c r="F4" s="2" t="s">
        <v>1250</v>
      </c>
      <c r="G4" s="2" t="s">
        <v>75</v>
      </c>
      <c r="H4" s="2" t="s">
        <v>1246</v>
      </c>
      <c r="I4" s="2" t="s">
        <v>1250</v>
      </c>
      <c r="J4" s="1" t="s">
        <v>130</v>
      </c>
      <c r="K4" s="2">
        <v>0</v>
      </c>
      <c r="L4" s="2">
        <v>0</v>
      </c>
      <c r="M4" s="4">
        <v>0</v>
      </c>
      <c r="N4" s="4">
        <v>0</v>
      </c>
      <c r="O4" s="1">
        <v>0</v>
      </c>
      <c r="P4" s="4">
        <v>0</v>
      </c>
      <c r="Q4" s="1">
        <v>0</v>
      </c>
      <c r="R4" s="1">
        <v>0</v>
      </c>
      <c r="S4" s="1">
        <v>0</v>
      </c>
      <c r="T4" s="7"/>
      <c r="U4" s="9">
        <v>2</v>
      </c>
      <c r="V4" s="10" t="str">
        <f>LOOKUP(人物卡!F$5,职业!$A$1:$A$115,职业!$C$1:$C$115)</f>
        <v>外语①</v>
      </c>
      <c r="W4" s="9">
        <v>1</v>
      </c>
      <c r="X4" s="7"/>
      <c r="Y4" s="8" t="s">
        <v>1251</v>
      </c>
      <c r="Z4" s="8"/>
      <c r="AA4" s="7"/>
      <c r="AB4" s="7"/>
      <c r="AC4" s="7"/>
      <c r="AD4" s="7"/>
      <c r="AE4" s="7"/>
    </row>
    <row r="5" ht="14.5" spans="1:31">
      <c r="A5" s="1">
        <v>5</v>
      </c>
      <c r="B5" s="1" t="s">
        <v>54</v>
      </c>
      <c r="C5" s="2" t="s">
        <v>72</v>
      </c>
      <c r="D5" s="2" t="s">
        <v>76</v>
      </c>
      <c r="E5" s="2" t="s">
        <v>1250</v>
      </c>
      <c r="F5" s="2" t="s">
        <v>75</v>
      </c>
      <c r="G5" s="2" t="s">
        <v>1246</v>
      </c>
      <c r="H5" s="2" t="s">
        <v>1246</v>
      </c>
      <c r="I5" s="2" t="s">
        <v>1250</v>
      </c>
      <c r="J5" s="1" t="s">
        <v>130</v>
      </c>
      <c r="K5" s="1">
        <v>0</v>
      </c>
      <c r="L5" s="1">
        <v>0</v>
      </c>
      <c r="M5" s="1">
        <v>0</v>
      </c>
      <c r="N5" s="1">
        <v>0</v>
      </c>
      <c r="O5" s="1">
        <v>0</v>
      </c>
      <c r="P5" s="1">
        <v>0</v>
      </c>
      <c r="Q5" s="1">
        <v>0</v>
      </c>
      <c r="R5" s="1">
        <v>0</v>
      </c>
      <c r="S5" s="1">
        <v>0</v>
      </c>
      <c r="T5" s="7"/>
      <c r="U5" s="9">
        <v>3</v>
      </c>
      <c r="V5" s="10" t="str">
        <f>LOOKUP(人物卡!F$5,职业!$A$1:$A$115,职业!$D$1:$D$115)</f>
        <v>母语</v>
      </c>
      <c r="W5" s="9">
        <v>1</v>
      </c>
      <c r="X5" s="7"/>
      <c r="Y5" s="16">
        <f>IF(LOOKUP(人物卡!$F$5,职业!$A$1:$A$115,职业!$J$1:$J$115)&lt;&gt;0,LOOKUP(人物卡!$F$5,职业!$A$1:$A$115,职业!$M$1:$M$115),"")</f>
        <v>0</v>
      </c>
      <c r="Z5" s="16">
        <f>IF(LOOKUP(人物卡!$F$5,职业!$A$1:$A$115,职业!$J$1:$J$115)&lt;&gt;0,LOOKUP(人物卡!$F$5,职业!$A$1:$A$115,职业!$N$1:$N$115)," ")</f>
        <v>0</v>
      </c>
      <c r="AA5" s="7"/>
      <c r="AB5" s="7"/>
      <c r="AC5" s="7"/>
      <c r="AD5" s="7"/>
      <c r="AE5" s="7"/>
    </row>
    <row r="6" ht="14.5" spans="1:31">
      <c r="A6" s="1">
        <v>6</v>
      </c>
      <c r="B6" s="1" t="s">
        <v>1250</v>
      </c>
      <c r="C6" s="2" t="s">
        <v>87</v>
      </c>
      <c r="D6" s="2" t="s">
        <v>97</v>
      </c>
      <c r="E6" s="2" t="s">
        <v>47</v>
      </c>
      <c r="F6" s="2" t="s">
        <v>49</v>
      </c>
      <c r="G6" s="2" t="s">
        <v>75</v>
      </c>
      <c r="H6" s="2" t="s">
        <v>93</v>
      </c>
      <c r="I6" s="2" t="s">
        <v>103</v>
      </c>
      <c r="J6" s="1" t="s">
        <v>130</v>
      </c>
      <c r="K6" s="2">
        <v>0</v>
      </c>
      <c r="L6" s="2">
        <v>0</v>
      </c>
      <c r="M6" s="4">
        <v>0</v>
      </c>
      <c r="N6" s="4">
        <v>0</v>
      </c>
      <c r="O6" s="1">
        <v>0</v>
      </c>
      <c r="P6" s="4">
        <v>0</v>
      </c>
      <c r="Q6" s="1">
        <v>0</v>
      </c>
      <c r="R6" s="1">
        <v>0</v>
      </c>
      <c r="S6" s="1">
        <v>0</v>
      </c>
      <c r="T6" s="7"/>
      <c r="U6" s="9">
        <v>4</v>
      </c>
      <c r="V6" s="10" t="str">
        <f>LOOKUP(人物卡!F$5,职业!$A$1:$A$115,职业!$E$1:$E$115)</f>
        <v>心理学</v>
      </c>
      <c r="W6" s="9">
        <v>1</v>
      </c>
      <c r="X6" s="7"/>
      <c r="Y6" s="8" t="s">
        <v>1252</v>
      </c>
      <c r="Z6" s="8"/>
      <c r="AA6" s="7"/>
      <c r="AB6" s="7"/>
      <c r="AC6" s="7"/>
      <c r="AD6" s="7"/>
      <c r="AE6" s="7"/>
    </row>
    <row r="7" ht="14.5" spans="1:31">
      <c r="A7" s="1">
        <v>7</v>
      </c>
      <c r="B7" s="2" t="s">
        <v>47</v>
      </c>
      <c r="C7" s="2" t="s">
        <v>51</v>
      </c>
      <c r="D7" s="2" t="s">
        <v>58</v>
      </c>
      <c r="E7" s="2" t="s">
        <v>110</v>
      </c>
      <c r="F7" s="2" t="s">
        <v>73</v>
      </c>
      <c r="G7" s="2" t="s">
        <v>75</v>
      </c>
      <c r="H7" s="2" t="s">
        <v>79</v>
      </c>
      <c r="I7" s="2" t="s">
        <v>82</v>
      </c>
      <c r="J7" s="1" t="s">
        <v>130</v>
      </c>
      <c r="K7" s="1">
        <v>0</v>
      </c>
      <c r="L7" s="1">
        <v>0</v>
      </c>
      <c r="M7" s="1">
        <v>0</v>
      </c>
      <c r="N7" s="1">
        <v>0</v>
      </c>
      <c r="O7" s="1">
        <v>0</v>
      </c>
      <c r="P7" s="1">
        <v>0</v>
      </c>
      <c r="Q7" s="1">
        <v>0</v>
      </c>
      <c r="R7" s="1">
        <v>0</v>
      </c>
      <c r="S7" s="1">
        <v>0</v>
      </c>
      <c r="T7" s="7"/>
      <c r="U7" s="9">
        <v>5</v>
      </c>
      <c r="V7" s="10" t="str">
        <f>LOOKUP(人物卡!F$5,职业!$A$1:$A$115,职业!$F$1:$F$115)</f>
        <v>任意特长</v>
      </c>
      <c r="W7" s="9">
        <v>1</v>
      </c>
      <c r="X7" s="7"/>
      <c r="Y7" s="16">
        <f>IF(LOOKUP(人物卡!$F$5,职业!$A$1:$A$115,职业!$J$1:$J$115)&lt;&gt;0,LOOKUP(人物卡!$F$5,职业!$A$1:$A$115,职业!$O$1:$O$115),"")</f>
        <v>0</v>
      </c>
      <c r="Z7" s="16">
        <f>IF(LOOKUP(人物卡!$F$5,职业!$A$1:$A$115,职业!$J$1:$J$115)&lt;&gt;0,LOOKUP(人物卡!$F$5,职业!$A$1:$A$115,职业!$P$1:$P$115)," ")</f>
        <v>0</v>
      </c>
      <c r="AA7" s="7"/>
      <c r="AB7" s="7"/>
      <c r="AC7" s="7"/>
      <c r="AD7" s="7"/>
      <c r="AE7" s="7"/>
    </row>
    <row r="8" ht="14.5" spans="1:31">
      <c r="A8" s="1">
        <v>8</v>
      </c>
      <c r="B8" s="1" t="s">
        <v>108</v>
      </c>
      <c r="C8" s="2" t="s">
        <v>51</v>
      </c>
      <c r="D8" s="2" t="s">
        <v>60</v>
      </c>
      <c r="E8" s="2" t="s">
        <v>75</v>
      </c>
      <c r="F8" s="2" t="s">
        <v>79</v>
      </c>
      <c r="G8" s="2" t="s">
        <v>93</v>
      </c>
      <c r="H8" s="2" t="s">
        <v>103</v>
      </c>
      <c r="I8" s="2" t="s">
        <v>1246</v>
      </c>
      <c r="J8" s="1" t="s">
        <v>130</v>
      </c>
      <c r="K8" s="1">
        <v>0</v>
      </c>
      <c r="L8" s="1">
        <v>0</v>
      </c>
      <c r="M8" s="1">
        <v>0</v>
      </c>
      <c r="N8" s="1">
        <v>0</v>
      </c>
      <c r="O8" s="1">
        <v>0</v>
      </c>
      <c r="P8" s="1">
        <v>0</v>
      </c>
      <c r="Q8" s="1">
        <v>0</v>
      </c>
      <c r="R8" s="1">
        <v>0</v>
      </c>
      <c r="S8" s="1">
        <v>0</v>
      </c>
      <c r="T8" s="7"/>
      <c r="U8" s="9">
        <v>6</v>
      </c>
      <c r="V8" s="10" t="str">
        <f>LOOKUP(人物卡!F$5,职业!$A$1:$A$115,职业!$G$1:$G$115)</f>
        <v>任意特长</v>
      </c>
      <c r="W8" s="9">
        <v>1</v>
      </c>
      <c r="X8" s="7"/>
      <c r="Y8" s="8" t="s">
        <v>1253</v>
      </c>
      <c r="Z8" s="8"/>
      <c r="AA8" s="8"/>
      <c r="AB8" s="7"/>
      <c r="AC8" s="7"/>
      <c r="AD8" s="7"/>
      <c r="AE8" s="7"/>
    </row>
    <row r="9" ht="14.5" spans="1:31">
      <c r="A9" s="1">
        <v>9</v>
      </c>
      <c r="B9" s="2" t="s">
        <v>50</v>
      </c>
      <c r="C9" s="2" t="s">
        <v>54</v>
      </c>
      <c r="D9" s="2" t="s">
        <v>104</v>
      </c>
      <c r="E9" s="2" t="s">
        <v>49</v>
      </c>
      <c r="F9" s="2" t="s">
        <v>110</v>
      </c>
      <c r="G9" s="2" t="s">
        <v>1250</v>
      </c>
      <c r="H9" s="2" t="s">
        <v>91</v>
      </c>
      <c r="I9" s="2" t="s">
        <v>1246</v>
      </c>
      <c r="J9" s="1" t="s">
        <v>130</v>
      </c>
      <c r="K9" s="2">
        <v>0</v>
      </c>
      <c r="L9" s="2">
        <v>0</v>
      </c>
      <c r="M9" s="2">
        <v>0</v>
      </c>
      <c r="N9" s="2">
        <v>0</v>
      </c>
      <c r="O9" s="2">
        <v>0</v>
      </c>
      <c r="P9" s="2">
        <v>0</v>
      </c>
      <c r="Q9" s="1">
        <v>0</v>
      </c>
      <c r="R9" s="1">
        <v>0</v>
      </c>
      <c r="S9" s="1">
        <v>0</v>
      </c>
      <c r="T9" s="7"/>
      <c r="U9" s="9">
        <v>7</v>
      </c>
      <c r="V9" s="10" t="str">
        <f>LOOKUP(人物卡!F$5,职业!$A$1:$A$115,职业!$H$1:$H$115)</f>
        <v>任意特长</v>
      </c>
      <c r="W9" s="9">
        <v>1</v>
      </c>
      <c r="X9" s="7"/>
      <c r="Y9" s="16">
        <f>IF(LOOKUP(人物卡!$F$5,职业!$A$1:$A$115,职业!$J$1:$J$115)&lt;&gt;0,LOOKUP(人物卡!$F$5,职业!$A$1:$A$115,职业!$Q$1:$Q$115),"")</f>
        <v>0</v>
      </c>
      <c r="Z9" s="16">
        <f>IF(LOOKUP(人物卡!$F$5,职业!$A$1:$A$115,职业!$J$1:$J$115)&lt;&gt;0,LOOKUP(人物卡!$F$5,职业!$A$1:$A$115,职业!$R$1:$R$115),"")</f>
        <v>0</v>
      </c>
      <c r="AA9" s="16">
        <f>IF(LOOKUP(人物卡!$F$5,职业!$A$1:$A$115,职业!$J$1:$J$115)&lt;&gt;0,LOOKUP(人物卡!$F$5,职业!$A$1:$A$115,职业!$S$1:$S$115),"")</f>
        <v>0</v>
      </c>
      <c r="AB9" s="7"/>
      <c r="AC9" s="7"/>
      <c r="AD9" s="7"/>
      <c r="AE9" s="7"/>
    </row>
    <row r="10" ht="14.5" spans="1:31">
      <c r="A10" s="1">
        <v>10</v>
      </c>
      <c r="B10" s="1" t="s">
        <v>46</v>
      </c>
      <c r="C10" s="2" t="s">
        <v>50</v>
      </c>
      <c r="D10" s="2" t="s">
        <v>76</v>
      </c>
      <c r="E10" s="2" t="s">
        <v>1250</v>
      </c>
      <c r="F10" s="2" t="s">
        <v>104</v>
      </c>
      <c r="G10" s="2" t="s">
        <v>49</v>
      </c>
      <c r="H10" s="2" t="s">
        <v>62</v>
      </c>
      <c r="I10" s="2" t="s">
        <v>1250</v>
      </c>
      <c r="J10" s="1" t="s">
        <v>130</v>
      </c>
      <c r="K10" s="2">
        <v>0</v>
      </c>
      <c r="L10" s="2">
        <v>0</v>
      </c>
      <c r="M10" s="4">
        <v>0</v>
      </c>
      <c r="N10" s="4">
        <v>0</v>
      </c>
      <c r="O10" s="4">
        <v>0</v>
      </c>
      <c r="P10" s="4">
        <v>0</v>
      </c>
      <c r="Q10" s="1">
        <v>0</v>
      </c>
      <c r="R10" s="1">
        <v>0</v>
      </c>
      <c r="S10" s="1">
        <v>0</v>
      </c>
      <c r="T10" s="7"/>
      <c r="U10" s="9">
        <v>8</v>
      </c>
      <c r="V10" s="10" t="str">
        <f>LOOKUP(人物卡!F$5,职业!$A$1:$A$115,职业!$I$1:$I$115)</f>
        <v>任意特长</v>
      </c>
      <c r="W10" s="9">
        <v>1</v>
      </c>
      <c r="X10" s="7"/>
      <c r="Y10" s="7"/>
      <c r="Z10" s="7"/>
      <c r="AA10" s="7"/>
      <c r="AB10" s="7"/>
      <c r="AC10" s="7"/>
      <c r="AD10" s="7"/>
      <c r="AE10" s="7"/>
    </row>
    <row r="11" ht="14.5" spans="1:31">
      <c r="A11" s="1">
        <v>11</v>
      </c>
      <c r="B11" s="2" t="s">
        <v>50</v>
      </c>
      <c r="C11" s="2" t="s">
        <v>52</v>
      </c>
      <c r="D11" s="2" t="s">
        <v>104</v>
      </c>
      <c r="E11" s="2" t="s">
        <v>110</v>
      </c>
      <c r="F11" s="2" t="s">
        <v>49</v>
      </c>
      <c r="G11" s="2" t="s">
        <v>91</v>
      </c>
      <c r="H11" s="2" t="s">
        <v>56</v>
      </c>
      <c r="I11" s="2"/>
      <c r="J11" s="1" t="s">
        <v>130</v>
      </c>
      <c r="K11" s="2" t="s">
        <v>62</v>
      </c>
      <c r="L11" s="2" t="s">
        <v>79</v>
      </c>
      <c r="M11" s="4">
        <v>0</v>
      </c>
      <c r="N11" s="4">
        <v>0</v>
      </c>
      <c r="O11" s="4">
        <v>0</v>
      </c>
      <c r="P11" s="4">
        <v>0</v>
      </c>
      <c r="Q11" s="1">
        <v>0</v>
      </c>
      <c r="R11" s="1">
        <v>0</v>
      </c>
      <c r="S11" s="1">
        <v>0</v>
      </c>
      <c r="T11" s="7"/>
      <c r="U11" s="1">
        <v>9</v>
      </c>
      <c r="V11" s="10" t="str">
        <f>LOOKUP(人物卡!F$5,职业!$A$1:$A$115,职业!$J$1:$J$115)</f>
        <v>无</v>
      </c>
      <c r="W11" s="9">
        <v>1</v>
      </c>
      <c r="X11" s="7"/>
      <c r="Y11" s="7"/>
      <c r="Z11" s="7"/>
      <c r="AA11" s="7"/>
      <c r="AB11" s="7"/>
      <c r="AC11" s="7"/>
      <c r="AD11" s="7"/>
      <c r="AE11" s="7"/>
    </row>
    <row r="12" ht="26" spans="1:31">
      <c r="A12" s="1">
        <v>12</v>
      </c>
      <c r="B12" s="1" t="s">
        <v>46</v>
      </c>
      <c r="C12" s="2" t="s">
        <v>54</v>
      </c>
      <c r="D12" s="2" t="s">
        <v>47</v>
      </c>
      <c r="E12" s="2" t="s">
        <v>116</v>
      </c>
      <c r="F12" s="2" t="s">
        <v>130</v>
      </c>
      <c r="G12" s="2" t="s">
        <v>68</v>
      </c>
      <c r="H12" s="2" t="s">
        <v>75</v>
      </c>
      <c r="I12" s="6" t="s">
        <v>79</v>
      </c>
      <c r="J12" s="1" t="s">
        <v>130</v>
      </c>
      <c r="K12" s="2" t="s">
        <v>65</v>
      </c>
      <c r="L12" s="2" t="s">
        <v>49</v>
      </c>
      <c r="M12" s="4">
        <v>0</v>
      </c>
      <c r="N12" s="4">
        <v>0</v>
      </c>
      <c r="O12" s="4">
        <v>0</v>
      </c>
      <c r="P12" s="4">
        <v>0</v>
      </c>
      <c r="Q12" s="1">
        <v>0</v>
      </c>
      <c r="R12" s="1">
        <v>0</v>
      </c>
      <c r="S12" s="1">
        <v>0</v>
      </c>
      <c r="T12" s="7"/>
      <c r="U12" s="7"/>
      <c r="V12" s="7"/>
      <c r="W12" s="7"/>
      <c r="X12" s="7"/>
      <c r="Y12" s="7"/>
      <c r="Z12" s="7"/>
      <c r="AA12" s="7"/>
      <c r="AB12" s="7"/>
      <c r="AC12" s="7"/>
      <c r="AD12" s="7"/>
      <c r="AE12" s="7"/>
    </row>
    <row r="13" ht="16.5" spans="1:31">
      <c r="A13" s="1">
        <v>13</v>
      </c>
      <c r="B13" s="2" t="s">
        <v>54</v>
      </c>
      <c r="C13" s="2"/>
      <c r="D13" s="2" t="s">
        <v>1250</v>
      </c>
      <c r="E13" s="2" t="s">
        <v>110</v>
      </c>
      <c r="F13" s="2" t="s">
        <v>75</v>
      </c>
      <c r="G13" s="2" t="s">
        <v>91</v>
      </c>
      <c r="H13" s="2" t="s">
        <v>1246</v>
      </c>
      <c r="I13" s="2" t="s">
        <v>1246</v>
      </c>
      <c r="J13" s="1" t="s">
        <v>130</v>
      </c>
      <c r="K13" s="2" t="s">
        <v>104</v>
      </c>
      <c r="L13" s="2" t="s">
        <v>60</v>
      </c>
      <c r="M13" s="4">
        <v>0</v>
      </c>
      <c r="N13" s="4">
        <v>0</v>
      </c>
      <c r="O13" s="4">
        <v>0</v>
      </c>
      <c r="P13" s="4">
        <v>0</v>
      </c>
      <c r="Q13" s="1">
        <v>0</v>
      </c>
      <c r="R13" s="1">
        <v>0</v>
      </c>
      <c r="S13" s="1">
        <v>0</v>
      </c>
      <c r="T13" s="7"/>
      <c r="U13" s="7"/>
      <c r="V13" s="7"/>
      <c r="W13" s="11"/>
      <c r="X13" s="7"/>
      <c r="Y13" s="7"/>
      <c r="Z13" s="7"/>
      <c r="AA13" s="7"/>
      <c r="AB13" s="7"/>
      <c r="AC13" s="7"/>
      <c r="AD13" s="7"/>
      <c r="AE13" s="7"/>
    </row>
    <row r="14" spans="1:31">
      <c r="A14" s="1">
        <v>14</v>
      </c>
      <c r="B14" s="1" t="s">
        <v>74</v>
      </c>
      <c r="C14" s="2" t="s">
        <v>87</v>
      </c>
      <c r="D14" s="2" t="s">
        <v>102</v>
      </c>
      <c r="E14" s="2" t="s">
        <v>1250</v>
      </c>
      <c r="F14" s="2" t="s">
        <v>51</v>
      </c>
      <c r="G14" s="2" t="s">
        <v>75</v>
      </c>
      <c r="H14" s="2" t="s">
        <v>93</v>
      </c>
      <c r="I14" s="2" t="s">
        <v>1250</v>
      </c>
      <c r="J14" s="1" t="s">
        <v>130</v>
      </c>
      <c r="K14" s="2">
        <v>0</v>
      </c>
      <c r="L14" s="4">
        <v>0</v>
      </c>
      <c r="M14" s="4">
        <v>0</v>
      </c>
      <c r="N14" s="4">
        <v>0</v>
      </c>
      <c r="O14" s="4">
        <v>0</v>
      </c>
      <c r="P14" s="4">
        <v>0</v>
      </c>
      <c r="Q14" s="1">
        <v>0</v>
      </c>
      <c r="R14" s="4">
        <v>0</v>
      </c>
      <c r="S14" s="1">
        <v>0</v>
      </c>
      <c r="T14" s="7"/>
      <c r="U14" s="7"/>
      <c r="V14" s="7"/>
      <c r="W14" s="7"/>
      <c r="X14" s="7"/>
      <c r="Y14" s="7"/>
      <c r="Z14" s="7"/>
      <c r="AA14" s="7"/>
      <c r="AB14" s="7"/>
      <c r="AC14" s="7"/>
      <c r="AD14" s="7"/>
      <c r="AE14" s="7"/>
    </row>
    <row r="15" spans="1:31">
      <c r="A15" s="1">
        <v>15</v>
      </c>
      <c r="B15" s="2" t="s">
        <v>63</v>
      </c>
      <c r="C15" s="2" t="s">
        <v>108</v>
      </c>
      <c r="D15" s="2" t="s">
        <v>87</v>
      </c>
      <c r="E15" s="2" t="s">
        <v>77</v>
      </c>
      <c r="F15" s="2" t="s">
        <v>1250</v>
      </c>
      <c r="G15" s="2" t="s">
        <v>99</v>
      </c>
      <c r="H15" s="2" t="s">
        <v>101</v>
      </c>
      <c r="I15" s="2" t="s">
        <v>1246</v>
      </c>
      <c r="J15" s="1" t="s">
        <v>130</v>
      </c>
      <c r="K15" s="2">
        <v>0</v>
      </c>
      <c r="L15" s="4">
        <v>0</v>
      </c>
      <c r="M15" s="4">
        <v>0</v>
      </c>
      <c r="N15" s="4">
        <v>0</v>
      </c>
      <c r="O15" s="4">
        <v>0</v>
      </c>
      <c r="P15" s="4">
        <v>0</v>
      </c>
      <c r="Q15" s="1">
        <v>0</v>
      </c>
      <c r="R15" s="4">
        <v>0</v>
      </c>
      <c r="S15" s="1">
        <v>0</v>
      </c>
      <c r="T15" s="7"/>
      <c r="U15" s="7"/>
      <c r="V15" s="7"/>
      <c r="W15" s="7"/>
      <c r="X15" s="7"/>
      <c r="Y15" s="7"/>
      <c r="Z15" s="7"/>
      <c r="AA15" s="7"/>
      <c r="AB15" s="7"/>
      <c r="AC15" s="7"/>
      <c r="AD15" s="7"/>
      <c r="AE15" s="7"/>
    </row>
    <row r="16" spans="1:31">
      <c r="A16" s="1">
        <v>16</v>
      </c>
      <c r="B16" s="2" t="s">
        <v>54</v>
      </c>
      <c r="C16" s="2" t="s">
        <v>104</v>
      </c>
      <c r="D16" s="2" t="s">
        <v>49</v>
      </c>
      <c r="E16" s="1"/>
      <c r="F16" s="2" t="s">
        <v>110</v>
      </c>
      <c r="G16" s="2" t="s">
        <v>116</v>
      </c>
      <c r="H16" s="2" t="s">
        <v>75</v>
      </c>
      <c r="I16" s="2" t="s">
        <v>1246</v>
      </c>
      <c r="J16" s="1" t="s">
        <v>130</v>
      </c>
      <c r="K16" s="2" t="s">
        <v>60</v>
      </c>
      <c r="L16" s="4" t="s">
        <v>64</v>
      </c>
      <c r="M16" s="4">
        <v>0</v>
      </c>
      <c r="N16" s="4">
        <v>0</v>
      </c>
      <c r="O16" s="4">
        <v>0</v>
      </c>
      <c r="P16" s="4">
        <v>0</v>
      </c>
      <c r="Q16" s="1">
        <v>0</v>
      </c>
      <c r="R16" s="4">
        <v>0</v>
      </c>
      <c r="S16" s="1">
        <v>0</v>
      </c>
      <c r="T16" s="7"/>
      <c r="U16" s="7"/>
      <c r="V16" s="7"/>
      <c r="W16" s="7"/>
      <c r="X16" s="7"/>
      <c r="Y16" s="7"/>
      <c r="Z16" s="7"/>
      <c r="AA16" s="7"/>
      <c r="AB16" s="7"/>
      <c r="AC16" s="7"/>
      <c r="AD16" s="7"/>
      <c r="AE16" s="7"/>
    </row>
    <row r="17" spans="1:31">
      <c r="A17" s="1">
        <v>17</v>
      </c>
      <c r="B17" s="3" t="s">
        <v>46</v>
      </c>
      <c r="C17" s="2" t="s">
        <v>1250</v>
      </c>
      <c r="D17" s="2" t="s">
        <v>87</v>
      </c>
      <c r="E17" s="2" t="s">
        <v>51</v>
      </c>
      <c r="F17" s="2" t="s">
        <v>75</v>
      </c>
      <c r="G17" s="2" t="s">
        <v>91</v>
      </c>
      <c r="H17" s="2" t="s">
        <v>1246</v>
      </c>
      <c r="I17" s="2" t="s">
        <v>1250</v>
      </c>
      <c r="J17" s="1" t="s">
        <v>130</v>
      </c>
      <c r="K17" s="2">
        <v>0</v>
      </c>
      <c r="L17" s="4">
        <v>0</v>
      </c>
      <c r="M17" s="4">
        <v>0</v>
      </c>
      <c r="N17" s="4">
        <v>0</v>
      </c>
      <c r="O17" s="4">
        <v>0</v>
      </c>
      <c r="P17" s="4">
        <v>0</v>
      </c>
      <c r="Q17" s="1">
        <v>0</v>
      </c>
      <c r="R17" s="4">
        <v>0</v>
      </c>
      <c r="S17" s="1">
        <v>0</v>
      </c>
      <c r="T17" s="7"/>
      <c r="U17" s="7"/>
      <c r="V17" s="7"/>
      <c r="W17" s="7"/>
      <c r="X17" s="7"/>
      <c r="Y17" s="7"/>
      <c r="Z17" s="7"/>
      <c r="AA17" s="7"/>
      <c r="AB17" s="7"/>
      <c r="AC17" s="7"/>
      <c r="AD17" s="7"/>
      <c r="AE17" s="7"/>
    </row>
    <row r="18" spans="1:31">
      <c r="A18" s="1">
        <v>18</v>
      </c>
      <c r="B18" s="1" t="s">
        <v>97</v>
      </c>
      <c r="C18" s="4"/>
      <c r="D18" s="2" t="s">
        <v>60</v>
      </c>
      <c r="E18" s="2" t="s">
        <v>62</v>
      </c>
      <c r="F18" s="4"/>
      <c r="G18" s="2" t="s">
        <v>79</v>
      </c>
      <c r="H18" s="2" t="s">
        <v>93</v>
      </c>
      <c r="I18" s="2" t="s">
        <v>103</v>
      </c>
      <c r="J18" s="1" t="s">
        <v>130</v>
      </c>
      <c r="K18" s="2" t="s">
        <v>51</v>
      </c>
      <c r="L18" s="4" t="s">
        <v>91</v>
      </c>
      <c r="M18" s="2" t="s">
        <v>110</v>
      </c>
      <c r="N18" s="4" t="s">
        <v>96</v>
      </c>
      <c r="O18" s="4"/>
      <c r="P18" s="4"/>
      <c r="Q18" s="1">
        <v>0</v>
      </c>
      <c r="R18" s="4">
        <v>0</v>
      </c>
      <c r="S18" s="1">
        <v>0</v>
      </c>
      <c r="T18" s="7"/>
      <c r="U18" s="7"/>
      <c r="V18" s="7"/>
      <c r="W18" s="7"/>
      <c r="X18" s="7"/>
      <c r="Y18" s="7"/>
      <c r="Z18" s="7"/>
      <c r="AA18" s="7"/>
      <c r="AB18" s="7"/>
      <c r="AC18" s="7"/>
      <c r="AD18" s="7"/>
      <c r="AE18" s="7"/>
    </row>
    <row r="19" spans="1:31">
      <c r="A19" s="1">
        <v>19</v>
      </c>
      <c r="B19" s="2" t="s">
        <v>46</v>
      </c>
      <c r="C19" s="2" t="s">
        <v>50</v>
      </c>
      <c r="D19" s="2" t="s">
        <v>76</v>
      </c>
      <c r="E19" s="2" t="s">
        <v>104</v>
      </c>
      <c r="F19" s="2" t="s">
        <v>49</v>
      </c>
      <c r="G19" s="2" t="s">
        <v>116</v>
      </c>
      <c r="H19" s="2" t="s">
        <v>110</v>
      </c>
      <c r="I19" s="2" t="s">
        <v>1250</v>
      </c>
      <c r="J19" s="1" t="s">
        <v>130</v>
      </c>
      <c r="K19" s="2">
        <v>0</v>
      </c>
      <c r="L19" s="4">
        <v>0</v>
      </c>
      <c r="M19" s="4">
        <v>0</v>
      </c>
      <c r="N19" s="4">
        <v>0</v>
      </c>
      <c r="O19" s="4">
        <v>0</v>
      </c>
      <c r="P19" s="4">
        <v>0</v>
      </c>
      <c r="Q19" s="1">
        <v>0</v>
      </c>
      <c r="R19" s="5">
        <v>0</v>
      </c>
      <c r="S19" s="5">
        <v>0</v>
      </c>
      <c r="T19" s="7"/>
      <c r="U19" s="7"/>
      <c r="V19" s="7"/>
      <c r="W19" s="7"/>
      <c r="X19" s="7"/>
      <c r="Y19" s="7"/>
      <c r="Z19" s="7"/>
      <c r="AA19" s="7"/>
      <c r="AB19" s="7"/>
      <c r="AC19" s="7"/>
      <c r="AD19" s="7"/>
      <c r="AE19" s="7"/>
    </row>
    <row r="20" spans="1:31">
      <c r="A20" s="1">
        <v>20</v>
      </c>
      <c r="B20" s="1" t="s">
        <v>76</v>
      </c>
      <c r="C20" s="4"/>
      <c r="D20" s="4"/>
      <c r="E20" s="2" t="s">
        <v>1250</v>
      </c>
      <c r="F20" s="2" t="s">
        <v>47</v>
      </c>
      <c r="G20" s="2" t="s">
        <v>75</v>
      </c>
      <c r="H20" s="2" t="s">
        <v>103</v>
      </c>
      <c r="I20" s="2" t="s">
        <v>93</v>
      </c>
      <c r="J20" s="1" t="s">
        <v>130</v>
      </c>
      <c r="K20" s="5" t="s">
        <v>81</v>
      </c>
      <c r="L20" s="4" t="s">
        <v>78</v>
      </c>
      <c r="M20" s="2" t="s">
        <v>89</v>
      </c>
      <c r="N20" s="4" t="s">
        <v>97</v>
      </c>
      <c r="O20" s="4">
        <v>0</v>
      </c>
      <c r="P20" s="4">
        <v>0</v>
      </c>
      <c r="Q20" s="1">
        <v>0</v>
      </c>
      <c r="R20" s="4">
        <v>0</v>
      </c>
      <c r="S20" s="1">
        <v>0</v>
      </c>
      <c r="T20" s="7"/>
      <c r="U20" s="7"/>
      <c r="V20" s="7"/>
      <c r="W20" s="7"/>
      <c r="X20" s="7"/>
      <c r="Y20" s="7"/>
      <c r="Z20" s="7"/>
      <c r="AA20" s="7"/>
      <c r="AB20" s="7"/>
      <c r="AC20" s="7"/>
      <c r="AD20" s="7"/>
      <c r="AE20" s="7"/>
    </row>
    <row r="21" spans="1:31">
      <c r="A21" s="1">
        <v>21</v>
      </c>
      <c r="B21" s="2" t="s">
        <v>74</v>
      </c>
      <c r="C21" s="2" t="s">
        <v>87</v>
      </c>
      <c r="D21" s="2" t="s">
        <v>106</v>
      </c>
      <c r="E21" s="2" t="s">
        <v>108</v>
      </c>
      <c r="F21" s="2" t="s">
        <v>75</v>
      </c>
      <c r="G21" s="2" t="s">
        <v>91</v>
      </c>
      <c r="H21" s="2" t="s">
        <v>1246</v>
      </c>
      <c r="I21" s="2" t="s">
        <v>1246</v>
      </c>
      <c r="J21" s="1" t="s">
        <v>130</v>
      </c>
      <c r="K21" s="2">
        <v>0</v>
      </c>
      <c r="L21" s="4">
        <v>0</v>
      </c>
      <c r="M21" s="4">
        <v>0</v>
      </c>
      <c r="N21" s="4">
        <v>0</v>
      </c>
      <c r="O21" s="4">
        <v>0</v>
      </c>
      <c r="P21" s="4">
        <v>0</v>
      </c>
      <c r="Q21" s="1">
        <v>0</v>
      </c>
      <c r="R21" s="4">
        <v>0</v>
      </c>
      <c r="S21" s="1">
        <v>0</v>
      </c>
      <c r="T21" s="12"/>
      <c r="U21" s="12"/>
      <c r="V21" s="12"/>
      <c r="W21" s="7"/>
      <c r="X21" s="7"/>
      <c r="Y21" s="7"/>
      <c r="Z21" s="7"/>
      <c r="AA21" s="7"/>
      <c r="AB21" s="7"/>
      <c r="AC21" s="7"/>
      <c r="AD21" s="7"/>
      <c r="AE21" s="7"/>
    </row>
    <row r="22" spans="1:31">
      <c r="A22" s="1">
        <v>22</v>
      </c>
      <c r="B22" s="4"/>
      <c r="C22" s="2" t="s">
        <v>54</v>
      </c>
      <c r="D22" s="2" t="s">
        <v>102</v>
      </c>
      <c r="E22" s="2" t="s">
        <v>51</v>
      </c>
      <c r="F22" s="2" t="s">
        <v>110</v>
      </c>
      <c r="G22" s="2" t="s">
        <v>75</v>
      </c>
      <c r="H22" s="2" t="s">
        <v>91</v>
      </c>
      <c r="I22" s="2" t="s">
        <v>1246</v>
      </c>
      <c r="J22" s="1" t="s">
        <v>130</v>
      </c>
      <c r="K22" s="1" t="s">
        <v>46</v>
      </c>
      <c r="L22" s="4" t="s">
        <v>50</v>
      </c>
      <c r="M22" s="4">
        <v>0</v>
      </c>
      <c r="N22" s="4">
        <v>0</v>
      </c>
      <c r="O22" s="4">
        <v>0</v>
      </c>
      <c r="P22" s="4">
        <v>0</v>
      </c>
      <c r="Q22" s="1">
        <v>0</v>
      </c>
      <c r="R22" s="4">
        <v>0</v>
      </c>
      <c r="S22" s="1">
        <v>0</v>
      </c>
      <c r="T22" s="12"/>
      <c r="U22" s="12"/>
      <c r="V22" s="12"/>
      <c r="W22" s="7"/>
      <c r="X22" s="7"/>
      <c r="Y22" s="7"/>
      <c r="Z22" s="7"/>
      <c r="AA22" s="7"/>
      <c r="AB22" s="7"/>
      <c r="AC22" s="7"/>
      <c r="AD22" s="7"/>
      <c r="AE22" s="7"/>
    </row>
    <row r="23" spans="1:31">
      <c r="A23" s="1">
        <v>23</v>
      </c>
      <c r="B23" s="2" t="s">
        <v>46</v>
      </c>
      <c r="C23" s="2" t="s">
        <v>104</v>
      </c>
      <c r="D23" s="2" t="s">
        <v>49</v>
      </c>
      <c r="E23" s="2" t="s">
        <v>51</v>
      </c>
      <c r="F23" s="2" t="s">
        <v>110</v>
      </c>
      <c r="G23" s="2" t="s">
        <v>1250</v>
      </c>
      <c r="H23" s="2" t="s">
        <v>75</v>
      </c>
      <c r="I23" s="2" t="s">
        <v>1246</v>
      </c>
      <c r="J23" s="1" t="s">
        <v>130</v>
      </c>
      <c r="K23" s="2">
        <v>0</v>
      </c>
      <c r="L23" s="4">
        <v>0</v>
      </c>
      <c r="M23" s="4">
        <v>0</v>
      </c>
      <c r="N23" s="4">
        <v>0</v>
      </c>
      <c r="O23" s="4">
        <v>0</v>
      </c>
      <c r="P23" s="4">
        <v>0</v>
      </c>
      <c r="Q23" s="1">
        <v>0</v>
      </c>
      <c r="R23" s="4">
        <v>0</v>
      </c>
      <c r="S23" s="1">
        <v>0</v>
      </c>
      <c r="T23" s="12"/>
      <c r="U23" s="12"/>
      <c r="V23" s="12"/>
      <c r="W23" s="7"/>
      <c r="X23" s="7"/>
      <c r="Y23" s="7"/>
      <c r="Z23" s="7"/>
      <c r="AA23" s="7"/>
      <c r="AB23" s="7"/>
      <c r="AC23" s="7"/>
      <c r="AD23" s="7"/>
      <c r="AE23" s="7"/>
    </row>
    <row r="24" ht="14.5" spans="1:31">
      <c r="A24" s="1">
        <v>24</v>
      </c>
      <c r="B24" s="5" t="s">
        <v>65</v>
      </c>
      <c r="C24" s="2" t="s">
        <v>78</v>
      </c>
      <c r="D24" s="5" t="s">
        <v>81</v>
      </c>
      <c r="E24" s="2" t="s">
        <v>79</v>
      </c>
      <c r="F24" s="2" t="s">
        <v>91</v>
      </c>
      <c r="G24" s="2" t="s">
        <v>1246</v>
      </c>
      <c r="H24" s="2" t="s">
        <v>49</v>
      </c>
      <c r="I24" s="2" t="s">
        <v>1246</v>
      </c>
      <c r="J24" s="1" t="s">
        <v>130</v>
      </c>
      <c r="K24" s="2">
        <v>0</v>
      </c>
      <c r="L24" s="4">
        <v>0</v>
      </c>
      <c r="M24" s="4">
        <v>0</v>
      </c>
      <c r="N24" s="4">
        <v>0</v>
      </c>
      <c r="O24" s="4">
        <v>0</v>
      </c>
      <c r="P24" s="4">
        <v>0</v>
      </c>
      <c r="Q24" s="1">
        <v>0</v>
      </c>
      <c r="R24" s="4">
        <v>0</v>
      </c>
      <c r="S24" s="5">
        <v>0</v>
      </c>
      <c r="T24" s="13"/>
      <c r="U24" s="12"/>
      <c r="V24" s="12"/>
      <c r="W24" s="7"/>
      <c r="X24" s="7"/>
      <c r="Y24" s="7"/>
      <c r="Z24" s="7"/>
      <c r="AA24" s="7"/>
      <c r="AB24" s="7"/>
      <c r="AC24" s="7"/>
      <c r="AD24" s="7"/>
      <c r="AE24" s="7"/>
    </row>
    <row r="25" spans="1:31">
      <c r="A25" s="1">
        <v>25</v>
      </c>
      <c r="B25" s="5" t="s">
        <v>65</v>
      </c>
      <c r="C25" s="2" t="s">
        <v>78</v>
      </c>
      <c r="D25" s="5" t="s">
        <v>81</v>
      </c>
      <c r="E25" s="2" t="s">
        <v>49</v>
      </c>
      <c r="F25" s="2" t="s">
        <v>91</v>
      </c>
      <c r="G25" s="2" t="s">
        <v>1250</v>
      </c>
      <c r="H25" s="2" t="s">
        <v>1246</v>
      </c>
      <c r="I25" s="2" t="s">
        <v>1246</v>
      </c>
      <c r="J25" s="1" t="s">
        <v>130</v>
      </c>
      <c r="K25" s="2">
        <v>0</v>
      </c>
      <c r="L25" s="4">
        <v>0</v>
      </c>
      <c r="M25" s="4">
        <v>0</v>
      </c>
      <c r="N25" s="4">
        <v>0</v>
      </c>
      <c r="O25" s="4">
        <v>0</v>
      </c>
      <c r="P25" s="4">
        <v>0</v>
      </c>
      <c r="Q25" s="1">
        <v>0</v>
      </c>
      <c r="R25" s="4">
        <v>0</v>
      </c>
      <c r="S25" s="1">
        <v>0</v>
      </c>
      <c r="T25" s="12"/>
      <c r="U25" s="12"/>
      <c r="V25" s="12"/>
      <c r="W25" s="7"/>
      <c r="X25" s="7"/>
      <c r="Y25" s="7"/>
      <c r="Z25" s="7"/>
      <c r="AA25" s="7"/>
      <c r="AB25" s="7"/>
      <c r="AC25" s="7"/>
      <c r="AD25" s="7"/>
      <c r="AE25" s="7"/>
    </row>
    <row r="26" spans="1:31">
      <c r="A26" s="1">
        <v>26</v>
      </c>
      <c r="B26" s="1" t="s">
        <v>74</v>
      </c>
      <c r="C26" s="4"/>
      <c r="D26" s="4"/>
      <c r="E26" s="2" t="s">
        <v>108</v>
      </c>
      <c r="F26" s="2" t="s">
        <v>77</v>
      </c>
      <c r="G26" s="2" t="s">
        <v>96</v>
      </c>
      <c r="H26" s="2" t="s">
        <v>101</v>
      </c>
      <c r="I26" s="2" t="s">
        <v>103</v>
      </c>
      <c r="J26" s="1" t="s">
        <v>130</v>
      </c>
      <c r="K26" s="2" t="s">
        <v>89</v>
      </c>
      <c r="L26" s="4" t="s">
        <v>97</v>
      </c>
      <c r="M26" s="2" t="s">
        <v>102</v>
      </c>
      <c r="N26" s="4" t="s">
        <v>60</v>
      </c>
      <c r="O26" s="4">
        <v>0</v>
      </c>
      <c r="P26" s="4">
        <v>0</v>
      </c>
      <c r="Q26" s="1">
        <v>0</v>
      </c>
      <c r="R26" s="4">
        <v>0</v>
      </c>
      <c r="S26" s="1">
        <v>0</v>
      </c>
      <c r="T26" s="12"/>
      <c r="U26" s="12"/>
      <c r="V26" s="12"/>
      <c r="W26" s="7"/>
      <c r="X26" s="7"/>
      <c r="Y26" s="7"/>
      <c r="Z26" s="7"/>
      <c r="AA26" s="7"/>
      <c r="AB26" s="7"/>
      <c r="AC26" s="7"/>
      <c r="AD26" s="7"/>
      <c r="AE26" s="7"/>
    </row>
    <row r="27" spans="1:31">
      <c r="A27" s="1">
        <v>27</v>
      </c>
      <c r="B27" s="2" t="s">
        <v>46</v>
      </c>
      <c r="C27" s="2" t="s">
        <v>54</v>
      </c>
      <c r="D27" s="2" t="s">
        <v>56</v>
      </c>
      <c r="E27" s="2" t="s">
        <v>60</v>
      </c>
      <c r="F27" s="2" t="s">
        <v>91</v>
      </c>
      <c r="G27" s="2" t="s">
        <v>1246</v>
      </c>
      <c r="H27" s="2" t="s">
        <v>1246</v>
      </c>
      <c r="I27" s="2" t="s">
        <v>57</v>
      </c>
      <c r="J27" s="1" t="s">
        <v>130</v>
      </c>
      <c r="K27" s="2">
        <v>0</v>
      </c>
      <c r="L27" s="4">
        <v>0</v>
      </c>
      <c r="M27" s="4">
        <v>0</v>
      </c>
      <c r="N27" s="4">
        <v>0</v>
      </c>
      <c r="O27" s="4">
        <v>0</v>
      </c>
      <c r="P27" s="4">
        <v>0</v>
      </c>
      <c r="Q27" s="1">
        <v>0</v>
      </c>
      <c r="R27" s="4">
        <v>0</v>
      </c>
      <c r="S27" s="1">
        <v>0</v>
      </c>
      <c r="T27" s="12"/>
      <c r="U27" s="12"/>
      <c r="V27" s="12"/>
      <c r="W27" s="7"/>
      <c r="X27" s="7"/>
      <c r="Y27" s="7"/>
      <c r="Z27" s="7"/>
      <c r="AA27" s="7"/>
      <c r="AB27" s="7"/>
      <c r="AC27" s="7"/>
      <c r="AD27" s="7"/>
      <c r="AE27" s="7"/>
    </row>
    <row r="28" spans="1:31">
      <c r="A28" s="1">
        <v>28</v>
      </c>
      <c r="B28" s="1" t="s">
        <v>72</v>
      </c>
      <c r="C28" s="2" t="s">
        <v>78</v>
      </c>
      <c r="D28" s="2" t="s">
        <v>89</v>
      </c>
      <c r="E28" s="4" t="s">
        <v>97</v>
      </c>
      <c r="F28" s="2" t="s">
        <v>53</v>
      </c>
      <c r="G28" s="2" t="s">
        <v>56</v>
      </c>
      <c r="H28" s="2" t="s">
        <v>93</v>
      </c>
      <c r="I28" s="2" t="s">
        <v>75</v>
      </c>
      <c r="J28" s="1" t="s">
        <v>130</v>
      </c>
      <c r="K28" s="2">
        <v>0</v>
      </c>
      <c r="L28" s="4">
        <v>0</v>
      </c>
      <c r="M28" s="4">
        <v>0</v>
      </c>
      <c r="N28" s="4">
        <v>0</v>
      </c>
      <c r="O28" s="4">
        <v>0</v>
      </c>
      <c r="P28" s="4">
        <v>0</v>
      </c>
      <c r="Q28" s="1">
        <v>0</v>
      </c>
      <c r="R28" s="4">
        <v>0</v>
      </c>
      <c r="S28" s="1">
        <v>0</v>
      </c>
      <c r="T28" s="12"/>
      <c r="U28" s="12"/>
      <c r="V28" s="12"/>
      <c r="W28" s="7"/>
      <c r="X28" s="7"/>
      <c r="Y28" s="7"/>
      <c r="Z28" s="7"/>
      <c r="AA28" s="7"/>
      <c r="AB28" s="7"/>
      <c r="AC28" s="7"/>
      <c r="AD28" s="7"/>
      <c r="AE28" s="7"/>
    </row>
    <row r="29" spans="1:31">
      <c r="A29" s="1">
        <v>29</v>
      </c>
      <c r="B29" s="2" t="s">
        <v>76</v>
      </c>
      <c r="C29" s="4"/>
      <c r="D29" s="2" t="s">
        <v>89</v>
      </c>
      <c r="E29" s="4" t="s">
        <v>97</v>
      </c>
      <c r="F29" s="2" t="s">
        <v>106</v>
      </c>
      <c r="G29" s="2" t="s">
        <v>53</v>
      </c>
      <c r="H29" s="2" t="s">
        <v>66</v>
      </c>
      <c r="I29" s="2" t="s">
        <v>1246</v>
      </c>
      <c r="J29" s="1" t="s">
        <v>130</v>
      </c>
      <c r="K29" s="2" t="s">
        <v>78</v>
      </c>
      <c r="L29" s="4" t="s">
        <v>56</v>
      </c>
      <c r="M29" s="4">
        <v>0</v>
      </c>
      <c r="N29" s="4">
        <v>0</v>
      </c>
      <c r="O29" s="4">
        <v>0</v>
      </c>
      <c r="P29" s="4">
        <v>0</v>
      </c>
      <c r="Q29" s="1">
        <v>0</v>
      </c>
      <c r="R29" s="4">
        <v>0</v>
      </c>
      <c r="S29" s="1">
        <v>0</v>
      </c>
      <c r="T29" s="12"/>
      <c r="U29" s="12"/>
      <c r="V29" s="12"/>
      <c r="W29" s="7"/>
      <c r="X29" s="7"/>
      <c r="Y29" s="7"/>
      <c r="Z29" s="7"/>
      <c r="AA29" s="7"/>
      <c r="AB29" s="7"/>
      <c r="AC29" s="7"/>
      <c r="AD29" s="7"/>
      <c r="AE29" s="7"/>
    </row>
    <row r="30" spans="1:31">
      <c r="A30" s="1">
        <v>30</v>
      </c>
      <c r="B30" s="1" t="s">
        <v>76</v>
      </c>
      <c r="C30" s="2" t="s">
        <v>89</v>
      </c>
      <c r="D30" s="4" t="s">
        <v>97</v>
      </c>
      <c r="E30" s="2" t="s">
        <v>1250</v>
      </c>
      <c r="F30" s="2" t="s">
        <v>75</v>
      </c>
      <c r="G30" s="2" t="s">
        <v>93</v>
      </c>
      <c r="H30" s="2" t="s">
        <v>91</v>
      </c>
      <c r="I30" s="2" t="s">
        <v>1250</v>
      </c>
      <c r="J30" s="1" t="s">
        <v>130</v>
      </c>
      <c r="K30" s="2">
        <v>0</v>
      </c>
      <c r="L30" s="4">
        <v>0</v>
      </c>
      <c r="M30" s="4">
        <v>0</v>
      </c>
      <c r="N30" s="4">
        <v>0</v>
      </c>
      <c r="O30" s="4">
        <v>0</v>
      </c>
      <c r="P30" s="4">
        <v>0</v>
      </c>
      <c r="Q30" s="1">
        <v>0</v>
      </c>
      <c r="R30" s="4">
        <v>0</v>
      </c>
      <c r="S30" s="1">
        <v>0</v>
      </c>
      <c r="T30" s="12"/>
      <c r="U30" s="12"/>
      <c r="V30" s="12"/>
      <c r="W30" s="7"/>
      <c r="X30" s="7"/>
      <c r="Y30" s="7"/>
      <c r="Z30" s="7"/>
      <c r="AA30" s="7"/>
      <c r="AB30" s="7"/>
      <c r="AC30" s="7"/>
      <c r="AD30" s="7"/>
      <c r="AE30" s="7"/>
    </row>
    <row r="31" spans="1:31">
      <c r="A31" s="1">
        <v>31</v>
      </c>
      <c r="B31" s="2" t="s">
        <v>50</v>
      </c>
      <c r="C31" s="2" t="s">
        <v>63</v>
      </c>
      <c r="D31" s="4"/>
      <c r="E31" s="2" t="s">
        <v>51</v>
      </c>
      <c r="F31" s="2" t="s">
        <v>53</v>
      </c>
      <c r="G31" s="2" t="s">
        <v>88</v>
      </c>
      <c r="H31" s="2" t="s">
        <v>93</v>
      </c>
      <c r="I31" s="2" t="s">
        <v>91</v>
      </c>
      <c r="J31" s="1" t="s">
        <v>130</v>
      </c>
      <c r="K31" s="2" t="s">
        <v>78</v>
      </c>
      <c r="L31" s="4" t="s">
        <v>56</v>
      </c>
      <c r="M31" s="4">
        <v>0</v>
      </c>
      <c r="N31" s="4">
        <v>0</v>
      </c>
      <c r="O31" s="4">
        <v>0</v>
      </c>
      <c r="P31" s="4">
        <v>0</v>
      </c>
      <c r="Q31" s="1">
        <v>0</v>
      </c>
      <c r="R31" s="4">
        <v>0</v>
      </c>
      <c r="S31" s="1">
        <v>0</v>
      </c>
      <c r="T31" s="7"/>
      <c r="U31" s="7"/>
      <c r="V31" s="7"/>
      <c r="W31" s="7"/>
      <c r="X31" s="7"/>
      <c r="Y31" s="7"/>
      <c r="Z31" s="7"/>
      <c r="AA31" s="7"/>
      <c r="AB31" s="7"/>
      <c r="AC31" s="7"/>
      <c r="AD31" s="7"/>
      <c r="AE31" s="7"/>
    </row>
    <row r="32" spans="1:31">
      <c r="A32" s="1">
        <v>32</v>
      </c>
      <c r="B32" s="1" t="s">
        <v>50</v>
      </c>
      <c r="C32" s="2" t="s">
        <v>54</v>
      </c>
      <c r="D32" s="4"/>
      <c r="E32" s="2" t="s">
        <v>51</v>
      </c>
      <c r="F32" s="2" t="s">
        <v>1250</v>
      </c>
      <c r="G32" s="2" t="s">
        <v>75</v>
      </c>
      <c r="H32" s="2" t="s">
        <v>88</v>
      </c>
      <c r="I32" s="2" t="s">
        <v>1250</v>
      </c>
      <c r="J32" s="1" t="s">
        <v>130</v>
      </c>
      <c r="K32" s="2" t="s">
        <v>47</v>
      </c>
      <c r="L32" s="4" t="s">
        <v>110</v>
      </c>
      <c r="M32" s="4">
        <v>0</v>
      </c>
      <c r="N32" s="4">
        <v>0</v>
      </c>
      <c r="O32" s="4">
        <v>0</v>
      </c>
      <c r="P32" s="4">
        <v>0</v>
      </c>
      <c r="Q32" s="1">
        <v>0</v>
      </c>
      <c r="R32" s="4">
        <v>0</v>
      </c>
      <c r="S32" s="1">
        <v>0</v>
      </c>
      <c r="T32" s="7"/>
      <c r="U32" s="7"/>
      <c r="V32" s="7"/>
      <c r="W32" s="7"/>
      <c r="X32" s="7"/>
      <c r="Y32" s="7"/>
      <c r="Z32" s="7"/>
      <c r="AA32" s="7"/>
      <c r="AB32" s="7"/>
      <c r="AC32" s="7"/>
      <c r="AD32" s="7"/>
      <c r="AE32" s="7"/>
    </row>
    <row r="33" spans="1:31">
      <c r="A33" s="1">
        <v>33</v>
      </c>
      <c r="B33" s="1"/>
      <c r="C33" s="2" t="s">
        <v>50</v>
      </c>
      <c r="D33" s="2" t="s">
        <v>1250</v>
      </c>
      <c r="E33" s="4"/>
      <c r="F33" s="4"/>
      <c r="G33" s="2" t="s">
        <v>93</v>
      </c>
      <c r="H33" s="2" t="s">
        <v>75</v>
      </c>
      <c r="I33" s="2" t="s">
        <v>91</v>
      </c>
      <c r="J33" s="1" t="s">
        <v>130</v>
      </c>
      <c r="K33" s="2" t="s">
        <v>89</v>
      </c>
      <c r="L33" s="4" t="s">
        <v>97</v>
      </c>
      <c r="M33" s="2" t="s">
        <v>53</v>
      </c>
      <c r="N33" s="4" t="s">
        <v>56</v>
      </c>
      <c r="O33" s="2" t="s">
        <v>54</v>
      </c>
      <c r="P33" s="4" t="s">
        <v>72</v>
      </c>
      <c r="Q33" s="1">
        <v>0</v>
      </c>
      <c r="R33" s="4">
        <v>0</v>
      </c>
      <c r="S33" s="1">
        <v>0</v>
      </c>
      <c r="T33" s="7"/>
      <c r="U33" s="7"/>
      <c r="V33" s="7"/>
      <c r="W33" s="7"/>
      <c r="X33" s="7"/>
      <c r="Y33" s="7"/>
      <c r="Z33" s="7"/>
      <c r="AA33" s="7"/>
      <c r="AB33" s="7"/>
      <c r="AC33" s="7"/>
      <c r="AD33" s="7"/>
      <c r="AE33" s="7"/>
    </row>
    <row r="34" spans="1:31">
      <c r="A34" s="1">
        <v>34</v>
      </c>
      <c r="B34" s="1" t="s">
        <v>54</v>
      </c>
      <c r="C34" s="2" t="s">
        <v>1250</v>
      </c>
      <c r="D34" s="4"/>
      <c r="E34" s="2" t="s">
        <v>76</v>
      </c>
      <c r="F34" s="2" t="s">
        <v>51</v>
      </c>
      <c r="G34" s="2" t="s">
        <v>93</v>
      </c>
      <c r="H34" s="2" t="s">
        <v>1246</v>
      </c>
      <c r="I34" s="2" t="s">
        <v>1250</v>
      </c>
      <c r="J34" s="1" t="s">
        <v>130</v>
      </c>
      <c r="K34" s="4" t="s">
        <v>87</v>
      </c>
      <c r="L34" s="4" t="s">
        <v>95</v>
      </c>
      <c r="M34" s="4">
        <v>0</v>
      </c>
      <c r="N34" s="4">
        <v>0</v>
      </c>
      <c r="O34" s="4">
        <v>0</v>
      </c>
      <c r="P34" s="4">
        <v>0</v>
      </c>
      <c r="Q34" s="1">
        <v>0</v>
      </c>
      <c r="R34" s="4">
        <v>0</v>
      </c>
      <c r="S34" s="1">
        <v>0</v>
      </c>
      <c r="T34" s="7"/>
      <c r="U34" s="7"/>
      <c r="V34" s="7"/>
      <c r="W34" s="7"/>
      <c r="X34" s="7"/>
      <c r="Y34" s="7"/>
      <c r="Z34" s="7"/>
      <c r="AA34" s="7"/>
      <c r="AB34" s="7"/>
      <c r="AC34" s="7"/>
      <c r="AD34" s="7"/>
      <c r="AE34" s="7"/>
    </row>
    <row r="35" spans="1:31">
      <c r="A35" s="1">
        <v>35</v>
      </c>
      <c r="B35" s="2" t="s">
        <v>46</v>
      </c>
      <c r="C35" s="2" t="s">
        <v>50</v>
      </c>
      <c r="D35" s="2" t="s">
        <v>54</v>
      </c>
      <c r="E35" s="2" t="s">
        <v>104</v>
      </c>
      <c r="F35" s="2" t="s">
        <v>1250</v>
      </c>
      <c r="G35" s="2" t="s">
        <v>49</v>
      </c>
      <c r="H35" s="2" t="s">
        <v>91</v>
      </c>
      <c r="I35" s="2" t="s">
        <v>1246</v>
      </c>
      <c r="J35" s="1" t="s">
        <v>130</v>
      </c>
      <c r="K35" s="2">
        <v>0</v>
      </c>
      <c r="L35" s="4">
        <v>0</v>
      </c>
      <c r="M35" s="4">
        <v>0</v>
      </c>
      <c r="N35" s="4">
        <v>0</v>
      </c>
      <c r="O35" s="4">
        <v>0</v>
      </c>
      <c r="P35" s="4">
        <v>0</v>
      </c>
      <c r="Q35" s="1">
        <v>0</v>
      </c>
      <c r="R35" s="4">
        <v>0</v>
      </c>
      <c r="S35" s="1">
        <v>0</v>
      </c>
      <c r="T35" s="7"/>
      <c r="U35" s="7"/>
      <c r="V35" s="7"/>
      <c r="W35" s="7"/>
      <c r="X35" s="7"/>
      <c r="Y35" s="7"/>
      <c r="Z35" s="7"/>
      <c r="AA35" s="7"/>
      <c r="AB35" s="7"/>
      <c r="AC35" s="7"/>
      <c r="AD35" s="7"/>
      <c r="AE35" s="7"/>
    </row>
    <row r="36" spans="1:31">
      <c r="A36" s="1">
        <v>36</v>
      </c>
      <c r="B36" s="1" t="s">
        <v>46</v>
      </c>
      <c r="C36" s="2" t="s">
        <v>50</v>
      </c>
      <c r="D36" s="2" t="s">
        <v>54</v>
      </c>
      <c r="E36" s="2" t="s">
        <v>104</v>
      </c>
      <c r="F36" s="2" t="s">
        <v>49</v>
      </c>
      <c r="G36" s="2" t="s">
        <v>91</v>
      </c>
      <c r="H36" s="2" t="s">
        <v>88</v>
      </c>
      <c r="I36" s="2" t="s">
        <v>1246</v>
      </c>
      <c r="J36" s="1" t="s">
        <v>130</v>
      </c>
      <c r="K36" s="2">
        <v>0</v>
      </c>
      <c r="L36" s="4">
        <v>0</v>
      </c>
      <c r="M36" s="4">
        <v>0</v>
      </c>
      <c r="N36" s="4">
        <v>0</v>
      </c>
      <c r="O36" s="4">
        <v>0</v>
      </c>
      <c r="P36" s="4">
        <v>0</v>
      </c>
      <c r="Q36" s="1">
        <v>0</v>
      </c>
      <c r="R36" s="4">
        <v>0</v>
      </c>
      <c r="S36" s="1">
        <v>0</v>
      </c>
      <c r="T36" s="7"/>
      <c r="U36" s="7"/>
      <c r="V36" s="7"/>
      <c r="W36" s="7"/>
      <c r="X36" s="7"/>
      <c r="Y36" s="7"/>
      <c r="Z36" s="7"/>
      <c r="AA36" s="7"/>
      <c r="AB36" s="7"/>
      <c r="AC36" s="7"/>
      <c r="AD36" s="7"/>
      <c r="AE36" s="7"/>
    </row>
    <row r="37" spans="1:31">
      <c r="A37" s="1">
        <v>37</v>
      </c>
      <c r="B37" s="2" t="s">
        <v>97</v>
      </c>
      <c r="C37" s="2" t="s">
        <v>51</v>
      </c>
      <c r="D37" s="2" t="s">
        <v>62</v>
      </c>
      <c r="E37" s="2" t="s">
        <v>1250</v>
      </c>
      <c r="F37" s="4"/>
      <c r="G37" s="2" t="s">
        <v>75</v>
      </c>
      <c r="H37" s="2" t="s">
        <v>88</v>
      </c>
      <c r="I37" s="2" t="s">
        <v>91</v>
      </c>
      <c r="J37" s="1" t="s">
        <v>130</v>
      </c>
      <c r="K37" s="2" t="s">
        <v>76</v>
      </c>
      <c r="L37" s="4" t="s">
        <v>71</v>
      </c>
      <c r="M37" s="4">
        <v>0</v>
      </c>
      <c r="N37" s="4">
        <v>0</v>
      </c>
      <c r="O37" s="4">
        <v>0</v>
      </c>
      <c r="P37" s="4">
        <v>0</v>
      </c>
      <c r="Q37" s="1">
        <v>0</v>
      </c>
      <c r="R37" s="4">
        <v>0</v>
      </c>
      <c r="S37" s="1">
        <v>0</v>
      </c>
      <c r="T37" s="7"/>
      <c r="U37" s="7"/>
      <c r="V37" s="7"/>
      <c r="W37" s="7"/>
      <c r="X37" s="7"/>
      <c r="Y37" s="7"/>
      <c r="Z37" s="7"/>
      <c r="AA37" s="7"/>
      <c r="AB37" s="7"/>
      <c r="AC37" s="7"/>
      <c r="AD37" s="7"/>
      <c r="AE37" s="7"/>
    </row>
    <row r="38" spans="1:31">
      <c r="A38" s="1">
        <v>38</v>
      </c>
      <c r="B38" s="1" t="s">
        <v>63</v>
      </c>
      <c r="C38" s="2" t="s">
        <v>1250</v>
      </c>
      <c r="D38" s="2" t="s">
        <v>89</v>
      </c>
      <c r="E38" s="4" t="s">
        <v>97</v>
      </c>
      <c r="F38" s="2" t="s">
        <v>108</v>
      </c>
      <c r="G38" s="2" t="s">
        <v>88</v>
      </c>
      <c r="H38" s="2" t="s">
        <v>93</v>
      </c>
      <c r="I38" s="2" t="s">
        <v>101</v>
      </c>
      <c r="J38" s="1" t="s">
        <v>130</v>
      </c>
      <c r="K38" s="2">
        <v>0</v>
      </c>
      <c r="L38" s="4">
        <v>0</v>
      </c>
      <c r="M38" s="4">
        <v>0</v>
      </c>
      <c r="N38" s="4">
        <v>0</v>
      </c>
      <c r="O38" s="4">
        <v>0</v>
      </c>
      <c r="P38" s="4">
        <v>0</v>
      </c>
      <c r="Q38" s="1">
        <v>0</v>
      </c>
      <c r="R38" s="4">
        <v>0</v>
      </c>
      <c r="S38" s="1">
        <v>0</v>
      </c>
      <c r="T38" s="7"/>
      <c r="U38" s="7"/>
      <c r="V38" s="7"/>
      <c r="W38" s="7"/>
      <c r="X38" s="7"/>
      <c r="Y38" s="7"/>
      <c r="Z38" s="7"/>
      <c r="AA38" s="7"/>
      <c r="AB38" s="7"/>
      <c r="AC38" s="7"/>
      <c r="AD38" s="7"/>
      <c r="AE38" s="7"/>
    </row>
    <row r="39" spans="1:31">
      <c r="A39" s="1">
        <v>39</v>
      </c>
      <c r="B39" s="2" t="s">
        <v>46</v>
      </c>
      <c r="C39" s="2" t="s">
        <v>1250</v>
      </c>
      <c r="D39" s="2" t="s">
        <v>64</v>
      </c>
      <c r="E39" s="2" t="s">
        <v>75</v>
      </c>
      <c r="F39" s="2" t="s">
        <v>91</v>
      </c>
      <c r="G39" s="2" t="s">
        <v>1246</v>
      </c>
      <c r="H39" s="2" t="s">
        <v>1250</v>
      </c>
      <c r="I39" s="2" t="s">
        <v>1246</v>
      </c>
      <c r="J39" s="1" t="s">
        <v>130</v>
      </c>
      <c r="K39" s="2">
        <v>0</v>
      </c>
      <c r="L39" s="4">
        <v>0</v>
      </c>
      <c r="M39" s="4">
        <v>0</v>
      </c>
      <c r="N39" s="4">
        <v>0</v>
      </c>
      <c r="O39" s="4">
        <v>0</v>
      </c>
      <c r="P39" s="4">
        <v>0</v>
      </c>
      <c r="Q39" s="1">
        <v>0</v>
      </c>
      <c r="R39" s="4">
        <v>0</v>
      </c>
      <c r="S39" s="1">
        <v>0</v>
      </c>
      <c r="T39" s="7"/>
      <c r="U39" s="7"/>
      <c r="V39" s="7"/>
      <c r="W39" s="7"/>
      <c r="X39" s="7"/>
      <c r="Y39" s="7"/>
      <c r="Z39" s="7"/>
      <c r="AA39" s="7"/>
      <c r="AB39" s="7"/>
      <c r="AC39" s="7"/>
      <c r="AD39" s="7"/>
      <c r="AE39" s="7"/>
    </row>
    <row r="40" spans="1:31">
      <c r="A40" s="1">
        <v>40</v>
      </c>
      <c r="B40" s="1" t="s">
        <v>1250</v>
      </c>
      <c r="C40" s="2" t="s">
        <v>76</v>
      </c>
      <c r="D40" s="4"/>
      <c r="E40" s="2" t="s">
        <v>104</v>
      </c>
      <c r="F40" s="2" t="s">
        <v>64</v>
      </c>
      <c r="G40" s="2" t="s">
        <v>75</v>
      </c>
      <c r="H40" s="2" t="s">
        <v>93</v>
      </c>
      <c r="I40" s="1" t="s">
        <v>1250</v>
      </c>
      <c r="J40" s="1" t="s">
        <v>130</v>
      </c>
      <c r="K40" s="2" t="s">
        <v>87</v>
      </c>
      <c r="L40" s="4" t="s">
        <v>97</v>
      </c>
      <c r="M40" s="4">
        <v>0</v>
      </c>
      <c r="N40" s="4">
        <v>0</v>
      </c>
      <c r="O40" s="4">
        <v>0</v>
      </c>
      <c r="P40" s="4">
        <v>0</v>
      </c>
      <c r="Q40" s="1">
        <v>0</v>
      </c>
      <c r="R40" s="4">
        <v>0</v>
      </c>
      <c r="S40" s="1">
        <v>0</v>
      </c>
      <c r="T40" s="7"/>
      <c r="U40" s="7"/>
      <c r="V40" s="7"/>
      <c r="W40" s="7"/>
      <c r="X40" s="7"/>
      <c r="Y40" s="7"/>
      <c r="Z40" s="7"/>
      <c r="AA40" s="7"/>
      <c r="AB40" s="7"/>
      <c r="AC40" s="7"/>
      <c r="AD40" s="7"/>
      <c r="AE40" s="7"/>
    </row>
    <row r="41" spans="1:31">
      <c r="A41" s="1">
        <v>41</v>
      </c>
      <c r="B41" s="2" t="s">
        <v>46</v>
      </c>
      <c r="C41" s="2" t="s">
        <v>54</v>
      </c>
      <c r="D41" s="2" t="s">
        <v>57</v>
      </c>
      <c r="E41" s="1"/>
      <c r="F41" s="2" t="s">
        <v>56</v>
      </c>
      <c r="G41" s="2" t="s">
        <v>75</v>
      </c>
      <c r="H41" s="2" t="s">
        <v>91</v>
      </c>
      <c r="I41" s="2" t="s">
        <v>1246</v>
      </c>
      <c r="J41" s="1" t="s">
        <v>130</v>
      </c>
      <c r="K41" s="5" t="s">
        <v>65</v>
      </c>
      <c r="L41" s="5" t="s">
        <v>49</v>
      </c>
      <c r="M41" s="4">
        <v>0</v>
      </c>
      <c r="N41" s="4">
        <v>0</v>
      </c>
      <c r="O41" s="4">
        <v>0</v>
      </c>
      <c r="P41" s="4">
        <v>0</v>
      </c>
      <c r="Q41" s="1">
        <v>0</v>
      </c>
      <c r="R41" s="4">
        <v>0</v>
      </c>
      <c r="S41" s="1">
        <v>0</v>
      </c>
      <c r="T41" s="7"/>
      <c r="U41" s="7"/>
      <c r="V41" s="7"/>
      <c r="W41" s="7"/>
      <c r="X41" s="7"/>
      <c r="Y41" s="7"/>
      <c r="Z41" s="7"/>
      <c r="AA41" s="7"/>
      <c r="AB41" s="7"/>
      <c r="AC41" s="7"/>
      <c r="AD41" s="7"/>
      <c r="AE41" s="7"/>
    </row>
    <row r="42" spans="1:31">
      <c r="A42" s="1">
        <v>42</v>
      </c>
      <c r="B42" s="1" t="s">
        <v>54</v>
      </c>
      <c r="C42" s="2" t="s">
        <v>97</v>
      </c>
      <c r="D42" s="2" t="s">
        <v>110</v>
      </c>
      <c r="E42" s="2" t="s">
        <v>77</v>
      </c>
      <c r="F42" s="2" t="s">
        <v>1250</v>
      </c>
      <c r="G42" s="2" t="s">
        <v>1246</v>
      </c>
      <c r="H42" s="2" t="s">
        <v>1246</v>
      </c>
      <c r="I42" s="2" t="s">
        <v>1246</v>
      </c>
      <c r="J42" s="1" t="s">
        <v>130</v>
      </c>
      <c r="K42" s="2">
        <v>0</v>
      </c>
      <c r="L42" s="4">
        <v>0</v>
      </c>
      <c r="M42" s="4">
        <v>0</v>
      </c>
      <c r="N42" s="4">
        <v>0</v>
      </c>
      <c r="O42" s="4">
        <v>0</v>
      </c>
      <c r="P42" s="4">
        <v>0</v>
      </c>
      <c r="Q42" s="1">
        <v>0</v>
      </c>
      <c r="R42" s="4">
        <v>0</v>
      </c>
      <c r="S42" s="1">
        <v>0</v>
      </c>
      <c r="T42" s="7"/>
      <c r="U42" s="7"/>
      <c r="V42" s="7"/>
      <c r="W42" s="7"/>
      <c r="X42" s="7"/>
      <c r="Y42" s="7"/>
      <c r="Z42" s="7"/>
      <c r="AA42" s="7"/>
      <c r="AB42" s="7"/>
      <c r="AC42" s="7"/>
      <c r="AD42" s="7"/>
      <c r="AE42" s="7"/>
    </row>
    <row r="43" spans="1:31">
      <c r="A43" s="1">
        <v>43</v>
      </c>
      <c r="B43" s="2" t="s">
        <v>107</v>
      </c>
      <c r="C43" s="2" t="s">
        <v>102</v>
      </c>
      <c r="D43" s="2" t="s">
        <v>56</v>
      </c>
      <c r="E43" s="2" t="s">
        <v>71</v>
      </c>
      <c r="F43" s="2" t="s">
        <v>79</v>
      </c>
      <c r="G43" s="2" t="s">
        <v>91</v>
      </c>
      <c r="H43" s="2" t="s">
        <v>99</v>
      </c>
      <c r="I43" s="2" t="s">
        <v>1246</v>
      </c>
      <c r="J43" s="1" t="s">
        <v>130</v>
      </c>
      <c r="K43" s="2">
        <v>0</v>
      </c>
      <c r="L43" s="4">
        <v>0</v>
      </c>
      <c r="M43" s="4">
        <v>0</v>
      </c>
      <c r="N43" s="4">
        <v>0</v>
      </c>
      <c r="O43" s="4">
        <v>0</v>
      </c>
      <c r="P43" s="4">
        <v>0</v>
      </c>
      <c r="Q43" s="1">
        <v>0</v>
      </c>
      <c r="R43" s="4">
        <v>0</v>
      </c>
      <c r="S43" s="1">
        <v>0</v>
      </c>
      <c r="T43" s="7"/>
      <c r="U43" s="7"/>
      <c r="V43" s="7"/>
      <c r="W43" s="7"/>
      <c r="X43" s="7"/>
      <c r="Y43" s="7"/>
      <c r="Z43" s="7"/>
      <c r="AA43" s="7"/>
      <c r="AB43" s="7"/>
      <c r="AC43" s="7"/>
      <c r="AD43" s="7"/>
      <c r="AE43" s="7"/>
    </row>
    <row r="44" spans="1:31">
      <c r="A44" s="1">
        <v>44</v>
      </c>
      <c r="B44" s="1" t="s">
        <v>102</v>
      </c>
      <c r="C44" s="4" t="s">
        <v>58</v>
      </c>
      <c r="D44" s="4" t="s">
        <v>110</v>
      </c>
      <c r="E44" s="4" t="s">
        <v>75</v>
      </c>
      <c r="F44" s="2" t="s">
        <v>79</v>
      </c>
      <c r="G44" s="2" t="s">
        <v>82</v>
      </c>
      <c r="H44" s="2" t="s">
        <v>1246</v>
      </c>
      <c r="I44" s="2" t="s">
        <v>1246</v>
      </c>
      <c r="J44" s="1" t="s">
        <v>130</v>
      </c>
      <c r="K44" s="2">
        <v>0</v>
      </c>
      <c r="L44" s="4">
        <v>0</v>
      </c>
      <c r="M44" s="4">
        <v>0</v>
      </c>
      <c r="N44" s="4">
        <v>0</v>
      </c>
      <c r="O44" s="4">
        <v>0</v>
      </c>
      <c r="P44" s="4">
        <v>0</v>
      </c>
      <c r="Q44" s="1">
        <v>0</v>
      </c>
      <c r="R44" s="4">
        <v>0</v>
      </c>
      <c r="S44" s="1">
        <v>0</v>
      </c>
      <c r="T44" s="7"/>
      <c r="U44" s="7"/>
      <c r="V44" s="7"/>
      <c r="W44" s="7"/>
      <c r="X44" s="7"/>
      <c r="Y44" s="7"/>
      <c r="Z44" s="7"/>
      <c r="AA44" s="7"/>
      <c r="AB44" s="7"/>
      <c r="AC44" s="7"/>
      <c r="AD44" s="7"/>
      <c r="AE44" s="7"/>
    </row>
    <row r="45" spans="1:31">
      <c r="A45" s="1">
        <v>45</v>
      </c>
      <c r="B45" s="2" t="s">
        <v>63</v>
      </c>
      <c r="C45" s="2" t="s">
        <v>108</v>
      </c>
      <c r="D45" s="2" t="s">
        <v>51</v>
      </c>
      <c r="E45" s="2" t="s">
        <v>62</v>
      </c>
      <c r="F45" s="2" t="s">
        <v>1250</v>
      </c>
      <c r="G45" s="2" t="s">
        <v>93</v>
      </c>
      <c r="H45" s="2" t="s">
        <v>1246</v>
      </c>
      <c r="I45" s="2" t="s">
        <v>1246</v>
      </c>
      <c r="J45" s="1" t="s">
        <v>130</v>
      </c>
      <c r="K45" s="2">
        <v>0</v>
      </c>
      <c r="L45" s="4">
        <v>0</v>
      </c>
      <c r="M45" s="4">
        <v>0</v>
      </c>
      <c r="N45" s="4">
        <v>0</v>
      </c>
      <c r="O45" s="4">
        <v>0</v>
      </c>
      <c r="P45" s="4">
        <v>0</v>
      </c>
      <c r="Q45" s="1">
        <v>0</v>
      </c>
      <c r="R45" s="4">
        <v>0</v>
      </c>
      <c r="S45" s="1">
        <v>0</v>
      </c>
      <c r="T45" s="7"/>
      <c r="U45" s="7"/>
      <c r="V45" s="7"/>
      <c r="W45" s="7"/>
      <c r="X45" s="7"/>
      <c r="Y45" s="7"/>
      <c r="Z45" s="7"/>
      <c r="AA45" s="7"/>
      <c r="AB45" s="7"/>
      <c r="AC45" s="7"/>
      <c r="AD45" s="7"/>
      <c r="AE45" s="7"/>
    </row>
    <row r="46" spans="1:31">
      <c r="A46" s="1">
        <v>46</v>
      </c>
      <c r="B46" s="1" t="s">
        <v>76</v>
      </c>
      <c r="C46" s="2" t="s">
        <v>1250</v>
      </c>
      <c r="D46" s="2" t="s">
        <v>51</v>
      </c>
      <c r="E46" s="2" t="s">
        <v>56</v>
      </c>
      <c r="F46" s="2" t="s">
        <v>62</v>
      </c>
      <c r="G46" s="2" t="s">
        <v>91</v>
      </c>
      <c r="H46" s="2" t="s">
        <v>1246</v>
      </c>
      <c r="I46" s="2" t="s">
        <v>1250</v>
      </c>
      <c r="J46" s="1" t="s">
        <v>130</v>
      </c>
      <c r="K46" s="2">
        <v>0</v>
      </c>
      <c r="L46" s="4">
        <v>0</v>
      </c>
      <c r="M46" s="4">
        <v>0</v>
      </c>
      <c r="N46" s="4">
        <v>0</v>
      </c>
      <c r="O46" s="4">
        <v>0</v>
      </c>
      <c r="P46" s="4">
        <v>0</v>
      </c>
      <c r="Q46" s="1">
        <v>0</v>
      </c>
      <c r="R46" s="4">
        <v>0</v>
      </c>
      <c r="S46" s="1">
        <v>0</v>
      </c>
      <c r="T46" s="7"/>
      <c r="U46" s="7"/>
      <c r="V46" s="7"/>
      <c r="W46" s="7"/>
      <c r="X46" s="7"/>
      <c r="Y46" s="7"/>
      <c r="Z46" s="7"/>
      <c r="AA46" s="7"/>
      <c r="AB46" s="7"/>
      <c r="AC46" s="7"/>
      <c r="AD46" s="7"/>
      <c r="AE46" s="7"/>
    </row>
    <row r="47" spans="1:31">
      <c r="A47" s="1">
        <v>47</v>
      </c>
      <c r="B47" s="2" t="s">
        <v>46</v>
      </c>
      <c r="C47" s="2" t="s">
        <v>76</v>
      </c>
      <c r="D47" s="2" t="s">
        <v>51</v>
      </c>
      <c r="E47" s="2" t="s">
        <v>1250</v>
      </c>
      <c r="F47" s="2" t="s">
        <v>56</v>
      </c>
      <c r="G47" s="2" t="s">
        <v>62</v>
      </c>
      <c r="H47" s="2" t="s">
        <v>75</v>
      </c>
      <c r="I47" s="2" t="s">
        <v>1246</v>
      </c>
      <c r="J47" s="1" t="s">
        <v>130</v>
      </c>
      <c r="K47" s="2">
        <v>0</v>
      </c>
      <c r="L47" s="4">
        <v>0</v>
      </c>
      <c r="M47" s="4">
        <v>0</v>
      </c>
      <c r="N47" s="4">
        <v>0</v>
      </c>
      <c r="O47" s="4">
        <v>0</v>
      </c>
      <c r="P47" s="4">
        <v>0</v>
      </c>
      <c r="Q47" s="1">
        <v>0</v>
      </c>
      <c r="R47" s="4">
        <v>0</v>
      </c>
      <c r="S47" s="1">
        <v>0</v>
      </c>
      <c r="T47" s="7"/>
      <c r="U47" s="7"/>
      <c r="V47" s="7"/>
      <c r="W47" s="7"/>
      <c r="X47" s="7"/>
      <c r="Y47" s="7"/>
      <c r="Z47" s="7"/>
      <c r="AA47" s="7"/>
      <c r="AB47" s="7"/>
      <c r="AC47" s="7"/>
      <c r="AD47" s="7"/>
      <c r="AE47" s="7"/>
    </row>
    <row r="48" spans="1:31">
      <c r="A48" s="1">
        <v>48</v>
      </c>
      <c r="B48" s="1" t="s">
        <v>46</v>
      </c>
      <c r="C48" s="2" t="s">
        <v>76</v>
      </c>
      <c r="D48" s="2" t="s">
        <v>78</v>
      </c>
      <c r="E48" s="2" t="s">
        <v>84</v>
      </c>
      <c r="F48" s="2" t="s">
        <v>56</v>
      </c>
      <c r="G48" s="2" t="s">
        <v>62</v>
      </c>
      <c r="H48" s="2" t="s">
        <v>91</v>
      </c>
      <c r="I48" s="2" t="s">
        <v>1246</v>
      </c>
      <c r="J48" s="1" t="s">
        <v>130</v>
      </c>
      <c r="K48" s="2">
        <v>0</v>
      </c>
      <c r="L48" s="4">
        <v>0</v>
      </c>
      <c r="M48" s="4">
        <v>0</v>
      </c>
      <c r="N48" s="4">
        <v>0</v>
      </c>
      <c r="O48" s="4">
        <v>0</v>
      </c>
      <c r="P48" s="4">
        <v>0</v>
      </c>
      <c r="Q48" s="1">
        <v>0</v>
      </c>
      <c r="R48" s="4">
        <v>0</v>
      </c>
      <c r="S48" s="1">
        <v>0</v>
      </c>
      <c r="T48" s="7"/>
      <c r="U48" s="7"/>
      <c r="V48" s="7"/>
      <c r="W48" s="7"/>
      <c r="X48" s="7"/>
      <c r="Y48" s="7"/>
      <c r="Z48" s="7"/>
      <c r="AA48" s="7"/>
      <c r="AB48" s="7"/>
      <c r="AC48" s="7"/>
      <c r="AD48" s="7"/>
      <c r="AE48" s="7"/>
    </row>
    <row r="49" spans="1:31">
      <c r="A49" s="1">
        <v>49</v>
      </c>
      <c r="B49" s="2" t="s">
        <v>46</v>
      </c>
      <c r="C49" s="2" t="s">
        <v>104</v>
      </c>
      <c r="D49" s="2" t="s">
        <v>116</v>
      </c>
      <c r="E49" s="2" t="s">
        <v>1250</v>
      </c>
      <c r="F49" s="2" t="s">
        <v>75</v>
      </c>
      <c r="G49" s="2" t="s">
        <v>91</v>
      </c>
      <c r="H49" s="2" t="s">
        <v>1246</v>
      </c>
      <c r="I49" s="2" t="s">
        <v>1250</v>
      </c>
      <c r="J49" s="1" t="s">
        <v>130</v>
      </c>
      <c r="K49" s="2">
        <v>0</v>
      </c>
      <c r="L49" s="4">
        <v>0</v>
      </c>
      <c r="M49" s="4">
        <v>0</v>
      </c>
      <c r="N49" s="4">
        <v>0</v>
      </c>
      <c r="O49" s="4">
        <v>0</v>
      </c>
      <c r="P49" s="4">
        <v>0</v>
      </c>
      <c r="Q49" s="1">
        <v>0</v>
      </c>
      <c r="R49" s="4">
        <v>0</v>
      </c>
      <c r="S49" s="1">
        <v>0</v>
      </c>
      <c r="T49" s="7"/>
      <c r="U49" s="7"/>
      <c r="V49" s="7"/>
      <c r="W49" s="7"/>
      <c r="X49" s="7"/>
      <c r="Y49" s="7"/>
      <c r="Z49" s="7"/>
      <c r="AA49" s="7"/>
      <c r="AB49" s="7"/>
      <c r="AC49" s="7"/>
      <c r="AD49" s="7"/>
      <c r="AE49" s="7"/>
    </row>
    <row r="50" spans="1:31">
      <c r="A50" s="1">
        <v>50</v>
      </c>
      <c r="B50" s="1" t="s">
        <v>61</v>
      </c>
      <c r="C50" s="2" t="s">
        <v>104</v>
      </c>
      <c r="D50" s="2" t="s">
        <v>106</v>
      </c>
      <c r="E50" s="2" t="s">
        <v>84</v>
      </c>
      <c r="F50" s="2" t="s">
        <v>51</v>
      </c>
      <c r="G50" s="2" t="s">
        <v>116</v>
      </c>
      <c r="H50" s="2" t="s">
        <v>68</v>
      </c>
      <c r="I50" s="2" t="s">
        <v>75</v>
      </c>
      <c r="J50" s="1" t="s">
        <v>130</v>
      </c>
      <c r="K50" s="2">
        <v>0</v>
      </c>
      <c r="L50" s="4">
        <v>0</v>
      </c>
      <c r="M50" s="4">
        <v>0</v>
      </c>
      <c r="N50" s="4">
        <v>0</v>
      </c>
      <c r="O50" s="4">
        <v>0</v>
      </c>
      <c r="P50" s="4">
        <v>0</v>
      </c>
      <c r="Q50" s="1">
        <v>0</v>
      </c>
      <c r="R50" s="4">
        <v>0</v>
      </c>
      <c r="S50" s="1">
        <v>0</v>
      </c>
      <c r="T50" s="7"/>
      <c r="U50" s="7"/>
      <c r="V50" s="7"/>
      <c r="W50" s="7"/>
      <c r="X50" s="7"/>
      <c r="Y50" s="7"/>
      <c r="Z50" s="7"/>
      <c r="AA50" s="7"/>
      <c r="AB50" s="7"/>
      <c r="AC50" s="7"/>
      <c r="AD50" s="7"/>
      <c r="AE50" s="7"/>
    </row>
    <row r="51" spans="1:31">
      <c r="A51" s="1">
        <v>51</v>
      </c>
      <c r="B51" s="2" t="s">
        <v>54</v>
      </c>
      <c r="C51" s="2" t="s">
        <v>78</v>
      </c>
      <c r="D51" s="2" t="s">
        <v>49</v>
      </c>
      <c r="E51" s="2" t="s">
        <v>56</v>
      </c>
      <c r="F51" s="2" t="s">
        <v>66</v>
      </c>
      <c r="G51" s="2" t="s">
        <v>79</v>
      </c>
      <c r="H51" s="2" t="s">
        <v>82</v>
      </c>
      <c r="I51" s="2" t="s">
        <v>1246</v>
      </c>
      <c r="J51" s="1" t="s">
        <v>130</v>
      </c>
      <c r="K51" s="2">
        <v>0</v>
      </c>
      <c r="L51" s="4">
        <v>0</v>
      </c>
      <c r="M51" s="4">
        <v>0</v>
      </c>
      <c r="N51" s="4">
        <v>0</v>
      </c>
      <c r="O51" s="4">
        <v>0</v>
      </c>
      <c r="P51" s="4">
        <v>0</v>
      </c>
      <c r="Q51" s="1">
        <v>0</v>
      </c>
      <c r="R51" s="4">
        <v>0</v>
      </c>
      <c r="S51" s="1">
        <v>0</v>
      </c>
      <c r="T51" s="7"/>
      <c r="U51" s="7"/>
      <c r="V51" s="7"/>
      <c r="W51" s="7"/>
      <c r="X51" s="7"/>
      <c r="Y51" s="7"/>
      <c r="Z51" s="7"/>
      <c r="AA51" s="7"/>
      <c r="AB51" s="7"/>
      <c r="AC51" s="7"/>
      <c r="AD51" s="7"/>
      <c r="AE51" s="7"/>
    </row>
    <row r="52" spans="1:31">
      <c r="A52" s="1">
        <v>52</v>
      </c>
      <c r="B52" s="1" t="s">
        <v>54</v>
      </c>
      <c r="C52" s="2" t="s">
        <v>1250</v>
      </c>
      <c r="D52" s="2" t="s">
        <v>72</v>
      </c>
      <c r="E52" s="2" t="s">
        <v>1250</v>
      </c>
      <c r="F52" s="2" t="s">
        <v>51</v>
      </c>
      <c r="G52" s="2" t="s">
        <v>75</v>
      </c>
      <c r="H52" s="2" t="s">
        <v>1246</v>
      </c>
      <c r="I52" s="2" t="s">
        <v>1246</v>
      </c>
      <c r="J52" s="1" t="s">
        <v>130</v>
      </c>
      <c r="K52" s="2">
        <v>0</v>
      </c>
      <c r="L52" s="4">
        <v>0</v>
      </c>
      <c r="M52" s="4">
        <v>0</v>
      </c>
      <c r="N52" s="4">
        <v>0</v>
      </c>
      <c r="O52" s="4">
        <v>0</v>
      </c>
      <c r="P52" s="4">
        <v>0</v>
      </c>
      <c r="Q52" s="1">
        <v>0</v>
      </c>
      <c r="R52" s="4">
        <v>0</v>
      </c>
      <c r="S52" s="1">
        <v>0</v>
      </c>
      <c r="T52" s="7"/>
      <c r="U52" s="7"/>
      <c r="V52" s="7"/>
      <c r="W52" s="7"/>
      <c r="X52" s="7"/>
      <c r="Y52" s="7"/>
      <c r="Z52" s="7"/>
      <c r="AA52" s="7"/>
      <c r="AB52" s="7"/>
      <c r="AC52" s="7"/>
      <c r="AD52" s="7"/>
      <c r="AE52" s="7"/>
    </row>
    <row r="53" spans="1:31">
      <c r="A53" s="1">
        <v>53</v>
      </c>
      <c r="B53" s="1"/>
      <c r="C53" s="2" t="s">
        <v>97</v>
      </c>
      <c r="D53" s="2" t="s">
        <v>104</v>
      </c>
      <c r="E53" s="2" t="s">
        <v>108</v>
      </c>
      <c r="F53" s="2" t="s">
        <v>60</v>
      </c>
      <c r="G53" s="2" t="s">
        <v>62</v>
      </c>
      <c r="H53" s="2" t="s">
        <v>110</v>
      </c>
      <c r="I53" s="2" t="s">
        <v>1254</v>
      </c>
      <c r="J53" s="1" t="s">
        <v>130</v>
      </c>
      <c r="K53" s="2" t="s">
        <v>63</v>
      </c>
      <c r="L53" s="4" t="s">
        <v>99</v>
      </c>
      <c r="M53" s="4">
        <v>0</v>
      </c>
      <c r="N53" s="4">
        <v>0</v>
      </c>
      <c r="O53" s="4">
        <v>0</v>
      </c>
      <c r="P53" s="4">
        <v>0</v>
      </c>
      <c r="Q53" s="1">
        <v>0</v>
      </c>
      <c r="R53" s="4">
        <v>0</v>
      </c>
      <c r="S53" s="1">
        <v>0</v>
      </c>
      <c r="T53" s="7"/>
      <c r="U53" s="7"/>
      <c r="V53" s="7"/>
      <c r="W53" s="7"/>
      <c r="X53" s="7"/>
      <c r="Y53" s="7"/>
      <c r="Z53" s="7"/>
      <c r="AA53" s="7"/>
      <c r="AB53" s="7"/>
      <c r="AC53" s="7"/>
      <c r="AD53" s="7"/>
      <c r="AE53" s="7"/>
    </row>
    <row r="54" spans="1:31">
      <c r="A54" s="1">
        <v>54</v>
      </c>
      <c r="B54" s="1" t="s">
        <v>54</v>
      </c>
      <c r="C54" s="4"/>
      <c r="D54" s="2" t="s">
        <v>1250</v>
      </c>
      <c r="E54" s="2" t="s">
        <v>56</v>
      </c>
      <c r="F54" s="2" t="s">
        <v>60</v>
      </c>
      <c r="G54" s="2" t="s">
        <v>66</v>
      </c>
      <c r="H54" s="2" t="s">
        <v>103</v>
      </c>
      <c r="I54" s="2" t="s">
        <v>1246</v>
      </c>
      <c r="J54" s="1" t="s">
        <v>130</v>
      </c>
      <c r="K54" s="2" t="s">
        <v>76</v>
      </c>
      <c r="L54" s="4" t="s">
        <v>71</v>
      </c>
      <c r="M54" s="4">
        <v>0</v>
      </c>
      <c r="N54" s="4">
        <v>0</v>
      </c>
      <c r="O54" s="4">
        <v>0</v>
      </c>
      <c r="P54" s="4">
        <v>0</v>
      </c>
      <c r="Q54" s="1">
        <v>0</v>
      </c>
      <c r="R54" s="4">
        <v>0</v>
      </c>
      <c r="S54" s="1">
        <v>0</v>
      </c>
      <c r="T54" s="7"/>
      <c r="U54" s="7"/>
      <c r="V54" s="7"/>
      <c r="W54" s="7"/>
      <c r="X54" s="7"/>
      <c r="Y54" s="7"/>
      <c r="Z54" s="7"/>
      <c r="AA54" s="7"/>
      <c r="AB54" s="7"/>
      <c r="AC54" s="7"/>
      <c r="AD54" s="7"/>
      <c r="AE54" s="7"/>
    </row>
    <row r="55" spans="1:31">
      <c r="A55" s="1">
        <v>55</v>
      </c>
      <c r="B55" s="2" t="s">
        <v>76</v>
      </c>
      <c r="C55" s="2" t="s">
        <v>87</v>
      </c>
      <c r="D55" s="2" t="s">
        <v>97</v>
      </c>
      <c r="E55" s="2" t="s">
        <v>47</v>
      </c>
      <c r="F55" s="2" t="s">
        <v>68</v>
      </c>
      <c r="G55" s="2" t="s">
        <v>93</v>
      </c>
      <c r="H55" s="2" t="s">
        <v>91</v>
      </c>
      <c r="I55" s="2" t="s">
        <v>1246</v>
      </c>
      <c r="J55" s="1" t="s">
        <v>130</v>
      </c>
      <c r="K55" s="2">
        <v>0</v>
      </c>
      <c r="L55" s="4">
        <v>0</v>
      </c>
      <c r="M55" s="4">
        <v>0</v>
      </c>
      <c r="N55" s="4">
        <v>0</v>
      </c>
      <c r="O55" s="4">
        <v>0</v>
      </c>
      <c r="P55" s="4">
        <v>0</v>
      </c>
      <c r="Q55" s="1">
        <v>0</v>
      </c>
      <c r="R55" s="4">
        <v>0</v>
      </c>
      <c r="S55" s="1">
        <v>0</v>
      </c>
      <c r="T55" s="7"/>
      <c r="U55" s="7"/>
      <c r="V55" s="7"/>
      <c r="W55" s="7"/>
      <c r="X55" s="7"/>
      <c r="Y55" s="7"/>
      <c r="Z55" s="7"/>
      <c r="AA55" s="7"/>
      <c r="AB55" s="7"/>
      <c r="AC55" s="7"/>
      <c r="AD55" s="7"/>
      <c r="AE55" s="7"/>
    </row>
    <row r="56" spans="1:31">
      <c r="A56" s="1">
        <v>56</v>
      </c>
      <c r="B56" s="1" t="s">
        <v>63</v>
      </c>
      <c r="C56" s="2" t="s">
        <v>74</v>
      </c>
      <c r="D56" s="2" t="s">
        <v>76</v>
      </c>
      <c r="E56" s="2" t="s">
        <v>102</v>
      </c>
      <c r="F56" s="2" t="s">
        <v>108</v>
      </c>
      <c r="G56" s="2" t="s">
        <v>56</v>
      </c>
      <c r="H56" s="2" t="s">
        <v>66</v>
      </c>
      <c r="I56" s="2" t="s">
        <v>101</v>
      </c>
      <c r="J56" s="1" t="s">
        <v>130</v>
      </c>
      <c r="K56" s="2">
        <v>0</v>
      </c>
      <c r="L56" s="4">
        <v>0</v>
      </c>
      <c r="M56" s="4">
        <v>0</v>
      </c>
      <c r="N56" s="4">
        <v>0</v>
      </c>
      <c r="O56" s="4">
        <v>0</v>
      </c>
      <c r="P56" s="4">
        <v>0</v>
      </c>
      <c r="Q56" s="1">
        <v>0</v>
      </c>
      <c r="R56" s="4">
        <v>0</v>
      </c>
      <c r="S56" s="1">
        <v>0</v>
      </c>
      <c r="T56" s="7"/>
      <c r="U56" s="7"/>
      <c r="V56" s="7"/>
      <c r="W56" s="7"/>
      <c r="X56" s="7"/>
      <c r="Y56" s="7"/>
      <c r="Z56" s="7"/>
      <c r="AA56" s="7"/>
      <c r="AB56" s="7"/>
      <c r="AC56" s="7"/>
      <c r="AD56" s="7"/>
      <c r="AE56" s="7"/>
    </row>
    <row r="57" spans="1:31">
      <c r="A57" s="1">
        <v>57</v>
      </c>
      <c r="B57" s="2" t="s">
        <v>104</v>
      </c>
      <c r="C57" s="2" t="s">
        <v>110</v>
      </c>
      <c r="D57" s="2" t="s">
        <v>116</v>
      </c>
      <c r="E57" s="2" t="s">
        <v>51</v>
      </c>
      <c r="F57" s="2" t="s">
        <v>1250</v>
      </c>
      <c r="G57" s="2" t="s">
        <v>75</v>
      </c>
      <c r="H57" s="2" t="s">
        <v>1246</v>
      </c>
      <c r="I57" s="2" t="s">
        <v>1250</v>
      </c>
      <c r="J57" s="1" t="s">
        <v>130</v>
      </c>
      <c r="K57" s="2">
        <v>0</v>
      </c>
      <c r="L57" s="4">
        <v>0</v>
      </c>
      <c r="M57" s="4">
        <v>0</v>
      </c>
      <c r="N57" s="4">
        <v>0</v>
      </c>
      <c r="O57" s="4">
        <v>0</v>
      </c>
      <c r="P57" s="4">
        <v>0</v>
      </c>
      <c r="Q57" s="1">
        <v>0</v>
      </c>
      <c r="R57" s="4">
        <v>0</v>
      </c>
      <c r="S57" s="1">
        <v>0</v>
      </c>
      <c r="T57" s="7"/>
      <c r="U57" s="7"/>
      <c r="V57" s="7"/>
      <c r="W57" s="7"/>
      <c r="X57" s="7"/>
      <c r="Y57" s="7"/>
      <c r="Z57" s="7"/>
      <c r="AA57" s="7"/>
      <c r="AB57" s="7"/>
      <c r="AC57" s="7"/>
      <c r="AD57" s="7"/>
      <c r="AE57" s="7"/>
    </row>
    <row r="58" spans="1:31">
      <c r="A58" s="1">
        <v>58</v>
      </c>
      <c r="B58" s="1" t="s">
        <v>110</v>
      </c>
      <c r="C58" s="2" t="s">
        <v>49</v>
      </c>
      <c r="D58" s="2" t="s">
        <v>58</v>
      </c>
      <c r="E58" s="2" t="s">
        <v>68</v>
      </c>
      <c r="F58" s="2" t="s">
        <v>79</v>
      </c>
      <c r="G58" s="2" t="s">
        <v>1255</v>
      </c>
      <c r="H58" s="2" t="s">
        <v>1256</v>
      </c>
      <c r="I58" s="2" t="s">
        <v>91</v>
      </c>
      <c r="J58" s="1" t="s">
        <v>130</v>
      </c>
      <c r="K58" s="2">
        <v>0</v>
      </c>
      <c r="L58" s="4">
        <v>0</v>
      </c>
      <c r="M58" s="4">
        <v>0</v>
      </c>
      <c r="N58" s="4">
        <v>0</v>
      </c>
      <c r="O58" s="4">
        <v>0</v>
      </c>
      <c r="P58" s="4">
        <v>0</v>
      </c>
      <c r="Q58" s="1">
        <v>0</v>
      </c>
      <c r="R58" s="4">
        <v>0</v>
      </c>
      <c r="S58" s="1">
        <v>0</v>
      </c>
      <c r="T58" s="7"/>
      <c r="U58" s="7"/>
      <c r="V58" s="7"/>
      <c r="W58" s="7"/>
      <c r="X58" s="7"/>
      <c r="Y58" s="7"/>
      <c r="Z58" s="7"/>
      <c r="AA58" s="7"/>
      <c r="AB58" s="7"/>
      <c r="AC58" s="7"/>
      <c r="AD58" s="7"/>
      <c r="AE58" s="7"/>
    </row>
    <row r="59" spans="1:31">
      <c r="A59" s="1">
        <v>59</v>
      </c>
      <c r="B59" s="2" t="s">
        <v>46</v>
      </c>
      <c r="C59" s="2" t="s">
        <v>54</v>
      </c>
      <c r="D59" s="2" t="s">
        <v>1250</v>
      </c>
      <c r="E59" s="2" t="s">
        <v>51</v>
      </c>
      <c r="F59" s="2" t="s">
        <v>75</v>
      </c>
      <c r="G59" s="2" t="s">
        <v>88</v>
      </c>
      <c r="H59" s="2" t="s">
        <v>91</v>
      </c>
      <c r="I59" s="2" t="s">
        <v>1250</v>
      </c>
      <c r="J59" s="1" t="s">
        <v>130</v>
      </c>
      <c r="K59" s="2">
        <v>0</v>
      </c>
      <c r="L59" s="4">
        <v>0</v>
      </c>
      <c r="M59" s="4">
        <v>0</v>
      </c>
      <c r="N59" s="4">
        <v>0</v>
      </c>
      <c r="O59" s="4">
        <v>0</v>
      </c>
      <c r="P59" s="4">
        <v>0</v>
      </c>
      <c r="Q59" s="1">
        <v>0</v>
      </c>
      <c r="R59" s="4">
        <v>0</v>
      </c>
      <c r="S59" s="1">
        <v>0</v>
      </c>
      <c r="T59" s="7"/>
      <c r="U59" s="7"/>
      <c r="V59" s="7"/>
      <c r="W59" s="7"/>
      <c r="X59" s="7"/>
      <c r="Y59" s="7"/>
      <c r="Z59" s="7"/>
      <c r="AA59" s="7"/>
      <c r="AB59" s="7"/>
      <c r="AC59" s="7"/>
      <c r="AD59" s="7"/>
      <c r="AE59" s="7"/>
    </row>
    <row r="60" spans="1:31">
      <c r="A60" s="1">
        <v>60</v>
      </c>
      <c r="B60" s="1" t="s">
        <v>119</v>
      </c>
      <c r="C60" s="2" t="s">
        <v>97</v>
      </c>
      <c r="D60" s="2" t="s">
        <v>47</v>
      </c>
      <c r="E60" s="2" t="s">
        <v>51</v>
      </c>
      <c r="F60" s="2" t="s">
        <v>1250</v>
      </c>
      <c r="G60" s="2" t="s">
        <v>75</v>
      </c>
      <c r="H60" s="2" t="s">
        <v>91</v>
      </c>
      <c r="I60" s="2" t="s">
        <v>1250</v>
      </c>
      <c r="J60" s="1" t="s">
        <v>130</v>
      </c>
      <c r="K60" s="2">
        <v>0</v>
      </c>
      <c r="L60" s="4">
        <v>0</v>
      </c>
      <c r="M60" s="4">
        <v>0</v>
      </c>
      <c r="N60" s="4">
        <v>0</v>
      </c>
      <c r="O60" s="4">
        <v>0</v>
      </c>
      <c r="P60" s="4">
        <v>0</v>
      </c>
      <c r="Q60" s="1">
        <v>0</v>
      </c>
      <c r="R60" s="4">
        <v>0</v>
      </c>
      <c r="S60" s="1">
        <v>0</v>
      </c>
      <c r="T60" s="7"/>
      <c r="U60" s="7"/>
      <c r="V60" s="7"/>
      <c r="W60" s="7"/>
      <c r="X60" s="7"/>
      <c r="Y60" s="7"/>
      <c r="Z60" s="7"/>
      <c r="AA60" s="7"/>
      <c r="AB60" s="7"/>
      <c r="AC60" s="7"/>
      <c r="AD60" s="7"/>
      <c r="AE60" s="7"/>
    </row>
    <row r="61" spans="1:31">
      <c r="A61" s="1">
        <v>61</v>
      </c>
      <c r="B61" s="2" t="s">
        <v>76</v>
      </c>
      <c r="C61" s="2" t="s">
        <v>89</v>
      </c>
      <c r="D61" s="2" t="s">
        <v>100</v>
      </c>
      <c r="E61" s="2" t="s">
        <v>1250</v>
      </c>
      <c r="F61" s="2" t="s">
        <v>75</v>
      </c>
      <c r="G61" s="2" t="s">
        <v>1246</v>
      </c>
      <c r="H61" s="2" t="s">
        <v>1250</v>
      </c>
      <c r="I61" s="2" t="s">
        <v>1246</v>
      </c>
      <c r="J61" s="1" t="s">
        <v>130</v>
      </c>
      <c r="K61" s="2">
        <v>0</v>
      </c>
      <c r="L61" s="4">
        <v>0</v>
      </c>
      <c r="M61" s="4">
        <v>0</v>
      </c>
      <c r="N61" s="4">
        <v>0</v>
      </c>
      <c r="O61" s="4">
        <v>0</v>
      </c>
      <c r="P61" s="4">
        <v>0</v>
      </c>
      <c r="Q61" s="1">
        <v>0</v>
      </c>
      <c r="R61" s="4">
        <v>0</v>
      </c>
      <c r="S61" s="1">
        <v>0</v>
      </c>
      <c r="T61" s="7"/>
      <c r="U61" s="7"/>
      <c r="V61" s="7"/>
      <c r="W61" s="7"/>
      <c r="X61" s="7"/>
      <c r="Y61" s="7"/>
      <c r="Z61" s="7"/>
      <c r="AA61" s="7"/>
      <c r="AB61" s="7"/>
      <c r="AC61" s="7"/>
      <c r="AD61" s="7"/>
      <c r="AE61" s="7"/>
    </row>
    <row r="62" spans="1:31">
      <c r="A62" s="1">
        <v>62</v>
      </c>
      <c r="B62" s="1" t="s">
        <v>54</v>
      </c>
      <c r="C62" s="2" t="s">
        <v>1250</v>
      </c>
      <c r="D62" s="4" t="s">
        <v>97</v>
      </c>
      <c r="E62" s="2" t="s">
        <v>104</v>
      </c>
      <c r="F62" s="2" t="s">
        <v>110</v>
      </c>
      <c r="G62" s="2" t="s">
        <v>62</v>
      </c>
      <c r="H62" s="2" t="s">
        <v>77</v>
      </c>
      <c r="I62" s="2" t="s">
        <v>1250</v>
      </c>
      <c r="J62" s="1" t="s">
        <v>130</v>
      </c>
      <c r="K62" s="2">
        <v>0</v>
      </c>
      <c r="L62" s="4">
        <v>0</v>
      </c>
      <c r="M62" s="4">
        <v>0</v>
      </c>
      <c r="N62" s="4">
        <v>0</v>
      </c>
      <c r="O62" s="4">
        <v>0</v>
      </c>
      <c r="P62" s="4">
        <v>0</v>
      </c>
      <c r="Q62" s="1">
        <v>0</v>
      </c>
      <c r="R62" s="4">
        <v>0</v>
      </c>
      <c r="S62" s="1">
        <v>0</v>
      </c>
      <c r="T62" s="7"/>
      <c r="U62" s="7"/>
      <c r="V62" s="7"/>
      <c r="W62" s="7"/>
      <c r="X62" s="7"/>
      <c r="Y62" s="7"/>
      <c r="Z62" s="7"/>
      <c r="AA62" s="7"/>
      <c r="AB62" s="7"/>
      <c r="AC62" s="7"/>
      <c r="AD62" s="7"/>
      <c r="AE62" s="7"/>
    </row>
    <row r="63" spans="1:31">
      <c r="A63" s="1">
        <v>63</v>
      </c>
      <c r="B63" s="2" t="s">
        <v>54</v>
      </c>
      <c r="C63" s="2" t="s">
        <v>63</v>
      </c>
      <c r="D63" s="2" t="s">
        <v>108</v>
      </c>
      <c r="E63" s="2" t="s">
        <v>51</v>
      </c>
      <c r="F63" s="4"/>
      <c r="G63" s="2" t="s">
        <v>62</v>
      </c>
      <c r="H63" s="2" t="s">
        <v>93</v>
      </c>
      <c r="I63" s="2" t="s">
        <v>1246</v>
      </c>
      <c r="J63" s="1" t="s">
        <v>130</v>
      </c>
      <c r="K63" s="2" t="s">
        <v>53</v>
      </c>
      <c r="L63" s="4" t="s">
        <v>88</v>
      </c>
      <c r="M63" s="4">
        <v>0</v>
      </c>
      <c r="N63" s="4">
        <v>0</v>
      </c>
      <c r="O63" s="4">
        <v>0</v>
      </c>
      <c r="P63" s="4">
        <v>0</v>
      </c>
      <c r="Q63" s="1">
        <v>0</v>
      </c>
      <c r="R63" s="4">
        <v>0</v>
      </c>
      <c r="S63" s="1">
        <v>0</v>
      </c>
      <c r="T63" s="7"/>
      <c r="U63" s="7"/>
      <c r="V63" s="7"/>
      <c r="W63" s="7"/>
      <c r="X63" s="7"/>
      <c r="Y63" s="7"/>
      <c r="Z63" s="7"/>
      <c r="AA63" s="7"/>
      <c r="AB63" s="7"/>
      <c r="AC63" s="7"/>
      <c r="AD63" s="7"/>
      <c r="AE63" s="7"/>
    </row>
    <row r="64" spans="1:31">
      <c r="A64" s="1">
        <v>64</v>
      </c>
      <c r="B64" s="1" t="s">
        <v>78</v>
      </c>
      <c r="C64" s="2" t="s">
        <v>1250</v>
      </c>
      <c r="D64" s="2" t="s">
        <v>87</v>
      </c>
      <c r="E64" s="2" t="s">
        <v>102</v>
      </c>
      <c r="F64" s="2" t="s">
        <v>51</v>
      </c>
      <c r="G64" s="2" t="s">
        <v>56</v>
      </c>
      <c r="H64" s="2" t="s">
        <v>75</v>
      </c>
      <c r="I64" s="2" t="s">
        <v>93</v>
      </c>
      <c r="J64" s="1" t="s">
        <v>130</v>
      </c>
      <c r="K64" s="2">
        <v>0</v>
      </c>
      <c r="L64" s="4">
        <v>0</v>
      </c>
      <c r="M64" s="4">
        <v>0</v>
      </c>
      <c r="N64" s="4">
        <v>0</v>
      </c>
      <c r="O64" s="4">
        <v>0</v>
      </c>
      <c r="P64" s="4">
        <v>0</v>
      </c>
      <c r="Q64" s="1">
        <v>0</v>
      </c>
      <c r="R64" s="4">
        <v>0</v>
      </c>
      <c r="S64" s="1">
        <v>0</v>
      </c>
      <c r="T64" s="7"/>
      <c r="U64" s="7"/>
      <c r="V64" s="7"/>
      <c r="W64" s="7"/>
      <c r="X64" s="7"/>
      <c r="Y64" s="7"/>
      <c r="Z64" s="7"/>
      <c r="AA64" s="7"/>
      <c r="AB64" s="7"/>
      <c r="AC64" s="7"/>
      <c r="AD64" s="7"/>
      <c r="AE64" s="7"/>
    </row>
    <row r="65" spans="1:31">
      <c r="A65" s="1">
        <v>65</v>
      </c>
      <c r="B65" s="2" t="s">
        <v>54</v>
      </c>
      <c r="C65" s="2" t="s">
        <v>1250</v>
      </c>
      <c r="D65" s="2" t="s">
        <v>104</v>
      </c>
      <c r="E65" s="2" t="s">
        <v>49</v>
      </c>
      <c r="F65" s="2" t="s">
        <v>116</v>
      </c>
      <c r="G65" s="2" t="s">
        <v>75</v>
      </c>
      <c r="H65" s="2" t="s">
        <v>1246</v>
      </c>
      <c r="I65" s="2" t="s">
        <v>1246</v>
      </c>
      <c r="J65" s="1" t="s">
        <v>130</v>
      </c>
      <c r="K65" s="2">
        <v>0</v>
      </c>
      <c r="L65" s="4">
        <v>0</v>
      </c>
      <c r="M65" s="4">
        <v>0</v>
      </c>
      <c r="N65" s="4">
        <v>0</v>
      </c>
      <c r="O65" s="4">
        <v>0</v>
      </c>
      <c r="P65" s="4">
        <v>0</v>
      </c>
      <c r="Q65" s="1">
        <v>0</v>
      </c>
      <c r="R65" s="4">
        <v>0</v>
      </c>
      <c r="S65" s="1">
        <v>0</v>
      </c>
      <c r="T65" s="7"/>
      <c r="U65" s="7"/>
      <c r="V65" s="7"/>
      <c r="W65" s="7"/>
      <c r="X65" s="7"/>
      <c r="Y65" s="7"/>
      <c r="Z65" s="7"/>
      <c r="AA65" s="7"/>
      <c r="AB65" s="7"/>
      <c r="AC65" s="7"/>
      <c r="AD65" s="7"/>
      <c r="AE65" s="7"/>
    </row>
    <row r="66" spans="1:31">
      <c r="A66" s="1">
        <v>66</v>
      </c>
      <c r="B66" s="1" t="s">
        <v>54</v>
      </c>
      <c r="C66" s="2" t="s">
        <v>104</v>
      </c>
      <c r="D66" s="2" t="s">
        <v>51</v>
      </c>
      <c r="E66" s="2" t="s">
        <v>116</v>
      </c>
      <c r="F66" s="2" t="s">
        <v>1250</v>
      </c>
      <c r="G66" s="2" t="s">
        <v>75</v>
      </c>
      <c r="H66" s="2" t="s">
        <v>93</v>
      </c>
      <c r="I66" s="2" t="s">
        <v>91</v>
      </c>
      <c r="J66" s="1" t="s">
        <v>130</v>
      </c>
      <c r="K66" s="2">
        <v>0</v>
      </c>
      <c r="L66" s="4">
        <v>0</v>
      </c>
      <c r="M66" s="4">
        <v>0</v>
      </c>
      <c r="N66" s="4">
        <v>0</v>
      </c>
      <c r="O66" s="4">
        <v>0</v>
      </c>
      <c r="P66" s="4">
        <v>0</v>
      </c>
      <c r="Q66" s="1">
        <v>0</v>
      </c>
      <c r="R66" s="4">
        <v>0</v>
      </c>
      <c r="S66" s="1">
        <v>0</v>
      </c>
      <c r="T66" s="7"/>
      <c r="U66" s="7"/>
      <c r="V66" s="7"/>
      <c r="W66" s="7"/>
      <c r="X66" s="7"/>
      <c r="Y66" s="7"/>
      <c r="Z66" s="7"/>
      <c r="AA66" s="7"/>
      <c r="AB66" s="7"/>
      <c r="AC66" s="7"/>
      <c r="AD66" s="7"/>
      <c r="AE66" s="7"/>
    </row>
    <row r="67" spans="1:31">
      <c r="A67" s="1">
        <v>67</v>
      </c>
      <c r="B67" s="2" t="s">
        <v>104</v>
      </c>
      <c r="C67" s="2" t="s">
        <v>106</v>
      </c>
      <c r="D67" s="2" t="s">
        <v>47</v>
      </c>
      <c r="E67" s="2" t="s">
        <v>49</v>
      </c>
      <c r="F67" s="2" t="s">
        <v>51</v>
      </c>
      <c r="G67" s="2" t="s">
        <v>116</v>
      </c>
      <c r="H67" s="2" t="s">
        <v>68</v>
      </c>
      <c r="I67" s="2" t="s">
        <v>75</v>
      </c>
      <c r="J67" s="1" t="s">
        <v>130</v>
      </c>
      <c r="K67" s="2">
        <v>0</v>
      </c>
      <c r="L67" s="4">
        <v>0</v>
      </c>
      <c r="M67" s="4">
        <v>0</v>
      </c>
      <c r="N67" s="4">
        <v>0</v>
      </c>
      <c r="O67" s="4">
        <v>0</v>
      </c>
      <c r="P67" s="4">
        <v>0</v>
      </c>
      <c r="Q67" s="1">
        <v>0</v>
      </c>
      <c r="R67" s="4">
        <v>0</v>
      </c>
      <c r="S67" s="1">
        <v>0</v>
      </c>
      <c r="T67" s="7"/>
      <c r="U67" s="7"/>
      <c r="V67" s="7"/>
      <c r="W67" s="7"/>
      <c r="X67" s="7"/>
      <c r="Y67" s="7"/>
      <c r="Z67" s="7"/>
      <c r="AA67" s="7"/>
      <c r="AB67" s="7"/>
      <c r="AC67" s="7"/>
      <c r="AD67" s="7"/>
      <c r="AE67" s="7"/>
    </row>
    <row r="68" ht="26" spans="1:31">
      <c r="A68" s="1">
        <v>68</v>
      </c>
      <c r="B68" s="1"/>
      <c r="C68" s="2" t="s">
        <v>78</v>
      </c>
      <c r="D68" s="2" t="s">
        <v>110</v>
      </c>
      <c r="E68" s="2" t="s">
        <v>79</v>
      </c>
      <c r="F68" s="2" t="s">
        <v>91</v>
      </c>
      <c r="G68" s="2" t="s">
        <v>1246</v>
      </c>
      <c r="H68" s="2" t="s">
        <v>82</v>
      </c>
      <c r="I68" s="2" t="s">
        <v>85</v>
      </c>
      <c r="J68" s="1" t="s">
        <v>130</v>
      </c>
      <c r="K68" s="5" t="s">
        <v>65</v>
      </c>
      <c r="L68" s="2" t="s">
        <v>49</v>
      </c>
      <c r="M68" s="4">
        <v>0</v>
      </c>
      <c r="N68" s="4">
        <v>0</v>
      </c>
      <c r="O68" s="4">
        <v>0</v>
      </c>
      <c r="P68" s="4">
        <v>0</v>
      </c>
      <c r="Q68" s="1">
        <v>0</v>
      </c>
      <c r="R68" s="4">
        <v>0</v>
      </c>
      <c r="S68" s="1">
        <v>0</v>
      </c>
      <c r="T68" s="7"/>
      <c r="U68" s="7"/>
      <c r="V68" s="7"/>
      <c r="W68" s="7"/>
      <c r="X68" s="7"/>
      <c r="Y68" s="7"/>
      <c r="Z68" s="7"/>
      <c r="AA68" s="7"/>
      <c r="AB68" s="7"/>
      <c r="AC68" s="7"/>
      <c r="AD68" s="7"/>
      <c r="AE68" s="7"/>
    </row>
    <row r="69" spans="1:31">
      <c r="A69" s="1">
        <v>69</v>
      </c>
      <c r="B69" s="1" t="s">
        <v>76</v>
      </c>
      <c r="C69" s="2" t="s">
        <v>78</v>
      </c>
      <c r="D69" s="2" t="s">
        <v>89</v>
      </c>
      <c r="E69" s="2" t="s">
        <v>102</v>
      </c>
      <c r="F69" s="2" t="s">
        <v>56</v>
      </c>
      <c r="G69" s="2" t="s">
        <v>66</v>
      </c>
      <c r="H69" s="2" t="s">
        <v>101</v>
      </c>
      <c r="I69" s="2" t="s">
        <v>1246</v>
      </c>
      <c r="J69" s="1" t="s">
        <v>130</v>
      </c>
      <c r="K69" s="2">
        <v>0</v>
      </c>
      <c r="L69" s="2">
        <v>0</v>
      </c>
      <c r="M69" s="2">
        <v>0</v>
      </c>
      <c r="N69" s="2">
        <v>0</v>
      </c>
      <c r="O69" s="2">
        <v>0</v>
      </c>
      <c r="P69" s="2">
        <v>0</v>
      </c>
      <c r="Q69" s="2">
        <v>0</v>
      </c>
      <c r="R69" s="4"/>
      <c r="S69" s="1"/>
      <c r="T69" s="7"/>
      <c r="U69" s="7"/>
      <c r="V69" s="7"/>
      <c r="W69" s="7"/>
      <c r="X69" s="7"/>
      <c r="Y69" s="7"/>
      <c r="Z69" s="7"/>
      <c r="AA69" s="7"/>
      <c r="AB69" s="7"/>
      <c r="AC69" s="7"/>
      <c r="AD69" s="7"/>
      <c r="AE69" s="7"/>
    </row>
    <row r="70" spans="1:31">
      <c r="A70" s="1">
        <v>70</v>
      </c>
      <c r="B70" s="2" t="s">
        <v>63</v>
      </c>
      <c r="C70" s="2" t="s">
        <v>74</v>
      </c>
      <c r="D70" s="2" t="s">
        <v>89</v>
      </c>
      <c r="E70" s="2" t="s">
        <v>102</v>
      </c>
      <c r="F70" s="2" t="s">
        <v>108</v>
      </c>
      <c r="G70" s="2" t="s">
        <v>56</v>
      </c>
      <c r="H70" s="2"/>
      <c r="I70" s="2" t="s">
        <v>101</v>
      </c>
      <c r="J70" s="1" t="s">
        <v>130</v>
      </c>
      <c r="K70" s="2" t="s">
        <v>60</v>
      </c>
      <c r="L70" s="4" t="s">
        <v>79</v>
      </c>
      <c r="M70" s="4">
        <v>0</v>
      </c>
      <c r="N70" s="4">
        <v>0</v>
      </c>
      <c r="O70" s="4">
        <v>0</v>
      </c>
      <c r="P70" s="4">
        <v>0</v>
      </c>
      <c r="Q70" s="1">
        <v>0</v>
      </c>
      <c r="R70" s="4">
        <v>0</v>
      </c>
      <c r="S70" s="1">
        <v>0</v>
      </c>
      <c r="T70" s="7"/>
      <c r="U70" s="7"/>
      <c r="V70" s="7"/>
      <c r="W70" s="7"/>
      <c r="X70" s="7"/>
      <c r="Y70" s="7"/>
      <c r="Z70" s="7"/>
      <c r="AA70" s="7"/>
      <c r="AB70" s="7"/>
      <c r="AC70" s="7"/>
      <c r="AD70" s="7"/>
      <c r="AE70" s="7"/>
    </row>
    <row r="71" spans="1:31">
      <c r="A71" s="1">
        <v>71</v>
      </c>
      <c r="B71" s="1" t="s">
        <v>63</v>
      </c>
      <c r="C71" s="2" t="s">
        <v>79</v>
      </c>
      <c r="D71" s="2" t="s">
        <v>108</v>
      </c>
      <c r="E71" s="2" t="s">
        <v>56</v>
      </c>
      <c r="F71" s="2" t="s">
        <v>66</v>
      </c>
      <c r="G71" s="2" t="s">
        <v>93</v>
      </c>
      <c r="H71" s="2" t="s">
        <v>91</v>
      </c>
      <c r="I71" s="2" t="s">
        <v>1246</v>
      </c>
      <c r="J71" s="1" t="s">
        <v>130</v>
      </c>
      <c r="K71" s="2">
        <v>0</v>
      </c>
      <c r="L71" s="4">
        <v>0</v>
      </c>
      <c r="M71" s="4">
        <v>0</v>
      </c>
      <c r="N71" s="4">
        <v>0</v>
      </c>
      <c r="O71" s="4">
        <v>0</v>
      </c>
      <c r="P71" s="4">
        <v>0</v>
      </c>
      <c r="Q71" s="1">
        <v>0</v>
      </c>
      <c r="R71" s="4">
        <v>0</v>
      </c>
      <c r="S71" s="1">
        <v>0</v>
      </c>
      <c r="T71" s="7"/>
      <c r="U71" s="7"/>
      <c r="V71" s="7"/>
      <c r="W71" s="7"/>
      <c r="X71" s="7"/>
      <c r="Y71" s="7"/>
      <c r="Z71" s="7"/>
      <c r="AA71" s="7"/>
      <c r="AB71" s="7"/>
      <c r="AC71" s="7"/>
      <c r="AD71" s="7"/>
      <c r="AE71" s="7"/>
    </row>
    <row r="72" spans="1:31">
      <c r="A72" s="1">
        <v>72</v>
      </c>
      <c r="B72" s="2" t="s">
        <v>46</v>
      </c>
      <c r="C72" s="2" t="s">
        <v>47</v>
      </c>
      <c r="D72" s="2" t="s">
        <v>49</v>
      </c>
      <c r="E72" s="2" t="s">
        <v>1250</v>
      </c>
      <c r="F72" s="2" t="s">
        <v>75</v>
      </c>
      <c r="G72" s="2" t="s">
        <v>1246</v>
      </c>
      <c r="H72" s="2" t="s">
        <v>1246</v>
      </c>
      <c r="I72" s="2" t="s">
        <v>1250</v>
      </c>
      <c r="J72" s="1" t="s">
        <v>130</v>
      </c>
      <c r="K72" s="2">
        <v>0</v>
      </c>
      <c r="L72" s="4">
        <v>0</v>
      </c>
      <c r="M72" s="4">
        <v>0</v>
      </c>
      <c r="N72" s="4">
        <v>0</v>
      </c>
      <c r="O72" s="4">
        <v>0</v>
      </c>
      <c r="P72" s="4">
        <v>0</v>
      </c>
      <c r="Q72" s="1">
        <v>0</v>
      </c>
      <c r="R72" s="4">
        <v>0</v>
      </c>
      <c r="S72" s="1">
        <v>0</v>
      </c>
      <c r="T72" s="7"/>
      <c r="U72" s="7"/>
      <c r="V72" s="7"/>
      <c r="W72" s="7"/>
      <c r="X72" s="7"/>
      <c r="Y72" s="7"/>
      <c r="Z72" s="7"/>
      <c r="AA72" s="7"/>
      <c r="AB72" s="7"/>
      <c r="AC72" s="7"/>
      <c r="AD72" s="7"/>
      <c r="AE72" s="7"/>
    </row>
    <row r="73" spans="1:31">
      <c r="A73" s="1">
        <v>73</v>
      </c>
      <c r="B73" s="1" t="s">
        <v>46</v>
      </c>
      <c r="C73" s="2" t="s">
        <v>49</v>
      </c>
      <c r="D73" s="2" t="s">
        <v>110</v>
      </c>
      <c r="E73" s="2" t="s">
        <v>116</v>
      </c>
      <c r="F73" s="2" t="s">
        <v>1246</v>
      </c>
      <c r="G73" s="2" t="s">
        <v>1246</v>
      </c>
      <c r="H73" s="2" t="s">
        <v>1246</v>
      </c>
      <c r="I73" s="2" t="s">
        <v>1246</v>
      </c>
      <c r="J73" s="1" t="s">
        <v>130</v>
      </c>
      <c r="K73" s="2">
        <v>0</v>
      </c>
      <c r="L73" s="4">
        <v>0</v>
      </c>
      <c r="M73" s="4">
        <v>0</v>
      </c>
      <c r="N73" s="4">
        <v>0</v>
      </c>
      <c r="O73" s="4">
        <v>0</v>
      </c>
      <c r="P73" s="4">
        <v>0</v>
      </c>
      <c r="Q73" s="1">
        <v>0</v>
      </c>
      <c r="R73" s="4">
        <v>0</v>
      </c>
      <c r="S73" s="1">
        <v>0</v>
      </c>
      <c r="T73" s="7"/>
      <c r="U73" s="7"/>
      <c r="V73" s="7"/>
      <c r="W73" s="7"/>
      <c r="X73" s="7"/>
      <c r="Y73" s="7"/>
      <c r="Z73" s="7"/>
      <c r="AA73" s="7"/>
      <c r="AB73" s="7"/>
      <c r="AC73" s="7"/>
      <c r="AD73" s="7"/>
      <c r="AE73" s="7"/>
    </row>
    <row r="74" spans="1:31">
      <c r="A74" s="1">
        <v>74</v>
      </c>
      <c r="B74" s="2" t="s">
        <v>54</v>
      </c>
      <c r="C74" s="2" t="s">
        <v>63</v>
      </c>
      <c r="D74" s="2" t="s">
        <v>76</v>
      </c>
      <c r="E74" s="2" t="s">
        <v>78</v>
      </c>
      <c r="F74" s="2" t="s">
        <v>56</v>
      </c>
      <c r="G74" s="2" t="s">
        <v>66</v>
      </c>
      <c r="H74" s="2" t="s">
        <v>1246</v>
      </c>
      <c r="I74" s="2" t="s">
        <v>1246</v>
      </c>
      <c r="J74" s="1" t="s">
        <v>130</v>
      </c>
      <c r="K74" s="2">
        <v>0</v>
      </c>
      <c r="L74" s="4">
        <v>0</v>
      </c>
      <c r="M74" s="4">
        <v>0</v>
      </c>
      <c r="N74" s="4">
        <v>0</v>
      </c>
      <c r="O74" s="4">
        <v>0</v>
      </c>
      <c r="P74" s="4">
        <v>0</v>
      </c>
      <c r="Q74" s="1">
        <v>0</v>
      </c>
      <c r="R74" s="4">
        <v>0</v>
      </c>
      <c r="S74" s="1">
        <v>0</v>
      </c>
      <c r="T74" s="7"/>
      <c r="U74" s="7"/>
      <c r="V74" s="7"/>
      <c r="W74" s="7"/>
      <c r="X74" s="7"/>
      <c r="Y74" s="7"/>
      <c r="Z74" s="7"/>
      <c r="AA74" s="7"/>
      <c r="AB74" s="7"/>
      <c r="AC74" s="7"/>
      <c r="AD74" s="7"/>
      <c r="AE74" s="7"/>
    </row>
    <row r="75" spans="1:31">
      <c r="A75" s="1">
        <v>75</v>
      </c>
      <c r="B75" s="1" t="s">
        <v>46</v>
      </c>
      <c r="C75" s="2" t="s">
        <v>97</v>
      </c>
      <c r="D75" s="2" t="s">
        <v>62</v>
      </c>
      <c r="E75" s="2" t="s">
        <v>102</v>
      </c>
      <c r="F75" s="2" t="s">
        <v>1250</v>
      </c>
      <c r="G75" s="2" t="s">
        <v>75</v>
      </c>
      <c r="H75" s="2" t="s">
        <v>1246</v>
      </c>
      <c r="I75" s="2" t="s">
        <v>1250</v>
      </c>
      <c r="J75" s="1" t="s">
        <v>130</v>
      </c>
      <c r="K75" s="2">
        <v>0</v>
      </c>
      <c r="L75" s="4">
        <v>0</v>
      </c>
      <c r="M75" s="4">
        <v>0</v>
      </c>
      <c r="N75" s="4">
        <v>0</v>
      </c>
      <c r="O75" s="4">
        <v>0</v>
      </c>
      <c r="P75" s="4">
        <v>0</v>
      </c>
      <c r="Q75" s="1">
        <v>0</v>
      </c>
      <c r="R75" s="4">
        <v>0</v>
      </c>
      <c r="S75" s="1">
        <v>0</v>
      </c>
      <c r="T75" s="7"/>
      <c r="U75" s="7"/>
      <c r="V75" s="7"/>
      <c r="W75" s="7"/>
      <c r="X75" s="7"/>
      <c r="Y75" s="7"/>
      <c r="Z75" s="7"/>
      <c r="AA75" s="7"/>
      <c r="AB75" s="7"/>
      <c r="AC75" s="7"/>
      <c r="AD75" s="7"/>
      <c r="AE75" s="7"/>
    </row>
    <row r="76" spans="1:31">
      <c r="A76" s="1">
        <v>76</v>
      </c>
      <c r="B76" s="2" t="s">
        <v>54</v>
      </c>
      <c r="C76" s="2" t="s">
        <v>102</v>
      </c>
      <c r="D76" s="2" t="s">
        <v>56</v>
      </c>
      <c r="E76" s="2" t="s">
        <v>58</v>
      </c>
      <c r="F76" s="2" t="s">
        <v>60</v>
      </c>
      <c r="G76" s="2" t="s">
        <v>1250</v>
      </c>
      <c r="H76" s="2" t="s">
        <v>1246</v>
      </c>
      <c r="I76" s="2" t="s">
        <v>1246</v>
      </c>
      <c r="J76" s="1" t="s">
        <v>130</v>
      </c>
      <c r="K76" s="2">
        <v>0</v>
      </c>
      <c r="L76" s="4">
        <v>0</v>
      </c>
      <c r="M76" s="4">
        <v>0</v>
      </c>
      <c r="N76" s="4">
        <v>0</v>
      </c>
      <c r="O76" s="4">
        <v>0</v>
      </c>
      <c r="P76" s="4">
        <v>0</v>
      </c>
      <c r="Q76" s="1">
        <v>0</v>
      </c>
      <c r="R76" s="4">
        <v>0</v>
      </c>
      <c r="S76" s="1">
        <v>0</v>
      </c>
      <c r="T76" s="7"/>
      <c r="U76" s="7"/>
      <c r="V76" s="7"/>
      <c r="W76" s="7"/>
      <c r="X76" s="7"/>
      <c r="Y76" s="7"/>
      <c r="Z76" s="7"/>
      <c r="AA76" s="7"/>
      <c r="AB76" s="7"/>
      <c r="AC76" s="7"/>
      <c r="AD76" s="7"/>
      <c r="AE76" s="7"/>
    </row>
    <row r="77" spans="1:31">
      <c r="A77" s="1">
        <v>77</v>
      </c>
      <c r="B77" s="1" t="s">
        <v>63</v>
      </c>
      <c r="C77" s="2" t="s">
        <v>102</v>
      </c>
      <c r="D77" s="2" t="s">
        <v>108</v>
      </c>
      <c r="E77" s="2" t="s">
        <v>51</v>
      </c>
      <c r="F77" s="2" t="s">
        <v>62</v>
      </c>
      <c r="G77" s="2" t="s">
        <v>110</v>
      </c>
      <c r="H77" s="2" t="s">
        <v>96</v>
      </c>
      <c r="I77" s="2" t="s">
        <v>103</v>
      </c>
      <c r="J77" s="1" t="s">
        <v>130</v>
      </c>
      <c r="K77" s="2">
        <v>0</v>
      </c>
      <c r="L77" s="4">
        <v>0</v>
      </c>
      <c r="M77" s="4">
        <v>0</v>
      </c>
      <c r="N77" s="4">
        <v>0</v>
      </c>
      <c r="O77" s="4">
        <v>0</v>
      </c>
      <c r="P77" s="4">
        <v>0</v>
      </c>
      <c r="Q77" s="1">
        <v>0</v>
      </c>
      <c r="R77" s="4">
        <v>0</v>
      </c>
      <c r="S77" s="1">
        <v>0</v>
      </c>
      <c r="T77" s="7"/>
      <c r="U77" s="7"/>
      <c r="V77" s="7"/>
      <c r="W77" s="7"/>
      <c r="X77" s="7"/>
      <c r="Y77" s="7"/>
      <c r="Z77" s="7"/>
      <c r="AA77" s="7"/>
      <c r="AB77" s="7"/>
      <c r="AC77" s="7"/>
      <c r="AD77" s="7"/>
      <c r="AE77" s="7"/>
    </row>
    <row r="78" spans="1:31">
      <c r="A78" s="1">
        <v>78</v>
      </c>
      <c r="B78" s="2" t="s">
        <v>46</v>
      </c>
      <c r="C78" s="2" t="s">
        <v>50</v>
      </c>
      <c r="D78" s="2" t="s">
        <v>52</v>
      </c>
      <c r="E78" s="2" t="s">
        <v>104</v>
      </c>
      <c r="F78" s="2" t="s">
        <v>49</v>
      </c>
      <c r="G78" s="2" t="s">
        <v>64</v>
      </c>
      <c r="H78" s="2" t="s">
        <v>110</v>
      </c>
      <c r="I78" s="2" t="s">
        <v>91</v>
      </c>
      <c r="J78" s="1" t="s">
        <v>130</v>
      </c>
      <c r="K78" s="2">
        <v>0</v>
      </c>
      <c r="L78" s="4">
        <v>0</v>
      </c>
      <c r="M78" s="4">
        <v>0</v>
      </c>
      <c r="N78" s="4">
        <v>0</v>
      </c>
      <c r="O78" s="4">
        <v>0</v>
      </c>
      <c r="P78" s="4">
        <v>0</v>
      </c>
      <c r="Q78" s="1">
        <v>0</v>
      </c>
      <c r="R78" s="4">
        <v>0</v>
      </c>
      <c r="S78" s="1">
        <v>0</v>
      </c>
      <c r="T78" s="7"/>
      <c r="U78" s="7"/>
      <c r="V78" s="7"/>
      <c r="W78" s="7"/>
      <c r="X78" s="7"/>
      <c r="Y78" s="7"/>
      <c r="Z78" s="7"/>
      <c r="AA78" s="7"/>
      <c r="AB78" s="7"/>
      <c r="AC78" s="7"/>
      <c r="AD78" s="7"/>
      <c r="AE78" s="7"/>
    </row>
    <row r="79" spans="1:31">
      <c r="A79" s="1">
        <v>79</v>
      </c>
      <c r="B79" s="1" t="s">
        <v>54</v>
      </c>
      <c r="C79" s="2" t="s">
        <v>1250</v>
      </c>
      <c r="D79" s="2" t="s">
        <v>51</v>
      </c>
      <c r="E79" s="2" t="s">
        <v>75</v>
      </c>
      <c r="F79" s="2" t="s">
        <v>1246</v>
      </c>
      <c r="G79" s="2" t="s">
        <v>1246</v>
      </c>
      <c r="H79" s="2" t="s">
        <v>1246</v>
      </c>
      <c r="I79" s="2" t="s">
        <v>1246</v>
      </c>
      <c r="J79" s="1" t="s">
        <v>130</v>
      </c>
      <c r="K79" s="2">
        <v>0</v>
      </c>
      <c r="L79" s="4">
        <v>0</v>
      </c>
      <c r="M79" s="4">
        <v>0</v>
      </c>
      <c r="N79" s="4">
        <v>0</v>
      </c>
      <c r="O79" s="4">
        <v>0</v>
      </c>
      <c r="P79" s="4">
        <v>0</v>
      </c>
      <c r="Q79" s="1">
        <v>0</v>
      </c>
      <c r="R79" s="4">
        <v>0</v>
      </c>
      <c r="S79" s="1">
        <v>0</v>
      </c>
      <c r="T79" s="7"/>
      <c r="U79" s="7"/>
      <c r="V79" s="7"/>
      <c r="W79" s="7"/>
      <c r="X79" s="7"/>
      <c r="Y79" s="7"/>
      <c r="Z79" s="7"/>
      <c r="AA79" s="7"/>
      <c r="AB79" s="7"/>
      <c r="AC79" s="7"/>
      <c r="AD79" s="7"/>
      <c r="AE79" s="7"/>
    </row>
    <row r="80" spans="1:31">
      <c r="A80" s="1">
        <v>80</v>
      </c>
      <c r="B80" s="2" t="s">
        <v>102</v>
      </c>
      <c r="C80" s="2" t="s">
        <v>51</v>
      </c>
      <c r="D80" s="2" t="s">
        <v>58</v>
      </c>
      <c r="E80" s="2" t="s">
        <v>1250</v>
      </c>
      <c r="F80" s="2" t="s">
        <v>75</v>
      </c>
      <c r="G80" s="2" t="s">
        <v>79</v>
      </c>
      <c r="H80" s="2" t="s">
        <v>82</v>
      </c>
      <c r="I80" s="2" t="s">
        <v>91</v>
      </c>
      <c r="J80" s="1" t="s">
        <v>130</v>
      </c>
      <c r="K80" s="2">
        <v>0</v>
      </c>
      <c r="L80" s="4">
        <v>0</v>
      </c>
      <c r="M80" s="4">
        <v>0</v>
      </c>
      <c r="N80" s="4">
        <v>0</v>
      </c>
      <c r="O80" s="4">
        <v>0</v>
      </c>
      <c r="P80" s="4">
        <v>0</v>
      </c>
      <c r="Q80" s="1">
        <v>0</v>
      </c>
      <c r="R80" s="4">
        <v>0</v>
      </c>
      <c r="S80" s="1">
        <v>0</v>
      </c>
      <c r="T80" s="7"/>
      <c r="U80" s="7"/>
      <c r="V80" s="7"/>
      <c r="W80" s="7"/>
      <c r="X80" s="7"/>
      <c r="Y80" s="7"/>
      <c r="Z80" s="7"/>
      <c r="AA80" s="7"/>
      <c r="AB80" s="7"/>
      <c r="AC80" s="7"/>
      <c r="AD80" s="7"/>
      <c r="AE80" s="7"/>
    </row>
    <row r="81" spans="1:31">
      <c r="A81" s="1">
        <v>81</v>
      </c>
      <c r="B81" s="1" t="s">
        <v>48</v>
      </c>
      <c r="C81" s="2" t="s">
        <v>104</v>
      </c>
      <c r="D81" s="2" t="s">
        <v>49</v>
      </c>
      <c r="E81" s="2" t="s">
        <v>1250</v>
      </c>
      <c r="F81" s="2" t="s">
        <v>64</v>
      </c>
      <c r="G81" s="2" t="s">
        <v>110</v>
      </c>
      <c r="H81" s="2" t="s">
        <v>79</v>
      </c>
      <c r="I81" s="2" t="s">
        <v>1246</v>
      </c>
      <c r="J81" s="1" t="s">
        <v>130</v>
      </c>
      <c r="K81" s="2">
        <v>0</v>
      </c>
      <c r="L81" s="4">
        <v>0</v>
      </c>
      <c r="M81" s="4">
        <v>0</v>
      </c>
      <c r="N81" s="4">
        <v>0</v>
      </c>
      <c r="O81" s="4">
        <v>0</v>
      </c>
      <c r="P81" s="4">
        <v>0</v>
      </c>
      <c r="Q81" s="1">
        <v>0</v>
      </c>
      <c r="R81" s="4">
        <v>0</v>
      </c>
      <c r="S81" s="1">
        <v>0</v>
      </c>
      <c r="T81" s="7"/>
      <c r="U81" s="7"/>
      <c r="V81" s="7"/>
      <c r="W81" s="7"/>
      <c r="X81" s="7"/>
      <c r="Y81" s="7"/>
      <c r="Z81" s="7"/>
      <c r="AA81" s="7"/>
      <c r="AB81" s="7"/>
      <c r="AC81" s="7"/>
      <c r="AD81" s="7"/>
      <c r="AE81" s="7"/>
    </row>
    <row r="82" spans="1:31">
      <c r="A82" s="1">
        <v>82</v>
      </c>
      <c r="B82" s="2" t="s">
        <v>97</v>
      </c>
      <c r="C82" s="2" t="s">
        <v>102</v>
      </c>
      <c r="D82" s="2" t="s">
        <v>51</v>
      </c>
      <c r="E82" s="2" t="s">
        <v>60</v>
      </c>
      <c r="F82" s="2" t="s">
        <v>62</v>
      </c>
      <c r="G82" s="2" t="s">
        <v>91</v>
      </c>
      <c r="H82" s="2" t="s">
        <v>1254</v>
      </c>
      <c r="I82" s="2" t="s">
        <v>103</v>
      </c>
      <c r="J82" s="1" t="s">
        <v>130</v>
      </c>
      <c r="K82" s="2">
        <v>0</v>
      </c>
      <c r="L82" s="4">
        <v>0</v>
      </c>
      <c r="M82" s="4">
        <v>0</v>
      </c>
      <c r="N82" s="4">
        <v>0</v>
      </c>
      <c r="O82" s="4">
        <v>0</v>
      </c>
      <c r="P82" s="4">
        <v>0</v>
      </c>
      <c r="Q82" s="1">
        <v>0</v>
      </c>
      <c r="R82" s="4">
        <v>0</v>
      </c>
      <c r="S82" s="1">
        <v>0</v>
      </c>
      <c r="T82" s="7"/>
      <c r="U82" s="7"/>
      <c r="V82" s="7"/>
      <c r="W82" s="7"/>
      <c r="X82" s="7"/>
      <c r="Y82" s="7"/>
      <c r="Z82" s="7"/>
      <c r="AA82" s="7"/>
      <c r="AB82" s="7"/>
      <c r="AC82" s="7"/>
      <c r="AD82" s="7"/>
      <c r="AE82" s="7"/>
    </row>
    <row r="83" spans="1:31">
      <c r="A83" s="1">
        <v>83</v>
      </c>
      <c r="B83" s="1" t="s">
        <v>48</v>
      </c>
      <c r="C83" s="2" t="s">
        <v>54</v>
      </c>
      <c r="D83" s="2" t="s">
        <v>104</v>
      </c>
      <c r="E83" s="2" t="s">
        <v>49</v>
      </c>
      <c r="F83" s="2" t="s">
        <v>64</v>
      </c>
      <c r="G83" s="2" t="s">
        <v>110</v>
      </c>
      <c r="H83" s="2" t="s">
        <v>75</v>
      </c>
      <c r="I83" s="2" t="s">
        <v>1246</v>
      </c>
      <c r="J83" s="1" t="s">
        <v>130</v>
      </c>
      <c r="K83" s="2">
        <v>0</v>
      </c>
      <c r="L83" s="4">
        <v>0</v>
      </c>
      <c r="M83" s="4">
        <v>0</v>
      </c>
      <c r="N83" s="4">
        <v>0</v>
      </c>
      <c r="O83" s="4">
        <v>0</v>
      </c>
      <c r="P83" s="4">
        <v>0</v>
      </c>
      <c r="Q83" s="1">
        <v>0</v>
      </c>
      <c r="R83" s="4">
        <v>0</v>
      </c>
      <c r="S83" s="1">
        <v>0</v>
      </c>
      <c r="T83" s="7"/>
      <c r="U83" s="7"/>
      <c r="V83" s="7"/>
      <c r="W83" s="7"/>
      <c r="X83" s="7"/>
      <c r="Y83" s="7"/>
      <c r="Z83" s="7"/>
      <c r="AA83" s="7"/>
      <c r="AB83" s="7"/>
      <c r="AC83" s="7"/>
      <c r="AD83" s="7"/>
      <c r="AE83" s="7"/>
    </row>
    <row r="84" spans="1:31">
      <c r="A84" s="1">
        <v>84</v>
      </c>
      <c r="B84" s="2" t="s">
        <v>46</v>
      </c>
      <c r="C84" s="2" t="s">
        <v>102</v>
      </c>
      <c r="D84" s="2" t="s">
        <v>110</v>
      </c>
      <c r="E84" s="2" t="s">
        <v>49</v>
      </c>
      <c r="F84" s="2" t="s">
        <v>1250</v>
      </c>
      <c r="G84" s="2" t="s">
        <v>75</v>
      </c>
      <c r="H84" s="2" t="s">
        <v>79</v>
      </c>
      <c r="I84" s="2" t="s">
        <v>82</v>
      </c>
      <c r="J84" s="1" t="s">
        <v>130</v>
      </c>
      <c r="K84" s="2">
        <v>0</v>
      </c>
      <c r="L84" s="4">
        <v>0</v>
      </c>
      <c r="M84" s="4">
        <v>0</v>
      </c>
      <c r="N84" s="4">
        <v>0</v>
      </c>
      <c r="O84" s="4">
        <v>0</v>
      </c>
      <c r="P84" s="4">
        <v>0</v>
      </c>
      <c r="Q84" s="1">
        <v>0</v>
      </c>
      <c r="R84" s="4">
        <v>0</v>
      </c>
      <c r="S84" s="1">
        <v>0</v>
      </c>
      <c r="T84" s="7"/>
      <c r="U84" s="7"/>
      <c r="V84" s="7"/>
      <c r="W84" s="7"/>
      <c r="X84" s="7"/>
      <c r="Y84" s="7"/>
      <c r="Z84" s="7"/>
      <c r="AA84" s="7"/>
      <c r="AB84" s="7"/>
      <c r="AC84" s="7"/>
      <c r="AD84" s="7"/>
      <c r="AE84" s="7"/>
    </row>
    <row r="85" spans="1:31">
      <c r="A85" s="1">
        <v>85</v>
      </c>
      <c r="B85" s="1" t="s">
        <v>54</v>
      </c>
      <c r="C85" s="2" t="s">
        <v>1250</v>
      </c>
      <c r="D85" s="2" t="s">
        <v>75</v>
      </c>
      <c r="E85" s="2" t="s">
        <v>79</v>
      </c>
      <c r="F85" s="2" t="s">
        <v>93</v>
      </c>
      <c r="G85" s="2" t="s">
        <v>91</v>
      </c>
      <c r="H85" s="2" t="s">
        <v>1246</v>
      </c>
      <c r="I85" s="2" t="s">
        <v>1246</v>
      </c>
      <c r="J85" s="1" t="s">
        <v>130</v>
      </c>
      <c r="K85" s="2">
        <v>0</v>
      </c>
      <c r="L85" s="4">
        <v>0</v>
      </c>
      <c r="M85" s="4">
        <v>0</v>
      </c>
      <c r="N85" s="4">
        <v>0</v>
      </c>
      <c r="O85" s="4">
        <v>0</v>
      </c>
      <c r="P85" s="4">
        <v>0</v>
      </c>
      <c r="Q85" s="1">
        <v>0</v>
      </c>
      <c r="R85" s="4">
        <v>0</v>
      </c>
      <c r="S85" s="1">
        <v>0</v>
      </c>
      <c r="T85" s="7"/>
      <c r="U85" s="7"/>
      <c r="V85" s="7"/>
      <c r="W85" s="7"/>
      <c r="X85" s="7"/>
      <c r="Y85" s="7"/>
      <c r="Z85" s="7"/>
      <c r="AA85" s="7"/>
      <c r="AB85" s="7"/>
      <c r="AC85" s="7"/>
      <c r="AD85" s="7"/>
      <c r="AE85" s="7"/>
    </row>
    <row r="86" spans="1:31">
      <c r="A86" s="1">
        <v>86</v>
      </c>
      <c r="B86" s="2" t="s">
        <v>54</v>
      </c>
      <c r="C86" s="2" t="s">
        <v>63</v>
      </c>
      <c r="D86" s="2" t="s">
        <v>1250</v>
      </c>
      <c r="E86" s="2" t="s">
        <v>110</v>
      </c>
      <c r="F86" s="2" t="s">
        <v>75</v>
      </c>
      <c r="G86" s="2" t="s">
        <v>79</v>
      </c>
      <c r="H86" s="2" t="s">
        <v>1246</v>
      </c>
      <c r="I86" s="2" t="s">
        <v>1246</v>
      </c>
      <c r="J86" s="1" t="s">
        <v>130</v>
      </c>
      <c r="K86" s="2">
        <v>0</v>
      </c>
      <c r="L86" s="4">
        <v>0</v>
      </c>
      <c r="M86" s="4">
        <v>0</v>
      </c>
      <c r="N86" s="4">
        <v>0</v>
      </c>
      <c r="O86" s="4">
        <v>0</v>
      </c>
      <c r="P86" s="4">
        <v>0</v>
      </c>
      <c r="Q86" s="1">
        <v>0</v>
      </c>
      <c r="R86" s="4">
        <v>0</v>
      </c>
      <c r="S86" s="1">
        <v>0</v>
      </c>
      <c r="T86" s="7"/>
      <c r="U86" s="7"/>
      <c r="V86" s="7"/>
      <c r="W86" s="7"/>
      <c r="X86" s="7"/>
      <c r="Y86" s="7"/>
      <c r="Z86" s="7"/>
      <c r="AA86" s="7"/>
      <c r="AB86" s="7"/>
      <c r="AC86" s="7"/>
      <c r="AD86" s="7"/>
      <c r="AE86" s="7"/>
    </row>
    <row r="87" spans="1:31">
      <c r="A87" s="1">
        <v>87</v>
      </c>
      <c r="B87" s="1" t="s">
        <v>78</v>
      </c>
      <c r="C87" s="2" t="s">
        <v>56</v>
      </c>
      <c r="D87" s="2" t="s">
        <v>62</v>
      </c>
      <c r="E87" s="2" t="s">
        <v>66</v>
      </c>
      <c r="F87" s="2" t="s">
        <v>71</v>
      </c>
      <c r="G87" s="2" t="s">
        <v>79</v>
      </c>
      <c r="H87" s="2" t="s">
        <v>1246</v>
      </c>
      <c r="I87" s="2" t="s">
        <v>1246</v>
      </c>
      <c r="J87" s="1" t="s">
        <v>130</v>
      </c>
      <c r="K87" s="2">
        <v>0</v>
      </c>
      <c r="L87" s="4">
        <v>0</v>
      </c>
      <c r="M87" s="4">
        <v>0</v>
      </c>
      <c r="N87" s="4">
        <v>0</v>
      </c>
      <c r="O87" s="4">
        <v>0</v>
      </c>
      <c r="P87" s="4">
        <v>0</v>
      </c>
      <c r="Q87" s="1">
        <v>0</v>
      </c>
      <c r="R87" s="4">
        <v>0</v>
      </c>
      <c r="S87" s="1">
        <v>0</v>
      </c>
      <c r="T87" s="7"/>
      <c r="U87" s="7"/>
      <c r="V87" s="7"/>
      <c r="W87" s="7"/>
      <c r="X87" s="7"/>
      <c r="Y87" s="7"/>
      <c r="Z87" s="7"/>
      <c r="AA87" s="7"/>
      <c r="AB87" s="7"/>
      <c r="AC87" s="7"/>
      <c r="AD87" s="7"/>
      <c r="AE87" s="7"/>
    </row>
    <row r="88" spans="1:31">
      <c r="A88" s="1">
        <v>88</v>
      </c>
      <c r="B88" s="2" t="s">
        <v>46</v>
      </c>
      <c r="C88" s="2" t="s">
        <v>78</v>
      </c>
      <c r="D88" s="2" t="s">
        <v>51</v>
      </c>
      <c r="E88" s="2" t="s">
        <v>56</v>
      </c>
      <c r="F88" s="2" t="s">
        <v>62</v>
      </c>
      <c r="G88" s="2" t="s">
        <v>71</v>
      </c>
      <c r="H88" s="2" t="s">
        <v>91</v>
      </c>
      <c r="I88" s="2" t="s">
        <v>1246</v>
      </c>
      <c r="J88" s="1" t="s">
        <v>130</v>
      </c>
      <c r="K88" s="2">
        <v>0</v>
      </c>
      <c r="L88" s="4">
        <v>0</v>
      </c>
      <c r="M88" s="4">
        <v>0</v>
      </c>
      <c r="N88" s="4">
        <v>0</v>
      </c>
      <c r="O88" s="4">
        <v>0</v>
      </c>
      <c r="P88" s="4">
        <v>0</v>
      </c>
      <c r="Q88" s="1">
        <v>0</v>
      </c>
      <c r="R88" s="4">
        <v>0</v>
      </c>
      <c r="S88" s="1">
        <v>0</v>
      </c>
      <c r="T88" s="7"/>
      <c r="U88" s="7"/>
      <c r="V88" s="7"/>
      <c r="W88" s="7"/>
      <c r="X88" s="7"/>
      <c r="Y88" s="7"/>
      <c r="Z88" s="7"/>
      <c r="AA88" s="7"/>
      <c r="AB88" s="7"/>
      <c r="AC88" s="7"/>
      <c r="AD88" s="7"/>
      <c r="AE88" s="7"/>
    </row>
    <row r="89" spans="1:31">
      <c r="A89" s="1">
        <v>89</v>
      </c>
      <c r="B89" s="1" t="s">
        <v>54</v>
      </c>
      <c r="C89" s="2" t="s">
        <v>97</v>
      </c>
      <c r="D89" s="2" t="s">
        <v>47</v>
      </c>
      <c r="E89" s="2" t="s">
        <v>51</v>
      </c>
      <c r="F89" s="2" t="s">
        <v>1250</v>
      </c>
      <c r="G89" s="2" t="s">
        <v>75</v>
      </c>
      <c r="H89" s="2" t="s">
        <v>91</v>
      </c>
      <c r="I89" s="2" t="s">
        <v>1246</v>
      </c>
      <c r="J89" s="1" t="s">
        <v>130</v>
      </c>
      <c r="K89" s="2">
        <v>0</v>
      </c>
      <c r="L89" s="4">
        <v>0</v>
      </c>
      <c r="M89" s="4">
        <v>0</v>
      </c>
      <c r="N89" s="4">
        <v>0</v>
      </c>
      <c r="O89" s="1">
        <v>0</v>
      </c>
      <c r="P89" s="4">
        <v>0</v>
      </c>
      <c r="Q89" s="1">
        <v>0</v>
      </c>
      <c r="R89" s="4">
        <v>0</v>
      </c>
      <c r="S89" s="1">
        <v>0</v>
      </c>
      <c r="T89" s="7"/>
      <c r="U89" s="7"/>
      <c r="V89" s="7"/>
      <c r="W89" s="7"/>
      <c r="X89" s="7"/>
      <c r="Y89" s="7"/>
      <c r="Z89" s="7"/>
      <c r="AA89" s="7"/>
      <c r="AB89" s="7"/>
      <c r="AC89" s="7"/>
      <c r="AD89" s="7"/>
      <c r="AE89" s="7"/>
    </row>
    <row r="90" spans="1:31">
      <c r="A90" s="1">
        <v>90</v>
      </c>
      <c r="B90" s="2" t="s">
        <v>87</v>
      </c>
      <c r="C90" s="2" t="s">
        <v>97</v>
      </c>
      <c r="D90" s="2" t="s">
        <v>102</v>
      </c>
      <c r="E90" s="2" t="s">
        <v>1250</v>
      </c>
      <c r="F90" s="2" t="s">
        <v>47</v>
      </c>
      <c r="G90" s="2" t="s">
        <v>75</v>
      </c>
      <c r="H90" s="2" t="s">
        <v>91</v>
      </c>
      <c r="I90" s="2"/>
      <c r="J90" s="1" t="s">
        <v>130</v>
      </c>
      <c r="K90" s="2" t="s">
        <v>76</v>
      </c>
      <c r="L90" s="4" t="s">
        <v>77</v>
      </c>
      <c r="M90" s="4">
        <v>0</v>
      </c>
      <c r="N90" s="4">
        <v>0</v>
      </c>
      <c r="O90" s="4">
        <v>0</v>
      </c>
      <c r="P90" s="4">
        <v>0</v>
      </c>
      <c r="Q90" s="1">
        <v>0</v>
      </c>
      <c r="R90" s="4">
        <v>0</v>
      </c>
      <c r="S90" s="1">
        <v>0</v>
      </c>
      <c r="T90" s="7"/>
      <c r="U90" s="7"/>
      <c r="V90" s="7"/>
      <c r="W90" s="7"/>
      <c r="X90" s="7"/>
      <c r="Y90" s="7"/>
      <c r="Z90" s="7"/>
      <c r="AA90" s="7"/>
      <c r="AB90" s="7"/>
      <c r="AC90" s="7"/>
      <c r="AD90" s="7"/>
      <c r="AE90" s="7"/>
    </row>
    <row r="91" spans="1:31">
      <c r="A91" s="1">
        <v>91</v>
      </c>
      <c r="B91" s="1" t="s">
        <v>54</v>
      </c>
      <c r="C91" s="2" t="s">
        <v>72</v>
      </c>
      <c r="D91" s="2" t="s">
        <v>47</v>
      </c>
      <c r="E91" s="2" t="s">
        <v>49</v>
      </c>
      <c r="F91" s="2" t="s">
        <v>1250</v>
      </c>
      <c r="G91" s="2" t="s">
        <v>75</v>
      </c>
      <c r="H91" s="2" t="s">
        <v>91</v>
      </c>
      <c r="I91" s="2" t="s">
        <v>1246</v>
      </c>
      <c r="J91" s="1" t="s">
        <v>130</v>
      </c>
      <c r="K91" s="2">
        <v>0</v>
      </c>
      <c r="L91" s="4">
        <v>0</v>
      </c>
      <c r="M91" s="4">
        <v>0</v>
      </c>
      <c r="N91" s="4">
        <v>0</v>
      </c>
      <c r="O91" s="4">
        <v>0</v>
      </c>
      <c r="P91" s="4">
        <v>0</v>
      </c>
      <c r="Q91" s="1">
        <v>0</v>
      </c>
      <c r="R91" s="4">
        <v>0</v>
      </c>
      <c r="S91" s="1">
        <v>0</v>
      </c>
      <c r="T91" s="7"/>
      <c r="U91" s="7"/>
      <c r="V91" s="7"/>
      <c r="W91" s="7"/>
      <c r="X91" s="7"/>
      <c r="Y91" s="7"/>
      <c r="Z91" s="7"/>
      <c r="AA91" s="7"/>
      <c r="AB91" s="7"/>
      <c r="AC91" s="7"/>
      <c r="AD91" s="7"/>
      <c r="AE91" s="7"/>
    </row>
    <row r="92" ht="14.5" spans="1:31">
      <c r="A92" s="1">
        <v>92</v>
      </c>
      <c r="B92" s="2" t="s">
        <v>49</v>
      </c>
      <c r="C92" s="2" t="s">
        <v>110</v>
      </c>
      <c r="D92" s="2" t="s">
        <v>116</v>
      </c>
      <c r="E92" s="2" t="s">
        <v>75</v>
      </c>
      <c r="F92" s="2" t="s">
        <v>1246</v>
      </c>
      <c r="G92" s="2" t="s">
        <v>1246</v>
      </c>
      <c r="H92" s="2" t="s">
        <v>1246</v>
      </c>
      <c r="I92" s="2" t="s">
        <v>1246</v>
      </c>
      <c r="J92" s="1" t="s">
        <v>130</v>
      </c>
      <c r="K92" s="2">
        <v>0</v>
      </c>
      <c r="L92" s="4">
        <v>0</v>
      </c>
      <c r="M92" s="4">
        <v>0</v>
      </c>
      <c r="N92" s="4">
        <v>0</v>
      </c>
      <c r="O92" s="4">
        <v>0</v>
      </c>
      <c r="P92" s="4">
        <v>0</v>
      </c>
      <c r="Q92" s="1">
        <v>0</v>
      </c>
      <c r="R92" s="4">
        <v>0</v>
      </c>
      <c r="S92" s="5">
        <v>0</v>
      </c>
      <c r="T92" s="17"/>
      <c r="U92" s="7"/>
      <c r="V92" s="7"/>
      <c r="W92" s="7"/>
      <c r="X92" s="7"/>
      <c r="Y92" s="7"/>
      <c r="Z92" s="7"/>
      <c r="AA92" s="7"/>
      <c r="AB92" s="7"/>
      <c r="AC92" s="7"/>
      <c r="AD92" s="7"/>
      <c r="AE92" s="7"/>
    </row>
    <row r="93" spans="1:31">
      <c r="A93" s="1">
        <v>93</v>
      </c>
      <c r="B93" s="1" t="s">
        <v>63</v>
      </c>
      <c r="C93" s="1" t="s">
        <v>102</v>
      </c>
      <c r="D93" s="1" t="s">
        <v>104</v>
      </c>
      <c r="E93" s="2" t="s">
        <v>56</v>
      </c>
      <c r="F93" s="2" t="s">
        <v>62</v>
      </c>
      <c r="G93" s="2" t="s">
        <v>79</v>
      </c>
      <c r="H93" s="2" t="s">
        <v>91</v>
      </c>
      <c r="I93" s="2" t="s">
        <v>1246</v>
      </c>
      <c r="J93" s="1" t="s">
        <v>130</v>
      </c>
      <c r="K93" s="2">
        <v>0</v>
      </c>
      <c r="L93" s="1">
        <v>0</v>
      </c>
      <c r="M93" s="4">
        <v>0</v>
      </c>
      <c r="N93" s="4">
        <v>0</v>
      </c>
      <c r="O93" s="4">
        <v>0</v>
      </c>
      <c r="P93" s="4">
        <v>0</v>
      </c>
      <c r="Q93" s="1">
        <v>0</v>
      </c>
      <c r="R93" s="4">
        <v>0</v>
      </c>
      <c r="S93" s="1">
        <v>0</v>
      </c>
      <c r="T93" s="7"/>
      <c r="U93" s="7"/>
      <c r="V93" s="7"/>
      <c r="W93" s="7"/>
      <c r="X93" s="7"/>
      <c r="Y93" s="7"/>
      <c r="Z93" s="7"/>
      <c r="AA93" s="7"/>
      <c r="AB93" s="7"/>
      <c r="AC93" s="7"/>
      <c r="AD93" s="7"/>
      <c r="AE93" s="7"/>
    </row>
    <row r="94" spans="1:31">
      <c r="A94" s="1">
        <v>94</v>
      </c>
      <c r="B94" s="2" t="s">
        <v>54</v>
      </c>
      <c r="C94" s="2" t="s">
        <v>1250</v>
      </c>
      <c r="D94" s="2" t="s">
        <v>74</v>
      </c>
      <c r="E94" s="2" t="s">
        <v>75</v>
      </c>
      <c r="F94" s="2" t="s">
        <v>88</v>
      </c>
      <c r="G94" s="2" t="s">
        <v>93</v>
      </c>
      <c r="H94" s="2" t="s">
        <v>1246</v>
      </c>
      <c r="I94" s="2" t="s">
        <v>1250</v>
      </c>
      <c r="J94" s="1" t="s">
        <v>130</v>
      </c>
      <c r="K94" s="2">
        <v>0</v>
      </c>
      <c r="L94" s="4">
        <v>0</v>
      </c>
      <c r="M94" s="4">
        <v>0</v>
      </c>
      <c r="N94" s="4">
        <v>0</v>
      </c>
      <c r="O94" s="4">
        <v>0</v>
      </c>
      <c r="P94" s="4">
        <v>0</v>
      </c>
      <c r="Q94" s="1">
        <v>0</v>
      </c>
      <c r="R94" s="4">
        <v>0</v>
      </c>
      <c r="S94" s="1">
        <v>0</v>
      </c>
      <c r="T94" s="7"/>
      <c r="U94" s="7"/>
      <c r="V94" s="7"/>
      <c r="W94" s="7"/>
      <c r="X94" s="7"/>
      <c r="Y94" s="7"/>
      <c r="Z94" s="7"/>
      <c r="AA94" s="7"/>
      <c r="AB94" s="7"/>
      <c r="AC94" s="7"/>
      <c r="AD94" s="7"/>
      <c r="AE94" s="7"/>
    </row>
    <row r="95" spans="1:31">
      <c r="A95" s="1">
        <v>95</v>
      </c>
      <c r="B95" s="1" t="s">
        <v>110</v>
      </c>
      <c r="C95" s="2" t="s">
        <v>51</v>
      </c>
      <c r="D95" s="2" t="s">
        <v>58</v>
      </c>
      <c r="E95" s="2" t="s">
        <v>68</v>
      </c>
      <c r="F95" s="2" t="s">
        <v>73</v>
      </c>
      <c r="G95" s="2" t="s">
        <v>75</v>
      </c>
      <c r="H95" s="2" t="s">
        <v>79</v>
      </c>
      <c r="I95" s="2" t="s">
        <v>82</v>
      </c>
      <c r="J95" s="1" t="s">
        <v>130</v>
      </c>
      <c r="K95" s="2">
        <v>0</v>
      </c>
      <c r="L95" s="4">
        <v>0</v>
      </c>
      <c r="M95" s="4">
        <v>0</v>
      </c>
      <c r="N95" s="4">
        <v>0</v>
      </c>
      <c r="O95" s="4">
        <v>0</v>
      </c>
      <c r="P95" s="4">
        <v>0</v>
      </c>
      <c r="Q95" s="1">
        <v>0</v>
      </c>
      <c r="R95" s="4">
        <v>0</v>
      </c>
      <c r="S95" s="1">
        <v>0</v>
      </c>
      <c r="T95" s="7"/>
      <c r="U95" s="7"/>
      <c r="V95" s="7"/>
      <c r="W95" s="7"/>
      <c r="X95" s="7"/>
      <c r="Y95" s="7"/>
      <c r="Z95" s="7"/>
      <c r="AA95" s="7"/>
      <c r="AB95" s="7"/>
      <c r="AC95" s="7"/>
      <c r="AD95" s="7"/>
      <c r="AE95" s="7"/>
    </row>
    <row r="96" spans="1:31">
      <c r="A96" s="1">
        <v>96</v>
      </c>
      <c r="B96" s="2" t="s">
        <v>46</v>
      </c>
      <c r="C96" s="2" t="s">
        <v>49</v>
      </c>
      <c r="D96" s="2" t="s">
        <v>51</v>
      </c>
      <c r="E96" s="2" t="s">
        <v>68</v>
      </c>
      <c r="F96" s="2" t="s">
        <v>73</v>
      </c>
      <c r="G96" s="2" t="s">
        <v>75</v>
      </c>
      <c r="H96" s="2" t="s">
        <v>1246</v>
      </c>
      <c r="I96" s="2" t="s">
        <v>1246</v>
      </c>
      <c r="J96" s="1" t="s">
        <v>130</v>
      </c>
      <c r="K96" s="2">
        <v>0</v>
      </c>
      <c r="L96" s="4">
        <v>0</v>
      </c>
      <c r="M96" s="4">
        <v>0</v>
      </c>
      <c r="N96" s="4">
        <v>0</v>
      </c>
      <c r="O96" s="4">
        <v>0</v>
      </c>
      <c r="P96" s="4">
        <v>0</v>
      </c>
      <c r="Q96" s="1">
        <v>0</v>
      </c>
      <c r="R96" s="4">
        <v>0</v>
      </c>
      <c r="S96" s="1">
        <v>0</v>
      </c>
      <c r="T96" s="7"/>
      <c r="U96" s="7"/>
      <c r="V96" s="7"/>
      <c r="W96" s="7"/>
      <c r="X96" s="7"/>
      <c r="Y96" s="7"/>
      <c r="Z96" s="7"/>
      <c r="AA96" s="7"/>
      <c r="AB96" s="7"/>
      <c r="AC96" s="7"/>
      <c r="AD96" s="7"/>
      <c r="AE96" s="7"/>
    </row>
    <row r="97" spans="1:31">
      <c r="A97" s="1">
        <v>97</v>
      </c>
      <c r="B97" s="1" t="s">
        <v>104</v>
      </c>
      <c r="C97" s="2" t="s">
        <v>49</v>
      </c>
      <c r="D97" s="2" t="s">
        <v>1250</v>
      </c>
      <c r="E97" s="2" t="s">
        <v>110</v>
      </c>
      <c r="F97" s="2" t="s">
        <v>91</v>
      </c>
      <c r="G97" s="2" t="s">
        <v>1246</v>
      </c>
      <c r="H97" s="2" t="s">
        <v>1246</v>
      </c>
      <c r="I97" s="2" t="s">
        <v>1246</v>
      </c>
      <c r="J97" s="1" t="s">
        <v>130</v>
      </c>
      <c r="K97" s="2">
        <v>0</v>
      </c>
      <c r="L97" s="4">
        <v>0</v>
      </c>
      <c r="M97" s="4">
        <v>0</v>
      </c>
      <c r="N97" s="4">
        <v>0</v>
      </c>
      <c r="O97" s="4">
        <v>0</v>
      </c>
      <c r="P97" s="4">
        <v>0</v>
      </c>
      <c r="Q97" s="1">
        <v>0</v>
      </c>
      <c r="R97" s="4">
        <v>0</v>
      </c>
      <c r="S97" s="1">
        <v>0</v>
      </c>
      <c r="T97" s="7"/>
      <c r="U97" s="7"/>
      <c r="V97" s="7"/>
      <c r="W97" s="7"/>
      <c r="X97" s="7"/>
      <c r="Y97" s="7"/>
      <c r="Z97" s="7"/>
      <c r="AA97" s="7"/>
      <c r="AB97" s="7"/>
      <c r="AC97" s="7"/>
      <c r="AD97" s="7"/>
      <c r="AE97" s="7"/>
    </row>
    <row r="98" spans="1:31">
      <c r="A98" s="1">
        <v>98</v>
      </c>
      <c r="B98" s="2"/>
      <c r="C98" s="2" t="s">
        <v>89</v>
      </c>
      <c r="D98" s="2" t="s">
        <v>97</v>
      </c>
      <c r="E98" s="2" t="s">
        <v>102</v>
      </c>
      <c r="F98" s="2" t="s">
        <v>62</v>
      </c>
      <c r="G98" s="2" t="s">
        <v>71</v>
      </c>
      <c r="H98" s="2" t="s">
        <v>96</v>
      </c>
      <c r="I98" s="2" t="s">
        <v>99</v>
      </c>
      <c r="J98" s="1" t="s">
        <v>130</v>
      </c>
      <c r="K98" s="5" t="s">
        <v>81</v>
      </c>
      <c r="L98" s="4" t="s">
        <v>56</v>
      </c>
      <c r="M98" s="4">
        <v>0</v>
      </c>
      <c r="N98" s="4">
        <v>0</v>
      </c>
      <c r="O98" s="4">
        <v>0</v>
      </c>
      <c r="P98" s="4">
        <v>0</v>
      </c>
      <c r="Q98" s="1">
        <v>0</v>
      </c>
      <c r="R98" s="4">
        <v>0</v>
      </c>
      <c r="S98" s="1">
        <v>0</v>
      </c>
      <c r="T98" s="7"/>
      <c r="U98" s="7"/>
      <c r="V98" s="7"/>
      <c r="W98" s="7"/>
      <c r="X98" s="7"/>
      <c r="Y98" s="7"/>
      <c r="Z98" s="7"/>
      <c r="AA98" s="7"/>
      <c r="AB98" s="7"/>
      <c r="AC98" s="7"/>
      <c r="AD98" s="7"/>
      <c r="AE98" s="7"/>
    </row>
    <row r="99" spans="1:31">
      <c r="A99" s="1">
        <v>99</v>
      </c>
      <c r="B99" s="1" t="s">
        <v>102</v>
      </c>
      <c r="C99" s="2" t="s">
        <v>56</v>
      </c>
      <c r="D99" s="2" t="s">
        <v>60</v>
      </c>
      <c r="E99" s="2" t="s">
        <v>62</v>
      </c>
      <c r="F99" s="2" t="s">
        <v>1250</v>
      </c>
      <c r="G99" s="2" t="s">
        <v>71</v>
      </c>
      <c r="H99" s="2" t="s">
        <v>91</v>
      </c>
      <c r="I99" s="2" t="s">
        <v>99</v>
      </c>
      <c r="J99" s="1" t="s">
        <v>130</v>
      </c>
      <c r="K99" s="2">
        <v>0</v>
      </c>
      <c r="L99" s="4">
        <v>0</v>
      </c>
      <c r="M99" s="4">
        <v>0</v>
      </c>
      <c r="N99" s="4">
        <v>0</v>
      </c>
      <c r="O99" s="4">
        <v>0</v>
      </c>
      <c r="P99" s="4">
        <v>0</v>
      </c>
      <c r="Q99" s="1">
        <v>0</v>
      </c>
      <c r="R99" s="4">
        <v>0</v>
      </c>
      <c r="S99" s="1">
        <v>0</v>
      </c>
      <c r="T99" s="7"/>
      <c r="U99" s="7"/>
      <c r="V99" s="7"/>
      <c r="W99" s="7"/>
      <c r="X99" s="7"/>
      <c r="Y99" s="7"/>
      <c r="Z99" s="7"/>
      <c r="AA99" s="7"/>
      <c r="AB99" s="7"/>
      <c r="AC99" s="7"/>
      <c r="AD99" s="7"/>
      <c r="AE99" s="7"/>
    </row>
    <row r="100" spans="1:31">
      <c r="A100" s="1">
        <v>100</v>
      </c>
      <c r="B100" s="2" t="s">
        <v>46</v>
      </c>
      <c r="C100" s="2" t="s">
        <v>1250</v>
      </c>
      <c r="D100" s="2" t="s">
        <v>76</v>
      </c>
      <c r="E100" s="2" t="s">
        <v>51</v>
      </c>
      <c r="F100" s="2" t="s">
        <v>75</v>
      </c>
      <c r="G100" s="1"/>
      <c r="H100" s="2" t="s">
        <v>1246</v>
      </c>
      <c r="I100" s="2" t="s">
        <v>1250</v>
      </c>
      <c r="J100" s="1" t="s">
        <v>130</v>
      </c>
      <c r="K100" s="2" t="s">
        <v>93</v>
      </c>
      <c r="L100" s="4" t="s">
        <v>88</v>
      </c>
      <c r="M100" s="4">
        <v>0</v>
      </c>
      <c r="N100" s="4">
        <v>0</v>
      </c>
      <c r="O100" s="4">
        <v>0</v>
      </c>
      <c r="P100" s="4">
        <v>0</v>
      </c>
      <c r="Q100" s="1">
        <v>0</v>
      </c>
      <c r="R100" s="4">
        <v>0</v>
      </c>
      <c r="S100" s="1">
        <v>0</v>
      </c>
      <c r="T100" s="7"/>
      <c r="U100" s="7"/>
      <c r="V100" s="7"/>
      <c r="W100" s="7"/>
      <c r="X100" s="7"/>
      <c r="Y100" s="7"/>
      <c r="Z100" s="7"/>
      <c r="AA100" s="7"/>
      <c r="AB100" s="7"/>
      <c r="AC100" s="7"/>
      <c r="AD100" s="7"/>
      <c r="AE100" s="7"/>
    </row>
    <row r="101" spans="1:31">
      <c r="A101" s="1">
        <v>101</v>
      </c>
      <c r="B101" s="2" t="s">
        <v>1246</v>
      </c>
      <c r="C101" s="1"/>
      <c r="D101" s="2" t="s">
        <v>110</v>
      </c>
      <c r="E101" s="2" t="s">
        <v>116</v>
      </c>
      <c r="F101" s="2" t="s">
        <v>1250</v>
      </c>
      <c r="G101" s="2" t="s">
        <v>91</v>
      </c>
      <c r="H101" s="2" t="s">
        <v>1246</v>
      </c>
      <c r="I101" s="2" t="s">
        <v>1246</v>
      </c>
      <c r="J101" s="1" t="s">
        <v>130</v>
      </c>
      <c r="K101" s="5" t="s">
        <v>65</v>
      </c>
      <c r="L101" s="4" t="s">
        <v>49</v>
      </c>
      <c r="M101" s="4">
        <v>0</v>
      </c>
      <c r="N101" s="4">
        <v>0</v>
      </c>
      <c r="O101" s="4">
        <v>0</v>
      </c>
      <c r="P101" s="4">
        <v>0</v>
      </c>
      <c r="Q101" s="1">
        <v>0</v>
      </c>
      <c r="R101" s="5">
        <v>0</v>
      </c>
      <c r="S101" s="5">
        <v>0</v>
      </c>
      <c r="T101" s="7"/>
      <c r="U101" s="7"/>
      <c r="V101" s="7"/>
      <c r="W101" s="7"/>
      <c r="X101" s="7"/>
      <c r="Y101" s="7"/>
      <c r="Z101" s="7"/>
      <c r="AA101" s="7"/>
      <c r="AB101" s="7"/>
      <c r="AC101" s="7"/>
      <c r="AD101" s="7"/>
      <c r="AE101" s="7"/>
    </row>
    <row r="102" spans="1:31">
      <c r="A102" s="1">
        <v>102</v>
      </c>
      <c r="B102" s="2" t="s">
        <v>46</v>
      </c>
      <c r="C102" s="2" t="s">
        <v>54</v>
      </c>
      <c r="D102" s="2" t="s">
        <v>1250</v>
      </c>
      <c r="E102" s="2" t="s">
        <v>116</v>
      </c>
      <c r="F102" s="1"/>
      <c r="G102" s="2" t="s">
        <v>75</v>
      </c>
      <c r="H102" s="2" t="s">
        <v>1246</v>
      </c>
      <c r="I102" s="2" t="s">
        <v>1250</v>
      </c>
      <c r="J102" s="1" t="s">
        <v>130</v>
      </c>
      <c r="K102" s="2" t="s">
        <v>49</v>
      </c>
      <c r="L102" s="5" t="s">
        <v>65</v>
      </c>
      <c r="M102" s="4">
        <v>0</v>
      </c>
      <c r="N102" s="4">
        <v>0</v>
      </c>
      <c r="O102" s="2">
        <v>0</v>
      </c>
      <c r="P102" s="4">
        <v>0</v>
      </c>
      <c r="Q102" s="1">
        <v>0</v>
      </c>
      <c r="R102" s="4">
        <v>0</v>
      </c>
      <c r="S102" s="1">
        <v>0</v>
      </c>
      <c r="T102" s="7"/>
      <c r="U102" s="7"/>
      <c r="V102" s="7"/>
      <c r="W102" s="7"/>
      <c r="X102" s="7"/>
      <c r="Y102" s="7"/>
      <c r="Z102" s="7"/>
      <c r="AA102" s="7"/>
      <c r="AB102" s="7"/>
      <c r="AC102" s="7"/>
      <c r="AD102" s="7"/>
      <c r="AE102" s="7"/>
    </row>
    <row r="103" spans="1:31">
      <c r="A103" s="1">
        <v>103</v>
      </c>
      <c r="B103" s="1" t="s">
        <v>46</v>
      </c>
      <c r="C103" s="2" t="s">
        <v>1250</v>
      </c>
      <c r="D103" s="2" t="s">
        <v>78</v>
      </c>
      <c r="E103" s="2" t="s">
        <v>51</v>
      </c>
      <c r="F103" s="2" t="s">
        <v>56</v>
      </c>
      <c r="G103" s="2" t="s">
        <v>75</v>
      </c>
      <c r="H103" s="2" t="s">
        <v>91</v>
      </c>
      <c r="I103" s="2" t="s">
        <v>1250</v>
      </c>
      <c r="J103" s="1" t="s">
        <v>130</v>
      </c>
      <c r="K103" s="2">
        <v>0</v>
      </c>
      <c r="L103" s="4">
        <v>0</v>
      </c>
      <c r="M103" s="4">
        <v>0</v>
      </c>
      <c r="N103" s="4">
        <v>0</v>
      </c>
      <c r="O103" s="4">
        <v>0</v>
      </c>
      <c r="P103" s="4">
        <v>0</v>
      </c>
      <c r="Q103" s="1">
        <v>0</v>
      </c>
      <c r="R103" s="4">
        <v>0</v>
      </c>
      <c r="S103" s="1">
        <v>0</v>
      </c>
      <c r="T103" s="7"/>
      <c r="U103" s="7"/>
      <c r="V103" s="7"/>
      <c r="W103" s="7"/>
      <c r="X103" s="7"/>
      <c r="Y103" s="7"/>
      <c r="Z103" s="7"/>
      <c r="AA103" s="7"/>
      <c r="AB103" s="7"/>
      <c r="AC103" s="7"/>
      <c r="AD103" s="7"/>
      <c r="AE103" s="7"/>
    </row>
    <row r="104" spans="1:31">
      <c r="A104" s="1">
        <v>104</v>
      </c>
      <c r="B104" s="1"/>
      <c r="C104" s="2" t="s">
        <v>74</v>
      </c>
      <c r="D104" s="2" t="s">
        <v>89</v>
      </c>
      <c r="E104" s="2" t="s">
        <v>97</v>
      </c>
      <c r="F104" s="2" t="s">
        <v>93</v>
      </c>
      <c r="G104" s="2" t="s">
        <v>96</v>
      </c>
      <c r="H104" s="2"/>
      <c r="I104" s="2"/>
      <c r="J104" s="1" t="s">
        <v>130</v>
      </c>
      <c r="K104" s="2" t="s">
        <v>63</v>
      </c>
      <c r="L104" s="4" t="s">
        <v>99</v>
      </c>
      <c r="M104" s="4">
        <v>0</v>
      </c>
      <c r="N104" s="4">
        <v>0</v>
      </c>
      <c r="O104" s="4">
        <v>0</v>
      </c>
      <c r="P104" s="4">
        <v>0</v>
      </c>
      <c r="Q104" s="1" t="s">
        <v>102</v>
      </c>
      <c r="R104" s="4" t="s">
        <v>56</v>
      </c>
      <c r="S104" s="1" t="s">
        <v>110</v>
      </c>
      <c r="T104" s="7"/>
      <c r="U104" s="7"/>
      <c r="V104" s="7"/>
      <c r="W104" s="7"/>
      <c r="X104" s="7"/>
      <c r="Y104" s="7"/>
      <c r="Z104" s="7"/>
      <c r="AA104" s="7"/>
      <c r="AB104" s="7"/>
      <c r="AC104" s="7"/>
      <c r="AD104" s="7"/>
      <c r="AE104" s="7"/>
    </row>
    <row r="105" spans="1:31">
      <c r="A105" s="1">
        <v>105</v>
      </c>
      <c r="B105" s="1" t="s">
        <v>54</v>
      </c>
      <c r="C105" s="2" t="s">
        <v>97</v>
      </c>
      <c r="D105" s="2" t="s">
        <v>51</v>
      </c>
      <c r="E105" s="2" t="s">
        <v>110</v>
      </c>
      <c r="F105" s="2" t="s">
        <v>1250</v>
      </c>
      <c r="G105" s="2" t="s">
        <v>75</v>
      </c>
      <c r="H105" s="2" t="s">
        <v>88</v>
      </c>
      <c r="I105" s="2" t="s">
        <v>93</v>
      </c>
      <c r="J105" s="1" t="s">
        <v>130</v>
      </c>
      <c r="K105" s="2">
        <v>0</v>
      </c>
      <c r="L105" s="4">
        <v>0</v>
      </c>
      <c r="M105" s="4">
        <v>0</v>
      </c>
      <c r="N105" s="4">
        <v>0</v>
      </c>
      <c r="O105" s="4">
        <v>0</v>
      </c>
      <c r="P105" s="4">
        <v>0</v>
      </c>
      <c r="Q105" s="1">
        <v>0</v>
      </c>
      <c r="R105" s="4">
        <v>0</v>
      </c>
      <c r="S105" s="1">
        <v>0</v>
      </c>
      <c r="T105" s="7"/>
      <c r="U105" s="7"/>
      <c r="V105" s="7"/>
      <c r="W105" s="7"/>
      <c r="X105" s="7"/>
      <c r="Y105" s="7"/>
      <c r="Z105" s="7"/>
      <c r="AA105" s="7"/>
      <c r="AB105" s="7"/>
      <c r="AC105" s="7"/>
      <c r="AD105" s="7"/>
      <c r="AE105" s="7"/>
    </row>
    <row r="106" spans="1:31">
      <c r="A106" s="1">
        <v>106</v>
      </c>
      <c r="B106" s="1"/>
      <c r="C106" s="2" t="s">
        <v>49</v>
      </c>
      <c r="D106" s="2" t="s">
        <v>51</v>
      </c>
      <c r="E106" s="2" t="s">
        <v>1246</v>
      </c>
      <c r="F106" s="2" t="s">
        <v>1246</v>
      </c>
      <c r="G106" s="2" t="s">
        <v>1246</v>
      </c>
      <c r="H106" s="2" t="s">
        <v>1246</v>
      </c>
      <c r="I106" s="2" t="s">
        <v>1246</v>
      </c>
      <c r="J106" s="1" t="s">
        <v>130</v>
      </c>
      <c r="K106" s="2" t="s">
        <v>116</v>
      </c>
      <c r="L106" s="4" t="s">
        <v>110</v>
      </c>
      <c r="M106" s="4">
        <v>0</v>
      </c>
      <c r="N106" s="4">
        <v>0</v>
      </c>
      <c r="O106" s="4">
        <v>0</v>
      </c>
      <c r="P106" s="4">
        <v>0</v>
      </c>
      <c r="Q106" s="1">
        <v>0</v>
      </c>
      <c r="R106" s="4">
        <v>0</v>
      </c>
      <c r="S106" s="1">
        <v>0</v>
      </c>
      <c r="T106" s="7"/>
      <c r="U106" s="7"/>
      <c r="V106" s="7"/>
      <c r="W106" s="7"/>
      <c r="X106" s="7"/>
      <c r="Y106" s="7"/>
      <c r="Z106" s="7"/>
      <c r="AA106" s="7"/>
      <c r="AB106" s="7"/>
      <c r="AC106" s="7"/>
      <c r="AD106" s="7"/>
      <c r="AE106" s="7"/>
    </row>
    <row r="107" spans="1:31">
      <c r="A107" s="1">
        <v>107</v>
      </c>
      <c r="B107" s="1" t="s">
        <v>63</v>
      </c>
      <c r="C107" s="2" t="s">
        <v>74</v>
      </c>
      <c r="D107" s="2"/>
      <c r="E107" s="2" t="s">
        <v>89</v>
      </c>
      <c r="F107" s="2" t="s">
        <v>102</v>
      </c>
      <c r="G107" s="2" t="s">
        <v>108</v>
      </c>
      <c r="H107" s="2" t="s">
        <v>99</v>
      </c>
      <c r="I107" s="2"/>
      <c r="J107" s="2" t="s">
        <v>77</v>
      </c>
      <c r="K107" s="2" t="s">
        <v>78</v>
      </c>
      <c r="L107" s="4" t="s">
        <v>56</v>
      </c>
      <c r="M107" s="4">
        <v>0</v>
      </c>
      <c r="N107" s="4">
        <v>0</v>
      </c>
      <c r="O107" s="4">
        <v>0</v>
      </c>
      <c r="P107" s="4">
        <v>0</v>
      </c>
      <c r="Q107" s="2" t="s">
        <v>107</v>
      </c>
      <c r="R107" s="4" t="s">
        <v>76</v>
      </c>
      <c r="S107" s="1" t="s">
        <v>71</v>
      </c>
      <c r="T107" s="7"/>
      <c r="U107" s="7"/>
      <c r="V107" s="7"/>
      <c r="W107" s="7"/>
      <c r="X107" s="7"/>
      <c r="Y107" s="7"/>
      <c r="Z107" s="7"/>
      <c r="AA107" s="7"/>
      <c r="AB107" s="7"/>
      <c r="AC107" s="7"/>
      <c r="AD107" s="7"/>
      <c r="AE107" s="7"/>
    </row>
    <row r="108" spans="1:31">
      <c r="A108" s="1">
        <v>108</v>
      </c>
      <c r="B108" s="2" t="s">
        <v>63</v>
      </c>
      <c r="C108" s="1"/>
      <c r="D108" s="2" t="s">
        <v>51</v>
      </c>
      <c r="E108" s="2" t="s">
        <v>60</v>
      </c>
      <c r="F108" s="2" t="s">
        <v>64</v>
      </c>
      <c r="G108" s="2" t="s">
        <v>91</v>
      </c>
      <c r="H108" s="2" t="s">
        <v>99</v>
      </c>
      <c r="I108" s="2" t="s">
        <v>96</v>
      </c>
      <c r="J108" s="1" t="s">
        <v>130</v>
      </c>
      <c r="K108" s="2" t="s">
        <v>89</v>
      </c>
      <c r="L108" s="4" t="s">
        <v>101</v>
      </c>
      <c r="M108" s="4">
        <v>0</v>
      </c>
      <c r="N108" s="4">
        <v>0</v>
      </c>
      <c r="O108" s="4">
        <v>0</v>
      </c>
      <c r="P108" s="4">
        <v>0</v>
      </c>
      <c r="Q108" s="1">
        <v>0</v>
      </c>
      <c r="R108" s="4">
        <v>0</v>
      </c>
      <c r="S108" s="1">
        <v>0</v>
      </c>
      <c r="T108" s="7"/>
      <c r="U108" s="7"/>
      <c r="V108" s="7"/>
      <c r="W108" s="7"/>
      <c r="X108" s="7"/>
      <c r="Y108" s="7"/>
      <c r="Z108" s="7"/>
      <c r="AA108" s="7"/>
      <c r="AB108" s="7"/>
      <c r="AC108" s="7"/>
      <c r="AD108" s="7"/>
      <c r="AE108" s="7"/>
    </row>
    <row r="109" spans="1:31">
      <c r="A109" s="1">
        <v>109</v>
      </c>
      <c r="B109" s="1" t="s">
        <v>46</v>
      </c>
      <c r="C109" s="2" t="s">
        <v>76</v>
      </c>
      <c r="D109" s="2" t="s">
        <v>1250</v>
      </c>
      <c r="E109" s="2" t="s">
        <v>104</v>
      </c>
      <c r="F109" s="2" t="s">
        <v>64</v>
      </c>
      <c r="G109" s="2" t="s">
        <v>75</v>
      </c>
      <c r="H109" s="2" t="s">
        <v>79</v>
      </c>
      <c r="I109" s="2" t="s">
        <v>82</v>
      </c>
      <c r="J109" s="1" t="s">
        <v>130</v>
      </c>
      <c r="K109" s="2">
        <v>0</v>
      </c>
      <c r="L109" s="4">
        <v>0</v>
      </c>
      <c r="M109" s="4">
        <v>0</v>
      </c>
      <c r="N109" s="4">
        <v>0</v>
      </c>
      <c r="O109" s="4">
        <v>0</v>
      </c>
      <c r="P109" s="4">
        <v>0</v>
      </c>
      <c r="Q109" s="1">
        <v>0</v>
      </c>
      <c r="R109" s="4">
        <v>0</v>
      </c>
      <c r="S109" s="1">
        <v>0</v>
      </c>
      <c r="T109" s="7"/>
      <c r="U109" s="7"/>
      <c r="V109" s="7"/>
      <c r="W109" s="7"/>
      <c r="X109" s="7"/>
      <c r="Y109" s="7"/>
      <c r="Z109" s="7"/>
      <c r="AA109" s="7"/>
      <c r="AB109" s="7"/>
      <c r="AC109" s="7"/>
      <c r="AD109" s="7"/>
      <c r="AE109" s="7"/>
    </row>
    <row r="110" spans="1:31">
      <c r="A110" s="1">
        <v>110</v>
      </c>
      <c r="B110" s="2" t="s">
        <v>46</v>
      </c>
      <c r="C110" s="2" t="s">
        <v>1250</v>
      </c>
      <c r="D110" s="2" t="s">
        <v>87</v>
      </c>
      <c r="E110" s="2" t="s">
        <v>47</v>
      </c>
      <c r="F110" s="2" t="s">
        <v>51</v>
      </c>
      <c r="G110" s="2" t="s">
        <v>66</v>
      </c>
      <c r="H110" s="2" t="s">
        <v>75</v>
      </c>
      <c r="I110" s="2" t="s">
        <v>1250</v>
      </c>
      <c r="J110" s="1" t="s">
        <v>130</v>
      </c>
      <c r="K110" s="2">
        <v>0</v>
      </c>
      <c r="L110" s="4">
        <v>0</v>
      </c>
      <c r="M110" s="4">
        <v>0</v>
      </c>
      <c r="N110" s="4">
        <v>0</v>
      </c>
      <c r="O110" s="4">
        <v>0</v>
      </c>
      <c r="P110" s="4">
        <v>0</v>
      </c>
      <c r="Q110" s="1">
        <v>0</v>
      </c>
      <c r="R110" s="4">
        <v>0</v>
      </c>
      <c r="S110" s="1">
        <v>0</v>
      </c>
      <c r="T110" s="7"/>
      <c r="U110" s="7"/>
      <c r="V110" s="7"/>
      <c r="W110" s="7"/>
      <c r="X110" s="7"/>
      <c r="Y110" s="7"/>
      <c r="Z110" s="7"/>
      <c r="AA110" s="7"/>
      <c r="AB110" s="7"/>
      <c r="AC110" s="7"/>
      <c r="AD110" s="7"/>
      <c r="AE110" s="7"/>
    </row>
    <row r="111" spans="1:31">
      <c r="A111" s="1">
        <v>111</v>
      </c>
      <c r="B111" s="1" t="s">
        <v>46</v>
      </c>
      <c r="C111" s="2" t="s">
        <v>54</v>
      </c>
      <c r="D111" s="2" t="s">
        <v>74</v>
      </c>
      <c r="E111" s="2" t="s">
        <v>51</v>
      </c>
      <c r="F111" s="2" t="s">
        <v>1250</v>
      </c>
      <c r="G111" s="2" t="s">
        <v>75</v>
      </c>
      <c r="H111" s="2" t="s">
        <v>1246</v>
      </c>
      <c r="I111" s="2" t="s">
        <v>1250</v>
      </c>
      <c r="J111" s="1" t="s">
        <v>130</v>
      </c>
      <c r="K111" s="2">
        <v>0</v>
      </c>
      <c r="L111" s="4">
        <v>0</v>
      </c>
      <c r="M111" s="4">
        <v>0</v>
      </c>
      <c r="N111" s="4">
        <v>0</v>
      </c>
      <c r="O111" s="4">
        <v>0</v>
      </c>
      <c r="P111" s="4">
        <v>0</v>
      </c>
      <c r="Q111" s="1">
        <v>0</v>
      </c>
      <c r="R111" s="4">
        <v>0</v>
      </c>
      <c r="S111" s="1">
        <v>0</v>
      </c>
      <c r="T111" s="7"/>
      <c r="U111" s="7"/>
      <c r="V111" s="7"/>
      <c r="W111" s="7"/>
      <c r="X111" s="7"/>
      <c r="Y111" s="7"/>
      <c r="Z111" s="7"/>
      <c r="AA111" s="7"/>
      <c r="AB111" s="7"/>
      <c r="AC111" s="7"/>
      <c r="AD111" s="7"/>
      <c r="AE111" s="7"/>
    </row>
    <row r="112" spans="1:31">
      <c r="A112" s="1">
        <v>112</v>
      </c>
      <c r="B112" s="2" t="s">
        <v>46</v>
      </c>
      <c r="C112" s="2" t="s">
        <v>1257</v>
      </c>
      <c r="D112" s="2" t="s">
        <v>47</v>
      </c>
      <c r="E112" s="1"/>
      <c r="F112" s="2" t="s">
        <v>51</v>
      </c>
      <c r="G112" s="2" t="s">
        <v>1250</v>
      </c>
      <c r="H112" s="2" t="s">
        <v>1246</v>
      </c>
      <c r="I112" s="2" t="s">
        <v>1246</v>
      </c>
      <c r="J112" s="1" t="s">
        <v>130</v>
      </c>
      <c r="K112" s="2" t="s">
        <v>49</v>
      </c>
      <c r="L112" s="5" t="s">
        <v>65</v>
      </c>
      <c r="M112" s="4">
        <v>0</v>
      </c>
      <c r="N112" s="4">
        <v>0</v>
      </c>
      <c r="O112" s="4">
        <v>0</v>
      </c>
      <c r="P112" s="4">
        <v>0</v>
      </c>
      <c r="Q112" s="1">
        <v>0</v>
      </c>
      <c r="R112" s="4">
        <v>0</v>
      </c>
      <c r="S112" s="1">
        <v>0</v>
      </c>
      <c r="T112" s="7"/>
      <c r="U112" s="7"/>
      <c r="V112" s="7"/>
      <c r="W112" s="7"/>
      <c r="X112" s="7"/>
      <c r="Y112" s="7"/>
      <c r="Z112" s="7"/>
      <c r="AA112" s="7"/>
      <c r="AB112" s="7"/>
      <c r="AC112" s="7"/>
      <c r="AD112" s="7"/>
      <c r="AE112" s="7"/>
    </row>
    <row r="113" spans="1:31">
      <c r="A113" s="1">
        <v>113</v>
      </c>
      <c r="B113" s="1" t="s">
        <v>46</v>
      </c>
      <c r="C113" s="2" t="s">
        <v>110</v>
      </c>
      <c r="D113" s="2" t="s">
        <v>47</v>
      </c>
      <c r="E113" s="2" t="s">
        <v>1250</v>
      </c>
      <c r="F113" s="2" t="s">
        <v>75</v>
      </c>
      <c r="G113" s="2" t="s">
        <v>1246</v>
      </c>
      <c r="H113" s="2" t="s">
        <v>1246</v>
      </c>
      <c r="I113" s="2" t="s">
        <v>1250</v>
      </c>
      <c r="J113" s="1" t="s">
        <v>130</v>
      </c>
      <c r="K113" s="2">
        <v>0</v>
      </c>
      <c r="L113" s="4">
        <v>0</v>
      </c>
      <c r="M113" s="4">
        <v>0</v>
      </c>
      <c r="N113" s="4">
        <v>0</v>
      </c>
      <c r="O113" s="4">
        <v>0</v>
      </c>
      <c r="P113" s="4">
        <v>0</v>
      </c>
      <c r="Q113" s="1">
        <v>0</v>
      </c>
      <c r="R113" s="4">
        <v>0</v>
      </c>
      <c r="S113" s="1">
        <v>0</v>
      </c>
      <c r="T113" s="7"/>
      <c r="U113" s="7"/>
      <c r="V113" s="7"/>
      <c r="W113" s="7"/>
      <c r="X113" s="7"/>
      <c r="Y113" s="7"/>
      <c r="Z113" s="7"/>
      <c r="AA113" s="7"/>
      <c r="AB113" s="7"/>
      <c r="AC113" s="7"/>
      <c r="AD113" s="7"/>
      <c r="AE113" s="7"/>
    </row>
    <row r="114" spans="1:31">
      <c r="A114" s="1">
        <v>114</v>
      </c>
      <c r="B114" s="2" t="s">
        <v>104</v>
      </c>
      <c r="C114" s="2" t="s">
        <v>1250</v>
      </c>
      <c r="D114" s="2" t="s">
        <v>75</v>
      </c>
      <c r="E114" s="2" t="s">
        <v>93</v>
      </c>
      <c r="F114" s="2" t="s">
        <v>1246</v>
      </c>
      <c r="G114" s="2" t="s">
        <v>1250</v>
      </c>
      <c r="H114" s="2" t="s">
        <v>1246</v>
      </c>
      <c r="I114" s="2" t="s">
        <v>1246</v>
      </c>
      <c r="J114" s="1" t="s">
        <v>130</v>
      </c>
      <c r="K114" s="2">
        <v>0</v>
      </c>
      <c r="L114" s="4">
        <v>0</v>
      </c>
      <c r="M114" s="4">
        <v>0</v>
      </c>
      <c r="N114" s="4">
        <v>0</v>
      </c>
      <c r="O114" s="4">
        <v>0</v>
      </c>
      <c r="P114" s="4">
        <v>0</v>
      </c>
      <c r="Q114" s="1">
        <v>0</v>
      </c>
      <c r="R114" s="4">
        <v>0</v>
      </c>
      <c r="S114" s="1">
        <v>0</v>
      </c>
      <c r="T114" s="7"/>
      <c r="U114" s="7"/>
      <c r="V114" s="7"/>
      <c r="W114" s="7"/>
      <c r="X114" s="7"/>
      <c r="Y114" s="7"/>
      <c r="Z114" s="7"/>
      <c r="AA114" s="7"/>
      <c r="AB114" s="7"/>
      <c r="AC114" s="7"/>
      <c r="AD114" s="7"/>
      <c r="AE114" s="7"/>
    </row>
    <row r="115" spans="1:31">
      <c r="A115" s="1">
        <v>115</v>
      </c>
      <c r="B115" s="2" t="s">
        <v>46</v>
      </c>
      <c r="C115" s="2" t="s">
        <v>74</v>
      </c>
      <c r="D115" s="2" t="s">
        <v>102</v>
      </c>
      <c r="E115" s="2" t="s">
        <v>60</v>
      </c>
      <c r="F115" s="2" t="s">
        <v>58</v>
      </c>
      <c r="G115" s="2" t="s">
        <v>79</v>
      </c>
      <c r="H115" s="2" t="s">
        <v>82</v>
      </c>
      <c r="I115" s="1" t="s">
        <v>105</v>
      </c>
      <c r="J115" s="2"/>
      <c r="K115" s="4">
        <v>0</v>
      </c>
      <c r="L115" s="4">
        <v>0</v>
      </c>
      <c r="M115" s="4">
        <v>0</v>
      </c>
      <c r="N115" s="4">
        <v>0</v>
      </c>
      <c r="O115" s="4">
        <v>0</v>
      </c>
      <c r="P115" s="4">
        <v>0</v>
      </c>
      <c r="Q115" s="4">
        <v>0</v>
      </c>
      <c r="R115" s="1">
        <v>0</v>
      </c>
      <c r="S115" s="1">
        <v>0</v>
      </c>
      <c r="T115" s="7"/>
      <c r="U115" s="7"/>
      <c r="V115" s="7"/>
      <c r="W115" s="7"/>
      <c r="X115" s="7"/>
      <c r="Y115" s="7"/>
      <c r="Z115" s="7"/>
      <c r="AA115" s="7"/>
      <c r="AB115" s="7"/>
      <c r="AC115" s="7"/>
      <c r="AD115" s="7"/>
      <c r="AE115" s="7"/>
    </row>
    <row r="116" spans="1:3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sheetData>
  <mergeCells count="3">
    <mergeCell ref="Y4:Z4"/>
    <mergeCell ref="Y6:Z6"/>
    <mergeCell ref="Y8:AA8"/>
  </mergeCells>
  <dataValidations count="3">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R19 K20 S92 K98 D24:D25"/>
    <dataValidation allowBlank="1" showInputMessage="1" showErrorMessage="1" promptTitle="Art and Craft (05%)" prompt="该技能可能能使你制作/修理一样东西，或者制造一个复制品/赝品。&#10;对一个物品进行一次成功的鉴定可能可以提供关于该物品的相关信息" sqref="I1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S24 K41 K68 K101 R101 L102 L112 B24:B25"/>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
  <sheetViews>
    <sheetView showGridLines="0" topLeftCell="B8" workbookViewId="0">
      <selection activeCell="J22" sqref="J22"/>
    </sheetView>
  </sheetViews>
  <sheetFormatPr defaultColWidth="10" defaultRowHeight="16.5"/>
  <cols>
    <col min="1" max="1" width="8.25" style="47" customWidth="1"/>
    <col min="2" max="2" width="13" style="47" customWidth="1"/>
    <col min="3" max="10" width="8.25" style="47" customWidth="1"/>
    <col min="11" max="11" width="11.25" style="47" customWidth="1"/>
    <col min="12" max="256" width="8.25" style="47" customWidth="1"/>
    <col min="257" max="16384" width="9"/>
  </cols>
  <sheetData>
    <row r="1" ht="17.25" spans="1:1">
      <c r="A1" s="47" t="s">
        <v>209</v>
      </c>
    </row>
    <row r="2" s="46" customFormat="1" spans="2:16">
      <c r="B2" s="50" t="s">
        <v>210</v>
      </c>
      <c r="C2" s="72"/>
      <c r="E2" s="50" t="s">
        <v>211</v>
      </c>
      <c r="F2" s="72"/>
      <c r="H2" s="50" t="s">
        <v>119</v>
      </c>
      <c r="I2" s="72"/>
      <c r="K2" s="50" t="s">
        <v>212</v>
      </c>
      <c r="L2" s="72"/>
      <c r="M2" s="47"/>
      <c r="N2" s="46" t="s">
        <v>213</v>
      </c>
      <c r="P2" s="47"/>
    </row>
    <row r="3" spans="2:15">
      <c r="B3" s="52" t="s">
        <v>214</v>
      </c>
      <c r="C3" s="73" t="s">
        <v>215</v>
      </c>
      <c r="E3" s="52" t="s">
        <v>214</v>
      </c>
      <c r="F3" s="73" t="s">
        <v>215</v>
      </c>
      <c r="H3" s="52" t="s">
        <v>214</v>
      </c>
      <c r="I3" s="73" t="s">
        <v>215</v>
      </c>
      <c r="K3" s="52" t="s">
        <v>214</v>
      </c>
      <c r="L3" s="73" t="s">
        <v>215</v>
      </c>
      <c r="N3" s="46" t="s">
        <v>214</v>
      </c>
      <c r="O3" s="46" t="s">
        <v>215</v>
      </c>
    </row>
    <row r="4" spans="2:15">
      <c r="B4" s="252" t="s">
        <v>216</v>
      </c>
      <c r="C4" s="253">
        <v>5</v>
      </c>
      <c r="D4" s="254"/>
      <c r="E4" s="252" t="s">
        <v>217</v>
      </c>
      <c r="F4" s="253">
        <v>1</v>
      </c>
      <c r="G4" s="254"/>
      <c r="H4" s="252" t="s">
        <v>218</v>
      </c>
      <c r="I4" s="253">
        <v>5</v>
      </c>
      <c r="J4" s="254"/>
      <c r="K4" s="252" t="s">
        <v>98</v>
      </c>
      <c r="L4" s="253">
        <v>25</v>
      </c>
      <c r="N4" s="46" t="s">
        <v>101</v>
      </c>
      <c r="O4" s="46">
        <f>人物卡!U38</f>
        <v>20</v>
      </c>
    </row>
    <row r="5" spans="2:15">
      <c r="B5" s="255" t="s">
        <v>55</v>
      </c>
      <c r="C5" s="256">
        <v>5</v>
      </c>
      <c r="D5" s="254"/>
      <c r="E5" s="255" t="s">
        <v>83</v>
      </c>
      <c r="F5" s="256">
        <v>1</v>
      </c>
      <c r="G5" s="254"/>
      <c r="H5" s="255" t="s">
        <v>219</v>
      </c>
      <c r="I5" s="256">
        <v>10</v>
      </c>
      <c r="J5" s="254"/>
      <c r="K5" s="255" t="s">
        <v>220</v>
      </c>
      <c r="L5" s="256">
        <v>15</v>
      </c>
      <c r="N5" s="46" t="s">
        <v>78</v>
      </c>
      <c r="O5" s="46">
        <f>人物卡!J30</f>
        <v>10</v>
      </c>
    </row>
    <row r="6" spans="2:15">
      <c r="B6" s="252" t="s">
        <v>221</v>
      </c>
      <c r="C6" s="253">
        <v>5</v>
      </c>
      <c r="D6" s="254"/>
      <c r="E6" s="252" t="s">
        <v>222</v>
      </c>
      <c r="F6" s="253">
        <v>1</v>
      </c>
      <c r="G6" s="254"/>
      <c r="H6" s="252" t="s">
        <v>87</v>
      </c>
      <c r="I6" s="253">
        <v>25</v>
      </c>
      <c r="J6" s="254"/>
      <c r="K6" s="252" t="s">
        <v>223</v>
      </c>
      <c r="L6" s="253">
        <v>15</v>
      </c>
      <c r="N6" s="46" t="s">
        <v>115</v>
      </c>
      <c r="O6" s="46">
        <f>人物卡!U45</f>
        <v>1</v>
      </c>
    </row>
    <row r="7" spans="2:15">
      <c r="B7" s="255" t="s">
        <v>224</v>
      </c>
      <c r="C7" s="256">
        <v>5</v>
      </c>
      <c r="D7" s="254"/>
      <c r="E7" s="255" t="s">
        <v>80</v>
      </c>
      <c r="F7" s="256">
        <v>1</v>
      </c>
      <c r="G7" s="254"/>
      <c r="H7" s="255" t="s">
        <v>225</v>
      </c>
      <c r="I7" s="256">
        <v>15</v>
      </c>
      <c r="J7" s="254"/>
      <c r="K7" s="255" t="s">
        <v>226</v>
      </c>
      <c r="L7" s="256">
        <v>10</v>
      </c>
      <c r="N7" s="46"/>
      <c r="O7" s="46"/>
    </row>
    <row r="8" spans="2:12">
      <c r="B8" s="252" t="s">
        <v>227</v>
      </c>
      <c r="C8" s="253">
        <v>5</v>
      </c>
      <c r="D8" s="254"/>
      <c r="E8" s="252" t="s">
        <v>228</v>
      </c>
      <c r="F8" s="253">
        <v>1</v>
      </c>
      <c r="G8" s="254"/>
      <c r="H8" s="252" t="s">
        <v>90</v>
      </c>
      <c r="I8" s="253">
        <v>20</v>
      </c>
      <c r="J8" s="254"/>
      <c r="K8" s="252" t="s">
        <v>229</v>
      </c>
      <c r="L8" s="253">
        <v>10</v>
      </c>
    </row>
    <row r="9" spans="2:12">
      <c r="B9" s="255" t="s">
        <v>230</v>
      </c>
      <c r="C9" s="256">
        <v>5</v>
      </c>
      <c r="D9" s="254"/>
      <c r="E9" s="255" t="s">
        <v>231</v>
      </c>
      <c r="F9" s="256">
        <v>1</v>
      </c>
      <c r="G9" s="254"/>
      <c r="H9" s="255" t="s">
        <v>232</v>
      </c>
      <c r="I9" s="256">
        <v>15</v>
      </c>
      <c r="J9" s="254"/>
      <c r="K9" s="255" t="s">
        <v>95</v>
      </c>
      <c r="L9" s="256">
        <v>20</v>
      </c>
    </row>
    <row r="10" ht="17.25" spans="2:12">
      <c r="B10" s="252" t="s">
        <v>233</v>
      </c>
      <c r="C10" s="253">
        <v>5</v>
      </c>
      <c r="D10" s="254"/>
      <c r="E10" s="252" t="s">
        <v>234</v>
      </c>
      <c r="F10" s="253">
        <v>1</v>
      </c>
      <c r="G10" s="254"/>
      <c r="H10" s="252" t="s">
        <v>235</v>
      </c>
      <c r="I10" s="253">
        <v>10</v>
      </c>
      <c r="J10" s="254"/>
      <c r="K10" s="258" t="s">
        <v>236</v>
      </c>
      <c r="L10" s="259">
        <v>10</v>
      </c>
    </row>
    <row r="11" ht="17.25" spans="2:12">
      <c r="B11" s="255" t="s">
        <v>237</v>
      </c>
      <c r="C11" s="256">
        <v>5</v>
      </c>
      <c r="D11" s="254"/>
      <c r="E11" s="255" t="s">
        <v>238</v>
      </c>
      <c r="F11" s="256">
        <v>1</v>
      </c>
      <c r="G11" s="254"/>
      <c r="H11" s="257" t="s">
        <v>239</v>
      </c>
      <c r="I11" s="260">
        <v>20</v>
      </c>
      <c r="J11" s="254"/>
      <c r="K11" s="254"/>
      <c r="L11" s="254"/>
    </row>
    <row r="12" spans="2:12">
      <c r="B12" s="252" t="s">
        <v>240</v>
      </c>
      <c r="C12" s="253">
        <v>5</v>
      </c>
      <c r="D12" s="254"/>
      <c r="E12" s="252" t="s">
        <v>241</v>
      </c>
      <c r="F12" s="253">
        <v>1</v>
      </c>
      <c r="G12" s="254"/>
      <c r="H12" s="254"/>
      <c r="I12" s="254"/>
      <c r="J12" s="254"/>
      <c r="K12" s="254"/>
      <c r="L12" s="254"/>
    </row>
    <row r="13" spans="2:12">
      <c r="B13" s="255" t="s">
        <v>242</v>
      </c>
      <c r="C13" s="256">
        <v>5</v>
      </c>
      <c r="D13" s="254"/>
      <c r="E13" s="255" t="s">
        <v>243</v>
      </c>
      <c r="F13" s="256">
        <v>1</v>
      </c>
      <c r="G13" s="254"/>
      <c r="H13" s="254"/>
      <c r="I13" s="254"/>
      <c r="J13" s="254"/>
      <c r="K13" s="254"/>
      <c r="L13" s="254"/>
    </row>
    <row r="14" spans="2:12">
      <c r="B14" s="252" t="s">
        <v>244</v>
      </c>
      <c r="C14" s="253">
        <v>5</v>
      </c>
      <c r="D14" s="254"/>
      <c r="E14" s="252" t="s">
        <v>245</v>
      </c>
      <c r="F14" s="253">
        <v>1</v>
      </c>
      <c r="G14" s="254"/>
      <c r="H14" s="254"/>
      <c r="I14" s="254"/>
      <c r="J14" s="254"/>
      <c r="K14" s="254"/>
      <c r="L14" s="254"/>
    </row>
    <row r="15" spans="2:12">
      <c r="B15" s="255" t="s">
        <v>246</v>
      </c>
      <c r="C15" s="256">
        <v>5</v>
      </c>
      <c r="D15" s="254"/>
      <c r="E15" s="255" t="s">
        <v>247</v>
      </c>
      <c r="F15" s="256">
        <v>1</v>
      </c>
      <c r="G15" s="254"/>
      <c r="H15" s="254"/>
      <c r="I15" s="254"/>
      <c r="J15" s="254"/>
      <c r="K15" s="254"/>
      <c r="L15" s="254"/>
    </row>
    <row r="16" ht="17.25" spans="2:12">
      <c r="B16" s="252" t="s">
        <v>248</v>
      </c>
      <c r="C16" s="253">
        <v>5</v>
      </c>
      <c r="D16" s="254"/>
      <c r="E16" s="258" t="s">
        <v>249</v>
      </c>
      <c r="F16" s="259">
        <v>1</v>
      </c>
      <c r="G16" s="254"/>
      <c r="H16" s="254"/>
      <c r="I16" s="254"/>
      <c r="J16" s="254"/>
      <c r="K16" s="254"/>
      <c r="L16" s="254"/>
    </row>
    <row r="17" spans="2:12">
      <c r="B17" s="255" t="s">
        <v>250</v>
      </c>
      <c r="C17" s="256">
        <v>5</v>
      </c>
      <c r="D17" s="254"/>
      <c r="E17" s="254"/>
      <c r="F17" s="254"/>
      <c r="G17" s="254"/>
      <c r="H17" s="254"/>
      <c r="I17" s="254"/>
      <c r="J17" s="254"/>
      <c r="K17" s="254"/>
      <c r="L17" s="254"/>
    </row>
    <row r="18" spans="2:12">
      <c r="B18" s="252" t="s">
        <v>251</v>
      </c>
      <c r="C18" s="253">
        <v>5</v>
      </c>
      <c r="D18" s="254"/>
      <c r="E18" s="254"/>
      <c r="F18" s="254"/>
      <c r="G18" s="254"/>
      <c r="H18" s="254"/>
      <c r="I18" s="254"/>
      <c r="J18" s="254"/>
      <c r="K18" s="254"/>
      <c r="L18" s="254"/>
    </row>
    <row r="19" spans="2:12">
      <c r="B19" s="255" t="s">
        <v>252</v>
      </c>
      <c r="C19" s="256">
        <v>5</v>
      </c>
      <c r="D19" s="254"/>
      <c r="E19" s="254"/>
      <c r="F19" s="254"/>
      <c r="G19" s="254"/>
      <c r="H19" s="254"/>
      <c r="I19" s="254"/>
      <c r="J19" s="254"/>
      <c r="K19" s="254"/>
      <c r="L19" s="254"/>
    </row>
    <row r="20" spans="2:12">
      <c r="B20" s="252" t="s">
        <v>253</v>
      </c>
      <c r="C20" s="253">
        <v>5</v>
      </c>
      <c r="D20" s="254"/>
      <c r="E20" s="254"/>
      <c r="F20" s="254"/>
      <c r="G20" s="254"/>
      <c r="H20" s="254"/>
      <c r="I20" s="254"/>
      <c r="J20" s="254"/>
      <c r="K20" s="254"/>
      <c r="L20" s="254"/>
    </row>
    <row r="21" spans="2:12">
      <c r="B21" s="255" t="s">
        <v>254</v>
      </c>
      <c r="C21" s="256">
        <v>5</v>
      </c>
      <c r="D21" s="254"/>
      <c r="E21" s="254"/>
      <c r="F21" s="254"/>
      <c r="G21" s="254"/>
      <c r="H21" s="254"/>
      <c r="I21" s="254"/>
      <c r="J21" s="254"/>
      <c r="K21" s="254"/>
      <c r="L21" s="254"/>
    </row>
    <row r="22" spans="2:12">
      <c r="B22" s="252" t="s">
        <v>255</v>
      </c>
      <c r="C22" s="253">
        <v>5</v>
      </c>
      <c r="D22" s="254"/>
      <c r="E22" s="254"/>
      <c r="F22" s="254"/>
      <c r="G22" s="254"/>
      <c r="H22" s="254"/>
      <c r="I22" s="254"/>
      <c r="J22" s="254"/>
      <c r="K22" s="254"/>
      <c r="L22" s="254"/>
    </row>
    <row r="23" spans="2:12">
      <c r="B23" s="255" t="s">
        <v>256</v>
      </c>
      <c r="C23" s="256">
        <v>5</v>
      </c>
      <c r="D23" s="254"/>
      <c r="E23" s="254"/>
      <c r="F23" s="254"/>
      <c r="G23" s="254"/>
      <c r="H23" s="254"/>
      <c r="I23" s="254"/>
      <c r="J23" s="254"/>
      <c r="K23" s="254"/>
      <c r="L23" s="254"/>
    </row>
    <row r="24" spans="2:12">
      <c r="B24" s="252" t="s">
        <v>257</v>
      </c>
      <c r="C24" s="253">
        <v>5</v>
      </c>
      <c r="D24" s="254"/>
      <c r="E24" s="254"/>
      <c r="F24" s="254"/>
      <c r="G24" s="254"/>
      <c r="H24" s="254"/>
      <c r="I24" s="254"/>
      <c r="J24" s="254"/>
      <c r="K24" s="254"/>
      <c r="L24" s="254"/>
    </row>
    <row r="25" spans="2:12">
      <c r="B25" s="255" t="s">
        <v>258</v>
      </c>
      <c r="C25" s="256">
        <v>5</v>
      </c>
      <c r="D25" s="254"/>
      <c r="E25" s="254"/>
      <c r="F25" s="254"/>
      <c r="G25" s="254"/>
      <c r="H25" s="254"/>
      <c r="I25" s="254"/>
      <c r="J25" s="254"/>
      <c r="K25" s="254"/>
      <c r="L25" s="254"/>
    </row>
    <row r="26" ht="17.25" spans="2:12">
      <c r="B26" s="258" t="s">
        <v>259</v>
      </c>
      <c r="C26" s="259">
        <v>5</v>
      </c>
      <c r="D26" s="254"/>
      <c r="E26" s="254"/>
      <c r="F26" s="254"/>
      <c r="G26" s="254"/>
      <c r="H26" s="254"/>
      <c r="I26" s="254"/>
      <c r="J26" s="254"/>
      <c r="K26" s="254"/>
      <c r="L26" s="254"/>
    </row>
  </sheetData>
  <sheetProtection sheet="1" selectLockedCells="1" formatCells="0" objects="1" scenarios="1"/>
  <protectedRanges>
    <protectedRange password="DCD7" sqref="N4" name="技能表以上"/>
    <protectedRange password="DCD7" sqref="N5:O5" name="技能表以上_1"/>
    <protectedRange password="DCD7" sqref="N6:O6" name="技能表以上_2"/>
  </protectedRanges>
  <mergeCells count="5">
    <mergeCell ref="A1:P1"/>
    <mergeCell ref="B2:C2"/>
    <mergeCell ref="E2:F2"/>
    <mergeCell ref="H2:I2"/>
    <mergeCell ref="K2:L2"/>
  </mergeCells>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 allowBlank="1" showInputMessage="1" showErrorMessage="1" promptTitle="Whip (05%)" prompt="套牛绳和鞭子。" sqref="H4"/>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Typing (05%)" prompt="打字也称文字录入，包括数字录入、中文录入、英文录入（字母）、日文录入（平假名）、德文录入等。以前，使用打字机来打字，即使用电脑来打字。" sqref="B25"/>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117"/>
  <sheetViews>
    <sheetView showGridLines="0" workbookViewId="0">
      <pane ySplit="1" topLeftCell="A83" activePane="bottomLeft" state="frozen"/>
      <selection/>
      <selection pane="bottomLeft" activeCell="E3" sqref="E3"/>
    </sheetView>
  </sheetViews>
  <sheetFormatPr defaultColWidth="9" defaultRowHeight="16.5"/>
  <cols>
    <col min="1" max="1" width="4.75" style="210" customWidth="1"/>
    <col min="2" max="3" width="12.625" style="211" customWidth="1"/>
    <col min="4" max="4" width="6.125" style="212" customWidth="1"/>
    <col min="5" max="5" width="26.5" style="210" customWidth="1"/>
    <col min="6" max="6" width="7.5" style="210" customWidth="1"/>
    <col min="7" max="7" width="138" style="210" customWidth="1"/>
    <col min="8" max="8" width="12.875" style="211" customWidth="1"/>
    <col min="9" max="10" width="9.875" style="213" customWidth="1"/>
    <col min="11" max="11" width="13.125" style="213" customWidth="1"/>
    <col min="12" max="12" width="13.75" style="214" customWidth="1"/>
    <col min="13" max="13" width="17.625" style="214" customWidth="1"/>
    <col min="14" max="14" width="17.125" style="214" customWidth="1"/>
    <col min="15" max="15" width="10.625" style="214" customWidth="1"/>
    <col min="16" max="16" width="8.5" style="214" customWidth="1"/>
    <col min="17" max="17" width="14.375" style="214" customWidth="1"/>
    <col min="18" max="18" width="18.75" style="214" customWidth="1"/>
    <col min="19" max="20" width="9" style="214" customWidth="1"/>
    <col min="21" max="21" width="11.375" style="214" customWidth="1"/>
    <col min="22" max="256" width="9" style="214" customWidth="1"/>
  </cols>
  <sheetData>
    <row r="1" ht="17.25" spans="1:172">
      <c r="A1" s="215" t="s">
        <v>260</v>
      </c>
      <c r="B1" s="216" t="s">
        <v>12</v>
      </c>
      <c r="C1" s="216"/>
      <c r="D1" s="217" t="s">
        <v>261</v>
      </c>
      <c r="E1" s="216" t="s">
        <v>262</v>
      </c>
      <c r="F1" s="216" t="s">
        <v>263</v>
      </c>
      <c r="G1" s="218" t="s">
        <v>264</v>
      </c>
      <c r="H1" s="219"/>
      <c r="I1" s="219"/>
      <c r="J1" s="219"/>
      <c r="K1" s="219"/>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c r="AK1" s="238"/>
      <c r="AL1" s="238"/>
      <c r="AM1" s="238"/>
      <c r="AN1" s="238"/>
      <c r="AO1" s="238"/>
      <c r="AP1" s="238"/>
      <c r="AQ1" s="238"/>
      <c r="AR1" s="238"/>
      <c r="AS1" s="238"/>
      <c r="AT1" s="238"/>
      <c r="AU1" s="238"/>
      <c r="AV1" s="238"/>
      <c r="AW1" s="238"/>
      <c r="AX1" s="238"/>
      <c r="AY1" s="238"/>
      <c r="AZ1" s="238"/>
      <c r="BA1" s="238"/>
      <c r="BB1" s="238"/>
      <c r="BC1" s="238"/>
      <c r="BD1" s="238"/>
      <c r="BE1" s="238"/>
      <c r="BF1" s="238"/>
      <c r="BG1" s="238"/>
      <c r="BH1" s="238"/>
      <c r="BI1" s="238"/>
      <c r="BJ1" s="238"/>
      <c r="BK1" s="238"/>
      <c r="BL1" s="238"/>
      <c r="BM1" s="238"/>
      <c r="BN1" s="238"/>
      <c r="BO1" s="238"/>
      <c r="BP1" s="238"/>
      <c r="BQ1" s="238"/>
      <c r="BR1" s="238"/>
      <c r="BS1" s="238"/>
      <c r="BT1" s="238"/>
      <c r="BU1" s="238"/>
      <c r="BV1" s="238"/>
      <c r="BW1" s="238"/>
      <c r="BX1" s="238"/>
      <c r="BY1" s="238"/>
      <c r="BZ1" s="238"/>
      <c r="CA1" s="238"/>
      <c r="CB1" s="238"/>
      <c r="CC1" s="238"/>
      <c r="CD1" s="238"/>
      <c r="CE1" s="238"/>
      <c r="CF1" s="238"/>
      <c r="CG1" s="238"/>
      <c r="CH1" s="238"/>
      <c r="CI1" s="238"/>
      <c r="CJ1" s="238"/>
      <c r="CK1" s="238"/>
      <c r="CL1" s="238"/>
      <c r="CM1" s="238"/>
      <c r="CN1" s="238"/>
      <c r="CO1" s="238"/>
      <c r="CP1" s="238"/>
      <c r="CQ1" s="238"/>
      <c r="CR1" s="238"/>
      <c r="CS1" s="238"/>
      <c r="CT1" s="238"/>
      <c r="CU1" s="238"/>
      <c r="CV1" s="238"/>
      <c r="CW1" s="238"/>
      <c r="CX1" s="238"/>
      <c r="CY1" s="238"/>
      <c r="CZ1" s="238"/>
      <c r="DA1" s="238"/>
      <c r="DB1" s="238"/>
      <c r="DC1" s="238"/>
      <c r="DD1" s="238"/>
      <c r="DE1" s="238"/>
      <c r="DF1" s="238"/>
      <c r="DG1" s="238"/>
      <c r="DH1" s="238"/>
      <c r="DI1" s="238"/>
      <c r="DJ1" s="238"/>
      <c r="DK1" s="238"/>
      <c r="DL1" s="238"/>
      <c r="DM1" s="238"/>
      <c r="DN1" s="238"/>
      <c r="DO1" s="238"/>
      <c r="DP1" s="238"/>
      <c r="DQ1" s="238"/>
      <c r="DR1" s="238"/>
      <c r="DS1" s="238"/>
      <c r="DT1" s="238"/>
      <c r="DU1" s="238"/>
      <c r="DV1" s="238"/>
      <c r="DW1" s="238"/>
      <c r="DX1" s="238"/>
      <c r="DY1" s="238"/>
      <c r="DZ1" s="238"/>
      <c r="EA1" s="238"/>
      <c r="EB1" s="238"/>
      <c r="EC1" s="238"/>
      <c r="ED1" s="238"/>
      <c r="EE1" s="238"/>
      <c r="EF1" s="238"/>
      <c r="EG1" s="238"/>
      <c r="EH1" s="238"/>
      <c r="EI1" s="238"/>
      <c r="EJ1" s="238"/>
      <c r="EK1" s="238"/>
      <c r="EL1" s="238"/>
      <c r="EM1" s="238"/>
      <c r="EN1" s="238"/>
      <c r="EO1" s="238"/>
      <c r="EP1" s="238"/>
      <c r="EQ1" s="238"/>
      <c r="ER1" s="238"/>
      <c r="ES1" s="238"/>
      <c r="ET1" s="238"/>
      <c r="EU1" s="238"/>
      <c r="EV1" s="238"/>
      <c r="EW1" s="238"/>
      <c r="EX1" s="238"/>
      <c r="EY1" s="238"/>
      <c r="EZ1" s="238"/>
      <c r="FA1" s="238"/>
      <c r="FB1" s="238"/>
      <c r="FC1" s="238"/>
      <c r="FD1" s="238"/>
      <c r="FE1" s="238"/>
      <c r="FF1" s="238"/>
      <c r="FG1" s="238"/>
      <c r="FH1" s="238"/>
      <c r="FI1" s="238"/>
      <c r="FJ1" s="238"/>
      <c r="FK1" s="238"/>
      <c r="FL1" s="238"/>
      <c r="FM1" s="238"/>
      <c r="FN1" s="238"/>
      <c r="FO1" s="238"/>
      <c r="FP1" s="238"/>
    </row>
    <row r="2" spans="1:172">
      <c r="A2" s="220">
        <v>0</v>
      </c>
      <c r="B2" s="221" t="s">
        <v>265</v>
      </c>
      <c r="C2" s="221"/>
      <c r="D2" s="221"/>
      <c r="E2" s="221"/>
      <c r="F2" s="221"/>
      <c r="G2" s="222"/>
      <c r="H2" s="223" t="s">
        <v>266</v>
      </c>
      <c r="I2" s="239" t="s">
        <v>267</v>
      </c>
      <c r="J2" s="240"/>
      <c r="K2" s="219"/>
      <c r="L2" s="238"/>
      <c r="M2" s="241" t="s">
        <v>46</v>
      </c>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8"/>
      <c r="BB2" s="238"/>
      <c r="BC2" s="238"/>
      <c r="BD2" s="238"/>
      <c r="BE2" s="238"/>
      <c r="BF2" s="238"/>
      <c r="BG2" s="238"/>
      <c r="BH2" s="238"/>
      <c r="BI2" s="238"/>
      <c r="BJ2" s="238"/>
      <c r="BK2" s="238"/>
      <c r="BL2" s="238"/>
      <c r="BM2" s="238"/>
      <c r="BN2" s="238"/>
      <c r="BO2" s="238"/>
      <c r="BP2" s="238"/>
      <c r="BQ2" s="238"/>
      <c r="BR2" s="238"/>
      <c r="BS2" s="238"/>
      <c r="BT2" s="238"/>
      <c r="BU2" s="238"/>
      <c r="BV2" s="238"/>
      <c r="BW2" s="238"/>
      <c r="BX2" s="238"/>
      <c r="BY2" s="238"/>
      <c r="BZ2" s="238"/>
      <c r="CA2" s="238"/>
      <c r="CB2" s="238"/>
      <c r="CC2" s="238"/>
      <c r="CD2" s="238"/>
      <c r="CE2" s="238"/>
      <c r="CF2" s="238"/>
      <c r="CG2" s="238"/>
      <c r="CH2" s="238"/>
      <c r="CI2" s="238"/>
      <c r="CJ2" s="238"/>
      <c r="CK2" s="238"/>
      <c r="CL2" s="238"/>
      <c r="CM2" s="238"/>
      <c r="CN2" s="238"/>
      <c r="CO2" s="238"/>
      <c r="CP2" s="238"/>
      <c r="CQ2" s="238"/>
      <c r="CR2" s="238"/>
      <c r="CS2" s="238"/>
      <c r="CT2" s="238"/>
      <c r="CU2" s="238"/>
      <c r="CV2" s="238"/>
      <c r="CW2" s="238"/>
      <c r="CX2" s="238"/>
      <c r="CY2" s="238"/>
      <c r="CZ2" s="238"/>
      <c r="DA2" s="238"/>
      <c r="DB2" s="238"/>
      <c r="DC2" s="238"/>
      <c r="DD2" s="238"/>
      <c r="DE2" s="238"/>
      <c r="DF2" s="238"/>
      <c r="DG2" s="238"/>
      <c r="DH2" s="238"/>
      <c r="DI2" s="238"/>
      <c r="DJ2" s="238"/>
      <c r="DK2" s="238"/>
      <c r="DL2" s="238"/>
      <c r="DM2" s="238"/>
      <c r="DN2" s="238"/>
      <c r="DO2" s="238"/>
      <c r="DP2" s="238"/>
      <c r="DQ2" s="238"/>
      <c r="DR2" s="238"/>
      <c r="DS2" s="238"/>
      <c r="DT2" s="238"/>
      <c r="DU2" s="238"/>
      <c r="DV2" s="238"/>
      <c r="DW2" s="238"/>
      <c r="DX2" s="238"/>
      <c r="DY2" s="238"/>
      <c r="DZ2" s="238"/>
      <c r="EA2" s="238"/>
      <c r="EB2" s="238"/>
      <c r="EC2" s="238"/>
      <c r="ED2" s="238"/>
      <c r="EE2" s="238"/>
      <c r="EF2" s="238"/>
      <c r="EG2" s="238"/>
      <c r="EH2" s="238"/>
      <c r="EI2" s="238"/>
      <c r="EJ2" s="238"/>
      <c r="EK2" s="238"/>
      <c r="EL2" s="238"/>
      <c r="EM2" s="238"/>
      <c r="EN2" s="238"/>
      <c r="EO2" s="238"/>
      <c r="EP2" s="238"/>
      <c r="EQ2" s="238"/>
      <c r="ER2" s="238"/>
      <c r="ES2" s="238"/>
      <c r="ET2" s="238"/>
      <c r="EU2" s="238"/>
      <c r="EV2" s="238"/>
      <c r="EW2" s="238"/>
      <c r="EX2" s="238"/>
      <c r="EY2" s="238"/>
      <c r="EZ2" s="238"/>
      <c r="FA2" s="238"/>
      <c r="FB2" s="238"/>
      <c r="FC2" s="238"/>
      <c r="FD2" s="238"/>
      <c r="FE2" s="238"/>
      <c r="FF2" s="238"/>
      <c r="FG2" s="238"/>
      <c r="FH2" s="238"/>
      <c r="FI2" s="238"/>
      <c r="FJ2" s="238"/>
      <c r="FK2" s="238"/>
      <c r="FL2" s="238"/>
      <c r="FM2" s="238"/>
      <c r="FN2" s="238"/>
      <c r="FO2" s="238"/>
      <c r="FP2" s="238"/>
    </row>
    <row r="3" ht="17.25" customHeight="1" spans="1:172">
      <c r="A3" s="224">
        <v>1</v>
      </c>
      <c r="B3" s="225" t="str">
        <f>IF(C3="","自定义职业",C3)</f>
        <v>自定义职业</v>
      </c>
      <c r="C3" s="226"/>
      <c r="D3" s="227" t="s">
        <v>268</v>
      </c>
      <c r="E3" s="228"/>
      <c r="F3" s="229">
        <f>IF(E3=0,EDU*4,EDU*2+职业列表!E3*2)</f>
        <v>360</v>
      </c>
      <c r="G3" s="230"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3"/>
      <c r="I3" s="242" t="s">
        <v>130</v>
      </c>
      <c r="J3" s="243"/>
      <c r="K3" s="219"/>
      <c r="L3" s="238"/>
      <c r="M3" s="241" t="s">
        <v>48</v>
      </c>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c r="BF3" s="238"/>
      <c r="BG3" s="238"/>
      <c r="BH3" s="238"/>
      <c r="BI3" s="238"/>
      <c r="BJ3" s="238"/>
      <c r="BK3" s="238"/>
      <c r="BL3" s="238"/>
      <c r="BM3" s="238"/>
      <c r="BN3" s="238"/>
      <c r="BO3" s="238"/>
      <c r="BP3" s="238"/>
      <c r="BQ3" s="238"/>
      <c r="BR3" s="238"/>
      <c r="BS3" s="238"/>
      <c r="BT3" s="238"/>
      <c r="BU3" s="238"/>
      <c r="BV3" s="238"/>
      <c r="BW3" s="238"/>
      <c r="BX3" s="238"/>
      <c r="BY3" s="238"/>
      <c r="BZ3" s="238"/>
      <c r="CA3" s="238"/>
      <c r="CB3" s="238"/>
      <c r="CC3" s="238"/>
      <c r="CD3" s="238"/>
      <c r="CE3" s="238"/>
      <c r="CF3" s="238"/>
      <c r="CG3" s="238"/>
      <c r="CH3" s="238"/>
      <c r="CI3" s="238"/>
      <c r="CJ3" s="238"/>
      <c r="CK3" s="238"/>
      <c r="CL3" s="238"/>
      <c r="CM3" s="238"/>
      <c r="CN3" s="238"/>
      <c r="CO3" s="238"/>
      <c r="CP3" s="238"/>
      <c r="CQ3" s="238"/>
      <c r="CR3" s="238"/>
      <c r="CS3" s="238"/>
      <c r="CT3" s="238"/>
      <c r="CU3" s="238"/>
      <c r="CV3" s="238"/>
      <c r="CW3" s="238"/>
      <c r="CX3" s="238"/>
      <c r="CY3" s="238"/>
      <c r="CZ3" s="238"/>
      <c r="DA3" s="238"/>
      <c r="DB3" s="238"/>
      <c r="DC3" s="238"/>
      <c r="DD3" s="238"/>
      <c r="DE3" s="238"/>
      <c r="DF3" s="238"/>
      <c r="DG3" s="238"/>
      <c r="DH3" s="238"/>
      <c r="DI3" s="238"/>
      <c r="DJ3" s="238"/>
      <c r="DK3" s="238"/>
      <c r="DL3" s="238"/>
      <c r="DM3" s="238"/>
      <c r="DN3" s="238"/>
      <c r="DO3" s="238"/>
      <c r="DP3" s="238"/>
      <c r="DQ3" s="238"/>
      <c r="DR3" s="238"/>
      <c r="DS3" s="238"/>
      <c r="DT3" s="238"/>
      <c r="DU3" s="238"/>
      <c r="DV3" s="238"/>
      <c r="DW3" s="238"/>
      <c r="DX3" s="238"/>
      <c r="DY3" s="238"/>
      <c r="DZ3" s="238"/>
      <c r="EA3" s="238"/>
      <c r="EB3" s="238"/>
      <c r="EC3" s="238"/>
      <c r="ED3" s="238"/>
      <c r="EE3" s="238"/>
      <c r="EF3" s="238"/>
      <c r="EG3" s="238"/>
      <c r="EH3" s="238"/>
      <c r="EI3" s="238"/>
      <c r="EJ3" s="238"/>
      <c r="EK3" s="238"/>
      <c r="EL3" s="238"/>
      <c r="EM3" s="238"/>
      <c r="EN3" s="238"/>
      <c r="EO3" s="238"/>
      <c r="EP3" s="238"/>
      <c r="EQ3" s="238"/>
      <c r="ER3" s="238"/>
      <c r="ES3" s="238"/>
      <c r="ET3" s="238"/>
      <c r="EU3" s="238"/>
      <c r="EV3" s="238"/>
      <c r="EW3" s="238"/>
      <c r="EX3" s="238"/>
      <c r="EY3" s="238"/>
      <c r="EZ3" s="238"/>
      <c r="FA3" s="238"/>
      <c r="FB3" s="238"/>
      <c r="FC3" s="238"/>
      <c r="FD3" s="238"/>
      <c r="FE3" s="238"/>
      <c r="FF3" s="238"/>
      <c r="FG3" s="238"/>
      <c r="FH3" s="238"/>
      <c r="FI3" s="238"/>
      <c r="FJ3" s="238"/>
      <c r="FK3" s="238"/>
      <c r="FL3" s="238"/>
      <c r="FM3" s="238"/>
      <c r="FN3" s="238"/>
      <c r="FO3" s="238"/>
      <c r="FP3" s="238"/>
    </row>
    <row r="4" spans="1:172">
      <c r="A4" s="220">
        <v>2</v>
      </c>
      <c r="B4" s="231" t="s">
        <v>269</v>
      </c>
      <c r="C4" s="231"/>
      <c r="D4" s="232" t="s">
        <v>270</v>
      </c>
      <c r="E4" s="232" t="s">
        <v>271</v>
      </c>
      <c r="F4" s="233">
        <f>EDU*4</f>
        <v>360</v>
      </c>
      <c r="G4" s="234" t="s">
        <v>272</v>
      </c>
      <c r="H4" s="223"/>
      <c r="I4" s="242" t="s">
        <v>130</v>
      </c>
      <c r="J4" s="243"/>
      <c r="K4" s="219"/>
      <c r="L4" s="238"/>
      <c r="M4" s="241" t="s">
        <v>50</v>
      </c>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8"/>
      <c r="AW4" s="238"/>
      <c r="AX4" s="238"/>
      <c r="AY4" s="238"/>
      <c r="AZ4" s="238"/>
      <c r="BA4" s="238"/>
      <c r="BB4" s="238"/>
      <c r="BC4" s="238"/>
      <c r="BD4" s="238"/>
      <c r="BE4" s="238"/>
      <c r="BF4" s="238"/>
      <c r="BG4" s="238"/>
      <c r="BH4" s="238"/>
      <c r="BI4" s="238"/>
      <c r="BJ4" s="238"/>
      <c r="BK4" s="238"/>
      <c r="BL4" s="238"/>
      <c r="BM4" s="238"/>
      <c r="BN4" s="238"/>
      <c r="BO4" s="238"/>
      <c r="BP4" s="238"/>
      <c r="BQ4" s="238"/>
      <c r="BR4" s="238"/>
      <c r="BS4" s="238"/>
      <c r="BT4" s="238"/>
      <c r="BU4" s="238"/>
      <c r="BV4" s="238"/>
      <c r="BW4" s="238"/>
      <c r="BX4" s="238"/>
      <c r="BY4" s="238"/>
      <c r="BZ4" s="238"/>
      <c r="CA4" s="238"/>
      <c r="CB4" s="238"/>
      <c r="CC4" s="238"/>
      <c r="CD4" s="238"/>
      <c r="CE4" s="238"/>
      <c r="CF4" s="238"/>
      <c r="CG4" s="238"/>
      <c r="CH4" s="238"/>
      <c r="CI4" s="238"/>
      <c r="CJ4" s="238"/>
      <c r="CK4" s="238"/>
      <c r="CL4" s="238"/>
      <c r="CM4" s="238"/>
      <c r="CN4" s="238"/>
      <c r="CO4" s="238"/>
      <c r="CP4" s="238"/>
      <c r="CQ4" s="238"/>
      <c r="CR4" s="238"/>
      <c r="CS4" s="238"/>
      <c r="CT4" s="238"/>
      <c r="CU4" s="238"/>
      <c r="CV4" s="238"/>
      <c r="CW4" s="238"/>
      <c r="CX4" s="238"/>
      <c r="CY4" s="238"/>
      <c r="CZ4" s="238"/>
      <c r="DA4" s="238"/>
      <c r="DB4" s="238"/>
      <c r="DC4" s="238"/>
      <c r="DD4" s="238"/>
      <c r="DE4" s="238"/>
      <c r="DF4" s="238"/>
      <c r="DG4" s="238"/>
      <c r="DH4" s="238"/>
      <c r="DI4" s="238"/>
      <c r="DJ4" s="238"/>
      <c r="DK4" s="238"/>
      <c r="DL4" s="238"/>
      <c r="DM4" s="238"/>
      <c r="DN4" s="238"/>
      <c r="DO4" s="238"/>
      <c r="DP4" s="238"/>
      <c r="DQ4" s="238"/>
      <c r="DR4" s="238"/>
      <c r="DS4" s="238"/>
      <c r="DT4" s="238"/>
      <c r="DU4" s="238"/>
      <c r="DV4" s="238"/>
      <c r="DW4" s="238"/>
      <c r="DX4" s="238"/>
      <c r="DY4" s="238"/>
      <c r="DZ4" s="238"/>
      <c r="EA4" s="238"/>
      <c r="EB4" s="238"/>
      <c r="EC4" s="238"/>
      <c r="ED4" s="238"/>
      <c r="EE4" s="238"/>
      <c r="EF4" s="238"/>
      <c r="EG4" s="238"/>
      <c r="EH4" s="238"/>
      <c r="EI4" s="238"/>
      <c r="EJ4" s="238"/>
      <c r="EK4" s="238"/>
      <c r="EL4" s="238"/>
      <c r="EM4" s="238"/>
      <c r="EN4" s="238"/>
      <c r="EO4" s="238"/>
      <c r="EP4" s="238"/>
      <c r="EQ4" s="238"/>
      <c r="ER4" s="238"/>
      <c r="ES4" s="238"/>
      <c r="ET4" s="238"/>
      <c r="EU4" s="238"/>
      <c r="EV4" s="238"/>
      <c r="EW4" s="238"/>
      <c r="EX4" s="238"/>
      <c r="EY4" s="238"/>
      <c r="EZ4" s="238"/>
      <c r="FA4" s="238"/>
      <c r="FB4" s="238"/>
      <c r="FC4" s="238"/>
      <c r="FD4" s="238"/>
      <c r="FE4" s="238"/>
      <c r="FF4" s="238"/>
      <c r="FG4" s="238"/>
      <c r="FH4" s="238"/>
      <c r="FI4" s="238"/>
      <c r="FJ4" s="238"/>
      <c r="FK4" s="238"/>
      <c r="FL4" s="238"/>
      <c r="FM4" s="238"/>
      <c r="FN4" s="238"/>
      <c r="FO4" s="238"/>
      <c r="FP4" s="238"/>
    </row>
    <row r="5" spans="1:172">
      <c r="A5" s="224">
        <v>3</v>
      </c>
      <c r="B5" s="235" t="s">
        <v>273</v>
      </c>
      <c r="C5" s="235"/>
      <c r="D5" s="236" t="s">
        <v>274</v>
      </c>
      <c r="E5" s="237" t="s">
        <v>275</v>
      </c>
      <c r="F5" s="229">
        <f>EDU*2+DEX*2</f>
        <v>290</v>
      </c>
      <c r="G5" s="230" t="s">
        <v>276</v>
      </c>
      <c r="H5" s="223"/>
      <c r="I5" s="242" t="s">
        <v>130</v>
      </c>
      <c r="J5" s="243"/>
      <c r="K5" s="219"/>
      <c r="L5" s="238"/>
      <c r="M5" s="241" t="s">
        <v>52</v>
      </c>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238"/>
      <c r="BC5" s="238"/>
      <c r="BD5" s="238"/>
      <c r="BE5" s="238"/>
      <c r="BF5" s="238"/>
      <c r="BG5" s="238"/>
      <c r="BH5" s="238"/>
      <c r="BI5" s="238"/>
      <c r="BJ5" s="238"/>
      <c r="BK5" s="238"/>
      <c r="BL5" s="238"/>
      <c r="BM5" s="238"/>
      <c r="BN5" s="238"/>
      <c r="BO5" s="238"/>
      <c r="BP5" s="238"/>
      <c r="BQ5" s="238"/>
      <c r="BR5" s="238"/>
      <c r="BS5" s="238"/>
      <c r="BT5" s="238"/>
      <c r="BU5" s="238"/>
      <c r="BV5" s="238"/>
      <c r="BW5" s="238"/>
      <c r="BX5" s="238"/>
      <c r="BY5" s="238"/>
      <c r="BZ5" s="238"/>
      <c r="CA5" s="238"/>
      <c r="CB5" s="238"/>
      <c r="CC5" s="238"/>
      <c r="CD5" s="238"/>
      <c r="CE5" s="238"/>
      <c r="CF5" s="238"/>
      <c r="CG5" s="238"/>
      <c r="CH5" s="238"/>
      <c r="CI5" s="238"/>
      <c r="CJ5" s="238"/>
      <c r="CK5" s="238"/>
      <c r="CL5" s="238"/>
      <c r="CM5" s="238"/>
      <c r="CN5" s="238"/>
      <c r="CO5" s="238"/>
      <c r="CP5" s="238"/>
      <c r="CQ5" s="238"/>
      <c r="CR5" s="238"/>
      <c r="CS5" s="238"/>
      <c r="CT5" s="238"/>
      <c r="CU5" s="238"/>
      <c r="CV5" s="238"/>
      <c r="CW5" s="238"/>
      <c r="CX5" s="238"/>
      <c r="CY5" s="238"/>
      <c r="CZ5" s="238"/>
      <c r="DA5" s="238"/>
      <c r="DB5" s="238"/>
      <c r="DC5" s="238"/>
      <c r="DD5" s="238"/>
      <c r="DE5" s="238"/>
      <c r="DF5" s="238"/>
      <c r="DG5" s="238"/>
      <c r="DH5" s="238"/>
      <c r="DI5" s="238"/>
      <c r="DJ5" s="238"/>
      <c r="DK5" s="238"/>
      <c r="DL5" s="238"/>
      <c r="DM5" s="238"/>
      <c r="DN5" s="238"/>
      <c r="DO5" s="238"/>
      <c r="DP5" s="238"/>
      <c r="DQ5" s="238"/>
      <c r="DR5" s="238"/>
      <c r="DS5" s="238"/>
      <c r="DT5" s="238"/>
      <c r="DU5" s="238"/>
      <c r="DV5" s="238"/>
      <c r="DW5" s="238"/>
      <c r="DX5" s="238"/>
      <c r="DY5" s="238"/>
      <c r="DZ5" s="238"/>
      <c r="EA5" s="238"/>
      <c r="EB5" s="238"/>
      <c r="EC5" s="238"/>
      <c r="ED5" s="238"/>
      <c r="EE5" s="238"/>
      <c r="EF5" s="238"/>
      <c r="EG5" s="238"/>
      <c r="EH5" s="238"/>
      <c r="EI5" s="238"/>
      <c r="EJ5" s="238"/>
      <c r="EK5" s="238"/>
      <c r="EL5" s="238"/>
      <c r="EM5" s="238"/>
      <c r="EN5" s="238"/>
      <c r="EO5" s="238"/>
      <c r="EP5" s="238"/>
      <c r="EQ5" s="238"/>
      <c r="ER5" s="238"/>
      <c r="ES5" s="238"/>
      <c r="ET5" s="238"/>
      <c r="EU5" s="238"/>
      <c r="EV5" s="238"/>
      <c r="EW5" s="238"/>
      <c r="EX5" s="238"/>
      <c r="EY5" s="238"/>
      <c r="EZ5" s="238"/>
      <c r="FA5" s="238"/>
      <c r="FB5" s="238"/>
      <c r="FC5" s="238"/>
      <c r="FD5" s="238"/>
      <c r="FE5" s="238"/>
      <c r="FF5" s="238"/>
      <c r="FG5" s="238"/>
      <c r="FH5" s="238"/>
      <c r="FI5" s="238"/>
      <c r="FJ5" s="238"/>
      <c r="FK5" s="238"/>
      <c r="FL5" s="238"/>
      <c r="FM5" s="238"/>
      <c r="FN5" s="238"/>
      <c r="FO5" s="238"/>
      <c r="FP5" s="238"/>
    </row>
    <row r="6" spans="1:172">
      <c r="A6" s="220">
        <v>4</v>
      </c>
      <c r="B6" s="231" t="s">
        <v>277</v>
      </c>
      <c r="C6" s="231"/>
      <c r="D6" s="232" t="s">
        <v>278</v>
      </c>
      <c r="E6" s="232" t="s">
        <v>279</v>
      </c>
      <c r="F6" s="233">
        <f>APP*2+EDU*2</f>
        <v>280</v>
      </c>
      <c r="G6" s="234" t="s">
        <v>280</v>
      </c>
      <c r="H6" s="223"/>
      <c r="I6" s="242" t="s">
        <v>130</v>
      </c>
      <c r="J6" s="243"/>
      <c r="K6" s="219"/>
      <c r="L6" s="238"/>
      <c r="M6" s="241" t="s">
        <v>54</v>
      </c>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8"/>
      <c r="BK6" s="238"/>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8"/>
      <c r="CJ6" s="238"/>
      <c r="CK6" s="238"/>
      <c r="CL6" s="238"/>
      <c r="CM6" s="238"/>
      <c r="CN6" s="238"/>
      <c r="CO6" s="238"/>
      <c r="CP6" s="238"/>
      <c r="CQ6" s="238"/>
      <c r="CR6" s="238"/>
      <c r="CS6" s="238"/>
      <c r="CT6" s="238"/>
      <c r="CU6" s="238"/>
      <c r="CV6" s="238"/>
      <c r="CW6" s="238"/>
      <c r="CX6" s="238"/>
      <c r="CY6" s="238"/>
      <c r="CZ6" s="238"/>
      <c r="DA6" s="238"/>
      <c r="DB6" s="238"/>
      <c r="DC6" s="238"/>
      <c r="DD6" s="238"/>
      <c r="DE6" s="238"/>
      <c r="DF6" s="238"/>
      <c r="DG6" s="238"/>
      <c r="DH6" s="238"/>
      <c r="DI6" s="238"/>
      <c r="DJ6" s="238"/>
      <c r="DK6" s="238"/>
      <c r="DL6" s="238"/>
      <c r="DM6" s="238"/>
      <c r="DN6" s="238"/>
      <c r="DO6" s="238"/>
      <c r="DP6" s="238"/>
      <c r="DQ6" s="238"/>
      <c r="DR6" s="238"/>
      <c r="DS6" s="238"/>
      <c r="DT6" s="238"/>
      <c r="DU6" s="238"/>
      <c r="DV6" s="238"/>
      <c r="DW6" s="238"/>
      <c r="DX6" s="238"/>
      <c r="DY6" s="238"/>
      <c r="DZ6" s="238"/>
      <c r="EA6" s="238"/>
      <c r="EB6" s="238"/>
      <c r="EC6" s="238"/>
      <c r="ED6" s="238"/>
      <c r="EE6" s="238"/>
      <c r="EF6" s="238"/>
      <c r="EG6" s="238"/>
      <c r="EH6" s="238"/>
      <c r="EI6" s="238"/>
      <c r="EJ6" s="238"/>
      <c r="EK6" s="238"/>
      <c r="EL6" s="238"/>
      <c r="EM6" s="238"/>
      <c r="EN6" s="238"/>
      <c r="EO6" s="238"/>
      <c r="EP6" s="238"/>
      <c r="EQ6" s="238"/>
      <c r="ER6" s="238"/>
      <c r="ES6" s="238"/>
      <c r="ET6" s="238"/>
      <c r="EU6" s="238"/>
      <c r="EV6" s="238"/>
      <c r="EW6" s="238"/>
      <c r="EX6" s="238"/>
      <c r="EY6" s="238"/>
      <c r="EZ6" s="238"/>
      <c r="FA6" s="238"/>
      <c r="FB6" s="238"/>
      <c r="FC6" s="238"/>
      <c r="FD6" s="238"/>
      <c r="FE6" s="238"/>
      <c r="FF6" s="238"/>
      <c r="FG6" s="238"/>
      <c r="FH6" s="238"/>
      <c r="FI6" s="238"/>
      <c r="FJ6" s="238"/>
      <c r="FK6" s="238"/>
      <c r="FL6" s="238"/>
      <c r="FM6" s="238"/>
      <c r="FN6" s="238"/>
      <c r="FO6" s="238"/>
      <c r="FP6" s="238"/>
    </row>
    <row r="7" customHeight="1" spans="1:172">
      <c r="A7" s="224">
        <v>5</v>
      </c>
      <c r="B7" s="235" t="s">
        <v>281</v>
      </c>
      <c r="C7" s="235"/>
      <c r="D7" s="236" t="s">
        <v>282</v>
      </c>
      <c r="E7" s="237" t="s">
        <v>279</v>
      </c>
      <c r="F7" s="229">
        <f>APP*2+EDU*2</f>
        <v>280</v>
      </c>
      <c r="G7" s="230" t="s">
        <v>283</v>
      </c>
      <c r="H7" s="223"/>
      <c r="I7" s="242" t="s">
        <v>130</v>
      </c>
      <c r="J7" s="243"/>
      <c r="K7" s="219"/>
      <c r="L7" s="238"/>
      <c r="M7" s="241" t="s">
        <v>57</v>
      </c>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8"/>
      <c r="AO7" s="238"/>
      <c r="AP7" s="238"/>
      <c r="AQ7" s="238"/>
      <c r="AR7" s="238"/>
      <c r="AS7" s="238"/>
      <c r="AT7" s="238"/>
      <c r="AU7" s="238"/>
      <c r="AV7" s="238"/>
      <c r="AW7" s="238"/>
      <c r="AX7" s="238"/>
      <c r="AY7" s="238"/>
      <c r="AZ7" s="238"/>
      <c r="BA7" s="238"/>
      <c r="BB7" s="238"/>
      <c r="BC7" s="238"/>
      <c r="BD7" s="238"/>
      <c r="BE7" s="238"/>
      <c r="BF7" s="238"/>
      <c r="BG7" s="238"/>
      <c r="BH7" s="238"/>
      <c r="BI7" s="238"/>
      <c r="BJ7" s="238"/>
      <c r="BK7" s="238"/>
      <c r="BL7" s="238"/>
      <c r="BM7" s="238"/>
      <c r="BN7" s="238"/>
      <c r="BO7" s="238"/>
      <c r="BP7" s="238"/>
      <c r="BQ7" s="238"/>
      <c r="BR7" s="238"/>
      <c r="BS7" s="238"/>
      <c r="BT7" s="238"/>
      <c r="BU7" s="238"/>
      <c r="BV7" s="238"/>
      <c r="BW7" s="238"/>
      <c r="BX7" s="238"/>
      <c r="BY7" s="238"/>
      <c r="BZ7" s="238"/>
      <c r="CA7" s="238"/>
      <c r="CB7" s="238"/>
      <c r="CC7" s="238"/>
      <c r="CD7" s="238"/>
      <c r="CE7" s="238"/>
      <c r="CF7" s="238"/>
      <c r="CG7" s="238"/>
      <c r="CH7" s="238"/>
      <c r="CI7" s="238"/>
      <c r="CJ7" s="238"/>
      <c r="CK7" s="238"/>
      <c r="CL7" s="238"/>
      <c r="CM7" s="238"/>
      <c r="CN7" s="238"/>
      <c r="CO7" s="238"/>
      <c r="CP7" s="238"/>
      <c r="CQ7" s="238"/>
      <c r="CR7" s="238"/>
      <c r="CS7" s="238"/>
      <c r="CT7" s="238"/>
      <c r="CU7" s="238"/>
      <c r="CV7" s="238"/>
      <c r="CW7" s="238"/>
      <c r="CX7" s="238"/>
      <c r="CY7" s="238"/>
      <c r="CZ7" s="238"/>
      <c r="DA7" s="238"/>
      <c r="DB7" s="238"/>
      <c r="DC7" s="238"/>
      <c r="DD7" s="238"/>
      <c r="DE7" s="238"/>
      <c r="DF7" s="238"/>
      <c r="DG7" s="238"/>
      <c r="DH7" s="238"/>
      <c r="DI7" s="238"/>
      <c r="DJ7" s="238"/>
      <c r="DK7" s="238"/>
      <c r="DL7" s="238"/>
      <c r="DM7" s="238"/>
      <c r="DN7" s="238"/>
      <c r="DO7" s="238"/>
      <c r="DP7" s="238"/>
      <c r="DQ7" s="238"/>
      <c r="DR7" s="238"/>
      <c r="DS7" s="238"/>
      <c r="DT7" s="238"/>
      <c r="DU7" s="238"/>
      <c r="DV7" s="238"/>
      <c r="DW7" s="238"/>
      <c r="DX7" s="238"/>
      <c r="DY7" s="238"/>
      <c r="DZ7" s="238"/>
      <c r="EA7" s="238"/>
      <c r="EB7" s="238"/>
      <c r="EC7" s="238"/>
      <c r="ED7" s="238"/>
      <c r="EE7" s="238"/>
      <c r="EF7" s="238"/>
      <c r="EG7" s="238"/>
      <c r="EH7" s="238"/>
      <c r="EI7" s="238"/>
      <c r="EJ7" s="238"/>
      <c r="EK7" s="238"/>
      <c r="EL7" s="238"/>
      <c r="EM7" s="238"/>
      <c r="EN7" s="238"/>
      <c r="EO7" s="238"/>
      <c r="EP7" s="238"/>
      <c r="EQ7" s="238"/>
      <c r="ER7" s="238"/>
      <c r="ES7" s="238"/>
      <c r="ET7" s="238"/>
      <c r="EU7" s="238"/>
      <c r="EV7" s="238"/>
      <c r="EW7" s="238"/>
      <c r="EX7" s="238"/>
      <c r="EY7" s="238"/>
      <c r="EZ7" s="238"/>
      <c r="FA7" s="238"/>
      <c r="FB7" s="238"/>
      <c r="FC7" s="238"/>
      <c r="FD7" s="238"/>
      <c r="FE7" s="238"/>
      <c r="FF7" s="238"/>
      <c r="FG7" s="238"/>
      <c r="FH7" s="238"/>
      <c r="FI7" s="238"/>
      <c r="FJ7" s="238"/>
      <c r="FK7" s="238"/>
      <c r="FL7" s="238"/>
      <c r="FM7" s="238"/>
      <c r="FN7" s="238"/>
      <c r="FO7" s="238"/>
      <c r="FP7" s="238"/>
    </row>
    <row r="8" spans="1:14">
      <c r="A8" s="220">
        <v>6</v>
      </c>
      <c r="B8" s="231" t="s">
        <v>284</v>
      </c>
      <c r="C8" s="231"/>
      <c r="D8" s="232" t="s">
        <v>285</v>
      </c>
      <c r="E8" s="232" t="s">
        <v>286</v>
      </c>
      <c r="F8" s="233">
        <f>EDU*2+MAX(STR,DEX)*2</f>
        <v>300</v>
      </c>
      <c r="G8" s="234" t="s">
        <v>287</v>
      </c>
      <c r="H8" s="223"/>
      <c r="I8" s="242" t="s">
        <v>130</v>
      </c>
      <c r="J8" s="243"/>
      <c r="M8" s="241" t="s">
        <v>59</v>
      </c>
      <c r="N8" s="238"/>
    </row>
    <row r="9" spans="1:14">
      <c r="A9" s="224">
        <v>7</v>
      </c>
      <c r="B9" s="235" t="s">
        <v>288</v>
      </c>
      <c r="C9" s="235"/>
      <c r="D9" s="236" t="s">
        <v>289</v>
      </c>
      <c r="E9" s="237" t="s">
        <v>290</v>
      </c>
      <c r="F9" s="229">
        <f>EDU*4</f>
        <v>360</v>
      </c>
      <c r="G9" s="230" t="s">
        <v>291</v>
      </c>
      <c r="H9" s="223"/>
      <c r="I9" s="242" t="s">
        <v>130</v>
      </c>
      <c r="J9" s="243"/>
      <c r="M9" s="241" t="s">
        <v>61</v>
      </c>
      <c r="N9" s="238"/>
    </row>
    <row r="10" ht="17.25" spans="1:14">
      <c r="A10" s="220">
        <v>8</v>
      </c>
      <c r="B10" s="231" t="s">
        <v>292</v>
      </c>
      <c r="C10" s="231"/>
      <c r="D10" s="232" t="s">
        <v>293</v>
      </c>
      <c r="E10" s="232" t="s">
        <v>294</v>
      </c>
      <c r="F10" s="233">
        <f>EDU*2+MAX(APP,POW)*2</f>
        <v>300</v>
      </c>
      <c r="G10" s="234" t="s">
        <v>295</v>
      </c>
      <c r="H10" s="223"/>
      <c r="I10" s="244" t="s">
        <v>130</v>
      </c>
      <c r="J10" s="245"/>
      <c r="M10" s="241" t="s">
        <v>63</v>
      </c>
      <c r="N10" s="238"/>
    </row>
    <row r="11" ht="17.25" customHeight="1" spans="1:14">
      <c r="A11" s="224">
        <v>9</v>
      </c>
      <c r="B11" s="235" t="s">
        <v>296</v>
      </c>
      <c r="C11" s="235"/>
      <c r="D11" s="236" t="s">
        <v>270</v>
      </c>
      <c r="E11" s="237" t="s">
        <v>290</v>
      </c>
      <c r="F11" s="229">
        <f>EDU*4</f>
        <v>360</v>
      </c>
      <c r="G11" s="230" t="s">
        <v>297</v>
      </c>
      <c r="I11" s="219"/>
      <c r="J11" s="219"/>
      <c r="M11" s="241" t="s">
        <v>65</v>
      </c>
      <c r="N11" s="238"/>
    </row>
    <row r="12" spans="1:14">
      <c r="A12" s="220">
        <v>10</v>
      </c>
      <c r="B12" s="231" t="s">
        <v>298</v>
      </c>
      <c r="C12" s="231"/>
      <c r="D12" s="232" t="s">
        <v>299</v>
      </c>
      <c r="E12" s="232" t="s">
        <v>290</v>
      </c>
      <c r="F12" s="233">
        <f>EDU*4</f>
        <v>360</v>
      </c>
      <c r="G12" s="234" t="s">
        <v>300</v>
      </c>
      <c r="M12" s="241" t="s">
        <v>67</v>
      </c>
      <c r="N12" s="238"/>
    </row>
    <row r="13" spans="1:14">
      <c r="A13" s="224">
        <v>11</v>
      </c>
      <c r="B13" s="235" t="s">
        <v>301</v>
      </c>
      <c r="C13" s="235"/>
      <c r="D13" s="236" t="s">
        <v>293</v>
      </c>
      <c r="E13" s="237" t="s">
        <v>290</v>
      </c>
      <c r="F13" s="229">
        <f>EDU*4</f>
        <v>360</v>
      </c>
      <c r="G13" s="230" t="s">
        <v>302</v>
      </c>
      <c r="M13" s="241" t="s">
        <v>69</v>
      </c>
      <c r="N13" s="238"/>
    </row>
    <row r="14" spans="1:14">
      <c r="A14" s="220">
        <v>12</v>
      </c>
      <c r="B14" s="231" t="s">
        <v>303</v>
      </c>
      <c r="C14" s="231"/>
      <c r="D14" s="232" t="s">
        <v>270</v>
      </c>
      <c r="E14" s="232" t="s">
        <v>290</v>
      </c>
      <c r="F14" s="233">
        <f>EDU*4</f>
        <v>360</v>
      </c>
      <c r="G14" s="234" t="s">
        <v>304</v>
      </c>
      <c r="M14" s="241" t="s">
        <v>72</v>
      </c>
      <c r="N14" s="238"/>
    </row>
    <row r="15" ht="17.25" customHeight="1" spans="1:14">
      <c r="A15" s="224">
        <v>13</v>
      </c>
      <c r="B15" s="235" t="s">
        <v>305</v>
      </c>
      <c r="C15" s="235"/>
      <c r="D15" s="236" t="s">
        <v>306</v>
      </c>
      <c r="E15" s="237" t="s">
        <v>307</v>
      </c>
      <c r="F15" s="229">
        <f>EDU*2+MAX(DEX,POW)*2</f>
        <v>300</v>
      </c>
      <c r="G15" s="230" t="s">
        <v>308</v>
      </c>
      <c r="M15" s="241" t="s">
        <v>74</v>
      </c>
      <c r="N15" s="238"/>
    </row>
    <row r="16" ht="17.25" customHeight="1" spans="1:14">
      <c r="A16" s="220">
        <v>14</v>
      </c>
      <c r="B16" s="231" t="s">
        <v>309</v>
      </c>
      <c r="C16" s="231"/>
      <c r="D16" s="232" t="s">
        <v>310</v>
      </c>
      <c r="E16" s="232" t="s">
        <v>311</v>
      </c>
      <c r="F16" s="233">
        <f>EDU*2+MAX(STR,DEX)*2</f>
        <v>300</v>
      </c>
      <c r="G16" s="234" t="s">
        <v>312</v>
      </c>
      <c r="M16" s="241" t="s">
        <v>76</v>
      </c>
      <c r="N16" s="238"/>
    </row>
    <row r="17" customHeight="1" spans="1:14">
      <c r="A17" s="224">
        <v>15</v>
      </c>
      <c r="B17" s="235" t="s">
        <v>313</v>
      </c>
      <c r="C17" s="235"/>
      <c r="D17" s="236" t="s">
        <v>314</v>
      </c>
      <c r="E17" s="237" t="s">
        <v>315</v>
      </c>
      <c r="F17" s="229">
        <f>EDU*2+MAX(STR,DEX)*2</f>
        <v>300</v>
      </c>
      <c r="G17" s="230" t="s">
        <v>316</v>
      </c>
      <c r="M17" s="241" t="s">
        <v>78</v>
      </c>
      <c r="N17" s="238"/>
    </row>
    <row r="18" spans="1:14">
      <c r="A18" s="220">
        <v>16</v>
      </c>
      <c r="B18" s="231" t="s">
        <v>317</v>
      </c>
      <c r="C18" s="231"/>
      <c r="D18" s="232" t="s">
        <v>318</v>
      </c>
      <c r="E18" s="232" t="s">
        <v>290</v>
      </c>
      <c r="F18" s="233">
        <f>EDU*4</f>
        <v>360</v>
      </c>
      <c r="G18" s="234" t="s">
        <v>319</v>
      </c>
      <c r="M18" s="241" t="s">
        <v>81</v>
      </c>
      <c r="N18" s="238"/>
    </row>
    <row r="19" customHeight="1" spans="1:14">
      <c r="A19" s="224">
        <v>17</v>
      </c>
      <c r="B19" s="235" t="s">
        <v>320</v>
      </c>
      <c r="C19" s="235"/>
      <c r="D19" s="236" t="s">
        <v>321</v>
      </c>
      <c r="E19" s="237" t="s">
        <v>279</v>
      </c>
      <c r="F19" s="229">
        <f>EDU*2+APP*2</f>
        <v>280</v>
      </c>
      <c r="G19" s="230" t="s">
        <v>322</v>
      </c>
      <c r="M19" s="241" t="s">
        <v>84</v>
      </c>
      <c r="N19" s="238"/>
    </row>
    <row r="20" customHeight="1" spans="1:14">
      <c r="A20" s="220">
        <v>18</v>
      </c>
      <c r="B20" s="231" t="s">
        <v>323</v>
      </c>
      <c r="C20" s="231"/>
      <c r="D20" s="232" t="s">
        <v>324</v>
      </c>
      <c r="E20" s="232" t="s">
        <v>315</v>
      </c>
      <c r="F20" s="233">
        <f>EDU*2+MAX(STR,DEX)*2</f>
        <v>300</v>
      </c>
      <c r="G20" s="234" t="s">
        <v>325</v>
      </c>
      <c r="M20" s="241" t="s">
        <v>87</v>
      </c>
      <c r="N20" s="238"/>
    </row>
    <row r="21" spans="1:14">
      <c r="A21" s="224">
        <v>19</v>
      </c>
      <c r="B21" s="235" t="s">
        <v>326</v>
      </c>
      <c r="C21" s="235"/>
      <c r="D21" s="236" t="s">
        <v>327</v>
      </c>
      <c r="E21" s="237" t="s">
        <v>290</v>
      </c>
      <c r="F21" s="229">
        <f>EDU*4</f>
        <v>360</v>
      </c>
      <c r="G21" s="230" t="s">
        <v>328</v>
      </c>
      <c r="M21" s="241" t="s">
        <v>89</v>
      </c>
      <c r="N21" s="238"/>
    </row>
    <row r="22" customHeight="1" spans="1:14">
      <c r="A22" s="220">
        <v>20</v>
      </c>
      <c r="B22" s="231" t="s">
        <v>329</v>
      </c>
      <c r="C22" s="231"/>
      <c r="D22" s="232" t="s">
        <v>318</v>
      </c>
      <c r="E22" s="232" t="s">
        <v>315</v>
      </c>
      <c r="F22" s="233">
        <f>EDU*2+MAX(STR,DEX)*2</f>
        <v>300</v>
      </c>
      <c r="G22" s="234" t="s">
        <v>330</v>
      </c>
      <c r="M22" s="241" t="s">
        <v>92</v>
      </c>
      <c r="N22" s="238"/>
    </row>
    <row r="23" customHeight="1" spans="1:14">
      <c r="A23" s="224">
        <v>21</v>
      </c>
      <c r="B23" s="235" t="s">
        <v>331</v>
      </c>
      <c r="C23" s="235"/>
      <c r="D23" s="236" t="s">
        <v>332</v>
      </c>
      <c r="E23" s="237" t="s">
        <v>333</v>
      </c>
      <c r="F23" s="229">
        <f>EDU*2+STR*2</f>
        <v>300</v>
      </c>
      <c r="G23" s="230" t="s">
        <v>334</v>
      </c>
      <c r="M23" s="241" t="s">
        <v>95</v>
      </c>
      <c r="N23" s="238"/>
    </row>
    <row r="24" spans="1:14">
      <c r="A24" s="220">
        <v>22</v>
      </c>
      <c r="B24" s="231" t="s">
        <v>335</v>
      </c>
      <c r="C24" s="231"/>
      <c r="D24" s="232" t="s">
        <v>278</v>
      </c>
      <c r="E24" s="232" t="s">
        <v>290</v>
      </c>
      <c r="F24" s="233">
        <f>EDU*4</f>
        <v>360</v>
      </c>
      <c r="G24" s="234" t="s">
        <v>336</v>
      </c>
      <c r="M24" s="241" t="s">
        <v>97</v>
      </c>
      <c r="N24" s="238"/>
    </row>
    <row r="25" spans="1:14">
      <c r="A25" s="224">
        <v>23</v>
      </c>
      <c r="B25" s="235" t="s">
        <v>337</v>
      </c>
      <c r="C25" s="235"/>
      <c r="D25" s="236" t="s">
        <v>332</v>
      </c>
      <c r="E25" s="237" t="s">
        <v>290</v>
      </c>
      <c r="F25" s="229">
        <f>EDU*4</f>
        <v>360</v>
      </c>
      <c r="G25" s="230" t="s">
        <v>338</v>
      </c>
      <c r="M25" s="241" t="s">
        <v>100</v>
      </c>
      <c r="N25" s="238"/>
    </row>
    <row r="26" spans="1:14">
      <c r="A26" s="220">
        <v>24</v>
      </c>
      <c r="B26" s="231" t="s">
        <v>339</v>
      </c>
      <c r="C26" s="231"/>
      <c r="D26" s="232" t="s">
        <v>340</v>
      </c>
      <c r="E26" s="232" t="s">
        <v>290</v>
      </c>
      <c r="F26" s="233">
        <f>EDU*4</f>
        <v>360</v>
      </c>
      <c r="G26" s="234" t="s">
        <v>341</v>
      </c>
      <c r="M26" s="241" t="s">
        <v>102</v>
      </c>
      <c r="N26" s="238"/>
    </row>
    <row r="27" spans="1:14">
      <c r="A27" s="224">
        <v>25</v>
      </c>
      <c r="B27" s="235" t="s">
        <v>342</v>
      </c>
      <c r="C27" s="235"/>
      <c r="D27" s="236" t="s">
        <v>340</v>
      </c>
      <c r="E27" s="237" t="s">
        <v>290</v>
      </c>
      <c r="F27" s="229">
        <f>EDU*4</f>
        <v>360</v>
      </c>
      <c r="G27" s="230" t="s">
        <v>343</v>
      </c>
      <c r="M27" s="241" t="s">
        <v>104</v>
      </c>
      <c r="N27" s="238"/>
    </row>
    <row r="28" ht="17.25" customHeight="1" spans="1:14">
      <c r="A28" s="220">
        <v>26</v>
      </c>
      <c r="B28" s="231" t="s">
        <v>344</v>
      </c>
      <c r="C28" s="231"/>
      <c r="D28" s="232" t="s">
        <v>274</v>
      </c>
      <c r="E28" s="232" t="s">
        <v>345</v>
      </c>
      <c r="F28" s="233">
        <f>EDU*2+MAX(STR,DEX)*2</f>
        <v>300</v>
      </c>
      <c r="G28" s="234" t="s">
        <v>346</v>
      </c>
      <c r="M28" s="241" t="s">
        <v>106</v>
      </c>
      <c r="N28" s="238"/>
    </row>
    <row r="29" customHeight="1" spans="1:14">
      <c r="A29" s="224">
        <v>27</v>
      </c>
      <c r="B29" s="235" t="s">
        <v>347</v>
      </c>
      <c r="C29" s="235"/>
      <c r="D29" s="236" t="s">
        <v>293</v>
      </c>
      <c r="E29" s="237" t="s">
        <v>348</v>
      </c>
      <c r="F29" s="229">
        <f>EDU*2+DEX*2</f>
        <v>290</v>
      </c>
      <c r="G29" s="230" t="s">
        <v>349</v>
      </c>
      <c r="M29" s="241" t="s">
        <v>108</v>
      </c>
      <c r="N29" s="238"/>
    </row>
    <row r="30" ht="17.25" customHeight="1" spans="1:14">
      <c r="A30" s="220">
        <v>28</v>
      </c>
      <c r="B30" s="231" t="s">
        <v>350</v>
      </c>
      <c r="C30" s="231"/>
      <c r="D30" s="232" t="s">
        <v>351</v>
      </c>
      <c r="E30" s="232" t="s">
        <v>352</v>
      </c>
      <c r="F30" s="233">
        <f>EDU*2+MAX(STR,DEX)*2</f>
        <v>300</v>
      </c>
      <c r="G30" s="234" t="s">
        <v>353</v>
      </c>
      <c r="M30" s="241" t="s">
        <v>110</v>
      </c>
      <c r="N30" s="238"/>
    </row>
    <row r="31" ht="17.25" customHeight="1" spans="1:14">
      <c r="A31" s="224">
        <v>29</v>
      </c>
      <c r="B31" s="235" t="s">
        <v>354</v>
      </c>
      <c r="C31" s="235"/>
      <c r="D31" s="236" t="s">
        <v>355</v>
      </c>
      <c r="E31" s="237" t="s">
        <v>311</v>
      </c>
      <c r="F31" s="229">
        <f>EDU*2+MAX(STR,DEX)*2</f>
        <v>300</v>
      </c>
      <c r="G31" s="230" t="s">
        <v>356</v>
      </c>
      <c r="M31" s="241" t="s">
        <v>112</v>
      </c>
      <c r="N31" s="238"/>
    </row>
    <row r="32" ht="17.25" customHeight="1" spans="1:14">
      <c r="A32" s="220">
        <v>30</v>
      </c>
      <c r="B32" s="231" t="s">
        <v>357</v>
      </c>
      <c r="C32" s="231"/>
      <c r="D32" s="232" t="s">
        <v>358</v>
      </c>
      <c r="E32" s="232" t="s">
        <v>359</v>
      </c>
      <c r="F32" s="233">
        <f>EDU*2+STR*2</f>
        <v>300</v>
      </c>
      <c r="G32" s="234" t="s">
        <v>360</v>
      </c>
      <c r="M32" s="241" t="s">
        <v>114</v>
      </c>
      <c r="N32" s="238"/>
    </row>
    <row r="33" ht="17.25" customHeight="1" spans="1:14">
      <c r="A33" s="224">
        <v>31</v>
      </c>
      <c r="B33" s="235" t="s">
        <v>361</v>
      </c>
      <c r="C33" s="235"/>
      <c r="D33" s="236" t="s">
        <v>362</v>
      </c>
      <c r="E33" s="237" t="s">
        <v>275</v>
      </c>
      <c r="F33" s="229">
        <f>EDU*2+DEX*2</f>
        <v>290</v>
      </c>
      <c r="G33" s="230" t="s">
        <v>363</v>
      </c>
      <c r="M33" s="241" t="s">
        <v>116</v>
      </c>
      <c r="N33" s="238"/>
    </row>
    <row r="34" ht="17.25" customHeight="1" spans="1:14">
      <c r="A34" s="220">
        <v>32</v>
      </c>
      <c r="B34" s="231" t="s">
        <v>364</v>
      </c>
      <c r="C34" s="231"/>
      <c r="D34" s="232" t="s">
        <v>365</v>
      </c>
      <c r="E34" s="232" t="s">
        <v>366</v>
      </c>
      <c r="F34" s="233">
        <f>APP*2+EDU*2</f>
        <v>280</v>
      </c>
      <c r="G34" s="234" t="s">
        <v>367</v>
      </c>
      <c r="M34" s="241" t="s">
        <v>47</v>
      </c>
      <c r="N34" s="238"/>
    </row>
    <row r="35" ht="17.25" customHeight="1" spans="1:14">
      <c r="A35" s="224">
        <v>33</v>
      </c>
      <c r="B35" s="235" t="s">
        <v>368</v>
      </c>
      <c r="C35" s="235"/>
      <c r="D35" s="236" t="s">
        <v>369</v>
      </c>
      <c r="E35" s="237" t="s">
        <v>370</v>
      </c>
      <c r="F35" s="229">
        <f>EDU*2+MAX(APP,DEX)*2</f>
        <v>290</v>
      </c>
      <c r="G35" s="230" t="s">
        <v>371</v>
      </c>
      <c r="M35" s="241" t="s">
        <v>49</v>
      </c>
      <c r="N35" s="238"/>
    </row>
    <row r="36" ht="17.25" customHeight="1" spans="1:14">
      <c r="A36" s="220">
        <v>34</v>
      </c>
      <c r="B36" s="231" t="s">
        <v>372</v>
      </c>
      <c r="C36" s="231"/>
      <c r="D36" s="232" t="s">
        <v>373</v>
      </c>
      <c r="E36" s="232" t="s">
        <v>366</v>
      </c>
      <c r="F36" s="233">
        <f>APP*2+EDU*2</f>
        <v>280</v>
      </c>
      <c r="G36" s="234" t="s">
        <v>374</v>
      </c>
      <c r="M36" s="241" t="s">
        <v>51</v>
      </c>
      <c r="N36" s="238"/>
    </row>
    <row r="37" ht="17.25" customHeight="1" spans="1:14">
      <c r="A37" s="224">
        <v>35</v>
      </c>
      <c r="B37" s="235" t="s">
        <v>375</v>
      </c>
      <c r="C37" s="235"/>
      <c r="D37" s="236" t="s">
        <v>327</v>
      </c>
      <c r="E37" s="237" t="s">
        <v>366</v>
      </c>
      <c r="F37" s="229">
        <f>APP*2+EDU*2</f>
        <v>280</v>
      </c>
      <c r="G37" s="230" t="s">
        <v>376</v>
      </c>
      <c r="M37" s="241" t="s">
        <v>53</v>
      </c>
      <c r="N37" s="238"/>
    </row>
    <row r="38" spans="1:14">
      <c r="A38" s="220">
        <v>36</v>
      </c>
      <c r="B38" s="231" t="s">
        <v>377</v>
      </c>
      <c r="C38" s="231"/>
      <c r="D38" s="232" t="s">
        <v>378</v>
      </c>
      <c r="E38" s="232" t="s">
        <v>290</v>
      </c>
      <c r="F38" s="233">
        <f>EDU*4</f>
        <v>360</v>
      </c>
      <c r="G38" s="234" t="s">
        <v>379</v>
      </c>
      <c r="M38" s="241" t="s">
        <v>56</v>
      </c>
      <c r="N38" s="238"/>
    </row>
    <row r="39" ht="17.25" customHeight="1" spans="1:14">
      <c r="A39" s="224">
        <v>37</v>
      </c>
      <c r="B39" s="235" t="s">
        <v>380</v>
      </c>
      <c r="C39" s="235"/>
      <c r="D39" s="236" t="s">
        <v>378</v>
      </c>
      <c r="E39" s="237" t="s">
        <v>381</v>
      </c>
      <c r="F39" s="229">
        <f>EDU*2+MAX(APP,DEX)*2</f>
        <v>290</v>
      </c>
      <c r="G39" s="230" t="s">
        <v>382</v>
      </c>
      <c r="M39" s="241" t="s">
        <v>58</v>
      </c>
      <c r="N39" s="238"/>
    </row>
    <row r="40" ht="17.25" customHeight="1" spans="1:14">
      <c r="A40" s="220">
        <v>38</v>
      </c>
      <c r="B40" s="231" t="s">
        <v>383</v>
      </c>
      <c r="C40" s="231"/>
      <c r="D40" s="232" t="s">
        <v>384</v>
      </c>
      <c r="E40" s="232" t="s">
        <v>352</v>
      </c>
      <c r="F40" s="233">
        <f>EDU*2+MAX(STR,DEX)*2</f>
        <v>300</v>
      </c>
      <c r="G40" s="234" t="s">
        <v>385</v>
      </c>
      <c r="M40" s="241" t="s">
        <v>60</v>
      </c>
      <c r="N40" s="238"/>
    </row>
    <row r="41" spans="1:14">
      <c r="A41" s="224">
        <v>39</v>
      </c>
      <c r="B41" s="235" t="s">
        <v>386</v>
      </c>
      <c r="C41" s="235"/>
      <c r="D41" s="236" t="s">
        <v>351</v>
      </c>
      <c r="E41" s="237" t="s">
        <v>290</v>
      </c>
      <c r="F41" s="229">
        <f>EDU*4</f>
        <v>360</v>
      </c>
      <c r="G41" s="230" t="s">
        <v>387</v>
      </c>
      <c r="M41" s="241" t="s">
        <v>62</v>
      </c>
      <c r="N41" s="238"/>
    </row>
    <row r="42" spans="1:14">
      <c r="A42" s="220">
        <v>40</v>
      </c>
      <c r="B42" s="231" t="s">
        <v>388</v>
      </c>
      <c r="C42" s="231"/>
      <c r="D42" s="232" t="s">
        <v>324</v>
      </c>
      <c r="E42" s="232" t="s">
        <v>290</v>
      </c>
      <c r="F42" s="233">
        <f>EDU*4</f>
        <v>360</v>
      </c>
      <c r="G42" s="234" t="s">
        <v>389</v>
      </c>
      <c r="M42" s="241" t="s">
        <v>64</v>
      </c>
      <c r="N42" s="238"/>
    </row>
    <row r="43" spans="1:14">
      <c r="A43" s="224">
        <v>41</v>
      </c>
      <c r="B43" s="235" t="s">
        <v>390</v>
      </c>
      <c r="C43" s="235"/>
      <c r="D43" s="236" t="s">
        <v>378</v>
      </c>
      <c r="E43" s="237" t="s">
        <v>290</v>
      </c>
      <c r="F43" s="229">
        <f>EDU*4</f>
        <v>360</v>
      </c>
      <c r="G43" s="230" t="s">
        <v>391</v>
      </c>
      <c r="M43" s="241" t="s">
        <v>66</v>
      </c>
      <c r="N43" s="238"/>
    </row>
    <row r="44" ht="17.25" customHeight="1" spans="1:14">
      <c r="A44" s="220">
        <v>42</v>
      </c>
      <c r="B44" s="231" t="s">
        <v>392</v>
      </c>
      <c r="C44" s="231"/>
      <c r="D44" s="232" t="s">
        <v>393</v>
      </c>
      <c r="E44" s="232" t="s">
        <v>279</v>
      </c>
      <c r="F44" s="233">
        <f>APP*2+EDU*2</f>
        <v>280</v>
      </c>
      <c r="G44" s="234" t="s">
        <v>394</v>
      </c>
      <c r="M44" s="241" t="s">
        <v>68</v>
      </c>
      <c r="N44" s="238"/>
    </row>
    <row r="45" ht="17.25" customHeight="1" spans="1:14">
      <c r="A45" s="224">
        <v>43</v>
      </c>
      <c r="B45" s="235" t="s">
        <v>395</v>
      </c>
      <c r="C45" s="235"/>
      <c r="D45" s="236" t="s">
        <v>318</v>
      </c>
      <c r="E45" s="237" t="s">
        <v>275</v>
      </c>
      <c r="F45" s="229">
        <f>EDU*2+DEX*2</f>
        <v>290</v>
      </c>
      <c r="G45" s="230" t="s">
        <v>396</v>
      </c>
      <c r="M45" s="241" t="s">
        <v>71</v>
      </c>
      <c r="N45" s="238"/>
    </row>
    <row r="46" spans="1:14">
      <c r="A46" s="220">
        <v>44</v>
      </c>
      <c r="B46" s="231" t="s">
        <v>397</v>
      </c>
      <c r="C46" s="231"/>
      <c r="D46" s="232" t="s">
        <v>398</v>
      </c>
      <c r="E46" s="232" t="s">
        <v>290</v>
      </c>
      <c r="F46" s="233">
        <f>EDU*4</f>
        <v>360</v>
      </c>
      <c r="G46" s="234" t="s">
        <v>399</v>
      </c>
      <c r="M46" s="241" t="s">
        <v>73</v>
      </c>
      <c r="N46" s="238"/>
    </row>
    <row r="47" ht="17.25" customHeight="1" spans="1:14">
      <c r="A47" s="224">
        <v>45</v>
      </c>
      <c r="B47" s="235" t="s">
        <v>400</v>
      </c>
      <c r="C47" s="235"/>
      <c r="D47" s="236" t="s">
        <v>401</v>
      </c>
      <c r="E47" s="237" t="s">
        <v>402</v>
      </c>
      <c r="F47" s="229">
        <f>(MAX(APP,STR,DEX))*2+EDU*2</f>
        <v>300</v>
      </c>
      <c r="G47" s="230" t="s">
        <v>403</v>
      </c>
      <c r="M47" s="241" t="s">
        <v>75</v>
      </c>
      <c r="N47" s="238"/>
    </row>
    <row r="48" ht="17.25" customHeight="1" spans="1:14">
      <c r="A48" s="220">
        <v>46</v>
      </c>
      <c r="B48" s="231" t="s">
        <v>404</v>
      </c>
      <c r="C48" s="231"/>
      <c r="D48" s="232" t="s">
        <v>293</v>
      </c>
      <c r="E48" s="232" t="s">
        <v>275</v>
      </c>
      <c r="F48" s="233">
        <f>EDU*2+DEX*2</f>
        <v>290</v>
      </c>
      <c r="G48" s="234" t="s">
        <v>405</v>
      </c>
      <c r="M48" s="241" t="s">
        <v>77</v>
      </c>
      <c r="N48" s="238"/>
    </row>
    <row r="49" ht="17.25" customHeight="1" spans="1:14">
      <c r="A49" s="224">
        <v>47</v>
      </c>
      <c r="B49" s="235" t="s">
        <v>406</v>
      </c>
      <c r="C49" s="235"/>
      <c r="D49" s="236" t="s">
        <v>274</v>
      </c>
      <c r="E49" s="237" t="s">
        <v>352</v>
      </c>
      <c r="F49" s="229">
        <f>EDU*2+MAX(STR,DEX)*2</f>
        <v>300</v>
      </c>
      <c r="G49" s="230" t="s">
        <v>407</v>
      </c>
      <c r="M49" s="241" t="s">
        <v>79</v>
      </c>
      <c r="N49" s="238"/>
    </row>
    <row r="50" ht="17.25" customHeight="1" spans="1:14">
      <c r="A50" s="220">
        <v>48</v>
      </c>
      <c r="B50" s="231" t="s">
        <v>408</v>
      </c>
      <c r="C50" s="231"/>
      <c r="D50" s="232" t="s">
        <v>318</v>
      </c>
      <c r="E50" s="232" t="s">
        <v>275</v>
      </c>
      <c r="F50" s="233">
        <f>EDU*2+DEX*2</f>
        <v>290</v>
      </c>
      <c r="G50" s="234" t="s">
        <v>409</v>
      </c>
      <c r="M50" s="241" t="s">
        <v>82</v>
      </c>
      <c r="N50" s="238"/>
    </row>
    <row r="51" spans="1:14">
      <c r="A51" s="224">
        <v>49</v>
      </c>
      <c r="B51" s="235" t="s">
        <v>410</v>
      </c>
      <c r="C51" s="235"/>
      <c r="D51" s="236" t="s">
        <v>411</v>
      </c>
      <c r="E51" s="237" t="s">
        <v>290</v>
      </c>
      <c r="F51" s="229">
        <f>EDU*4</f>
        <v>360</v>
      </c>
      <c r="G51" s="230" t="s">
        <v>412</v>
      </c>
      <c r="M51" s="241" t="s">
        <v>85</v>
      </c>
      <c r="N51" s="238"/>
    </row>
    <row r="52" ht="17.25" customHeight="1" spans="1:14">
      <c r="A52" s="220">
        <v>50</v>
      </c>
      <c r="B52" s="231" t="s">
        <v>413</v>
      </c>
      <c r="C52" s="231"/>
      <c r="D52" s="232" t="s">
        <v>414</v>
      </c>
      <c r="E52" s="232" t="s">
        <v>366</v>
      </c>
      <c r="F52" s="233">
        <f>APP*2+EDU*2</f>
        <v>280</v>
      </c>
      <c r="G52" s="234" t="s">
        <v>415</v>
      </c>
      <c r="M52" s="241" t="s">
        <v>88</v>
      </c>
      <c r="N52" s="238"/>
    </row>
    <row r="53" spans="1:14">
      <c r="A53" s="224">
        <v>51</v>
      </c>
      <c r="B53" s="235" t="s">
        <v>416</v>
      </c>
      <c r="C53" s="235"/>
      <c r="D53" s="236" t="s">
        <v>351</v>
      </c>
      <c r="E53" s="237" t="s">
        <v>290</v>
      </c>
      <c r="F53" s="229">
        <f>EDU*4</f>
        <v>360</v>
      </c>
      <c r="G53" s="230" t="s">
        <v>417</v>
      </c>
      <c r="M53" s="241" t="s">
        <v>91</v>
      </c>
      <c r="N53" s="238"/>
    </row>
    <row r="54" customHeight="1" spans="1:14">
      <c r="A54" s="220">
        <v>52</v>
      </c>
      <c r="B54" s="231" t="s">
        <v>418</v>
      </c>
      <c r="C54" s="231"/>
      <c r="D54" s="232" t="s">
        <v>314</v>
      </c>
      <c r="E54" s="232" t="s">
        <v>279</v>
      </c>
      <c r="F54" s="233">
        <f>APP*2+EDU*2</f>
        <v>280</v>
      </c>
      <c r="G54" s="234" t="s">
        <v>419</v>
      </c>
      <c r="M54" s="241" t="s">
        <v>93</v>
      </c>
      <c r="N54" s="238"/>
    </row>
    <row r="55" ht="17.25" customHeight="1" spans="1:14">
      <c r="A55" s="224">
        <v>53</v>
      </c>
      <c r="B55" s="235" t="s">
        <v>420</v>
      </c>
      <c r="C55" s="235"/>
      <c r="D55" s="236" t="s">
        <v>421</v>
      </c>
      <c r="E55" s="237" t="s">
        <v>402</v>
      </c>
      <c r="F55" s="229">
        <f>(MAX(APP,STR,DEX))*2+EDU*2</f>
        <v>300</v>
      </c>
      <c r="G55" s="230" t="s">
        <v>422</v>
      </c>
      <c r="M55" s="241" t="s">
        <v>96</v>
      </c>
      <c r="N55" s="238"/>
    </row>
    <row r="56" customHeight="1" spans="1:14">
      <c r="A56" s="220">
        <v>54</v>
      </c>
      <c r="B56" s="231" t="s">
        <v>423</v>
      </c>
      <c r="C56" s="231"/>
      <c r="D56" s="232" t="s">
        <v>318</v>
      </c>
      <c r="E56" s="232" t="s">
        <v>315</v>
      </c>
      <c r="F56" s="233">
        <f>EDU*2+MAX(STR,DEX)*2</f>
        <v>300</v>
      </c>
      <c r="G56" s="234" t="s">
        <v>424</v>
      </c>
      <c r="M56" s="241" t="s">
        <v>99</v>
      </c>
      <c r="N56" s="238"/>
    </row>
    <row r="57" spans="1:14">
      <c r="A57" s="224">
        <v>55</v>
      </c>
      <c r="B57" s="235" t="s">
        <v>425</v>
      </c>
      <c r="C57" s="235"/>
      <c r="D57" s="236" t="s">
        <v>327</v>
      </c>
      <c r="E57" s="237" t="s">
        <v>290</v>
      </c>
      <c r="F57" s="229">
        <f>EDU*4</f>
        <v>360</v>
      </c>
      <c r="G57" s="230" t="s">
        <v>426</v>
      </c>
      <c r="H57" s="213"/>
      <c r="M57" s="241" t="s">
        <v>101</v>
      </c>
      <c r="N57" s="238"/>
    </row>
    <row r="58" customHeight="1" spans="1:14">
      <c r="A58" s="220">
        <v>56</v>
      </c>
      <c r="B58" s="231" t="s">
        <v>427</v>
      </c>
      <c r="C58" s="231"/>
      <c r="D58" s="232" t="s">
        <v>318</v>
      </c>
      <c r="E58" s="232" t="s">
        <v>315</v>
      </c>
      <c r="F58" s="233">
        <f>EDU*2+MAX(STR,DEX)*2</f>
        <v>300</v>
      </c>
      <c r="G58" s="234" t="s">
        <v>428</v>
      </c>
      <c r="H58" s="213"/>
      <c r="M58" s="241" t="s">
        <v>103</v>
      </c>
      <c r="N58" s="238"/>
    </row>
    <row r="59" spans="1:14">
      <c r="A59" s="224">
        <v>57</v>
      </c>
      <c r="B59" s="235" t="s">
        <v>429</v>
      </c>
      <c r="C59" s="235"/>
      <c r="D59" s="236" t="s">
        <v>293</v>
      </c>
      <c r="E59" s="237" t="s">
        <v>290</v>
      </c>
      <c r="F59" s="229">
        <f>EDU*4</f>
        <v>360</v>
      </c>
      <c r="G59" s="230" t="s">
        <v>430</v>
      </c>
      <c r="H59" s="213"/>
      <c r="M59" s="241" t="s">
        <v>105</v>
      </c>
      <c r="N59" s="238"/>
    </row>
    <row r="60" spans="1:14">
      <c r="A60" s="220">
        <v>58</v>
      </c>
      <c r="B60" s="231" t="s">
        <v>431</v>
      </c>
      <c r="C60" s="231"/>
      <c r="D60" s="232" t="s">
        <v>432</v>
      </c>
      <c r="E60" s="232" t="s">
        <v>290</v>
      </c>
      <c r="F60" s="233">
        <f>EDU*4</f>
        <v>360</v>
      </c>
      <c r="G60" s="234" t="s">
        <v>433</v>
      </c>
      <c r="H60" s="213"/>
      <c r="M60" s="241" t="s">
        <v>107</v>
      </c>
      <c r="N60" s="238"/>
    </row>
    <row r="61" spans="1:14">
      <c r="A61" s="224">
        <v>59</v>
      </c>
      <c r="B61" s="235" t="s">
        <v>434</v>
      </c>
      <c r="C61" s="235"/>
      <c r="D61" s="236" t="s">
        <v>435</v>
      </c>
      <c r="E61" s="237" t="s">
        <v>381</v>
      </c>
      <c r="F61" s="229">
        <f>EDU*2+MAX(APP,DEX)*2</f>
        <v>290</v>
      </c>
      <c r="G61" s="230" t="s">
        <v>436</v>
      </c>
      <c r="H61" s="213"/>
      <c r="M61" s="241" t="s">
        <v>109</v>
      </c>
      <c r="N61" s="238"/>
    </row>
    <row r="62" spans="1:14">
      <c r="A62" s="220">
        <v>60</v>
      </c>
      <c r="B62" s="231" t="s">
        <v>437</v>
      </c>
      <c r="C62" s="231"/>
      <c r="D62" s="232" t="s">
        <v>438</v>
      </c>
      <c r="E62" s="232" t="s">
        <v>279</v>
      </c>
      <c r="F62" s="233">
        <f>APP*2+EDU*2</f>
        <v>280</v>
      </c>
      <c r="G62" s="234" t="s">
        <v>439</v>
      </c>
      <c r="H62" s="213"/>
      <c r="M62" s="241" t="s">
        <v>111</v>
      </c>
      <c r="N62" s="238"/>
    </row>
    <row r="63" spans="1:14">
      <c r="A63" s="224">
        <v>61</v>
      </c>
      <c r="B63" s="235" t="s">
        <v>440</v>
      </c>
      <c r="C63" s="235"/>
      <c r="D63" s="236" t="s">
        <v>274</v>
      </c>
      <c r="E63" s="237" t="s">
        <v>315</v>
      </c>
      <c r="F63" s="229">
        <f>EDU*2+MAX(STR,DEX)*2</f>
        <v>300</v>
      </c>
      <c r="G63" s="230" t="s">
        <v>441</v>
      </c>
      <c r="H63" s="213"/>
      <c r="M63" s="241" t="s">
        <v>113</v>
      </c>
      <c r="N63" s="238"/>
    </row>
    <row r="64" spans="1:14">
      <c r="A64" s="220">
        <v>62</v>
      </c>
      <c r="B64" s="231" t="s">
        <v>442</v>
      </c>
      <c r="C64" s="231"/>
      <c r="D64" s="232" t="s">
        <v>443</v>
      </c>
      <c r="E64" s="232" t="s">
        <v>366</v>
      </c>
      <c r="F64" s="233">
        <f>APP*2+EDU*2</f>
        <v>280</v>
      </c>
      <c r="G64" s="234" t="s">
        <v>444</v>
      </c>
      <c r="H64" s="213"/>
      <c r="M64" s="241" t="s">
        <v>115</v>
      </c>
      <c r="N64" s="238"/>
    </row>
    <row r="65" spans="1:14">
      <c r="A65" s="224">
        <v>63</v>
      </c>
      <c r="B65" s="235" t="s">
        <v>445</v>
      </c>
      <c r="C65" s="235"/>
      <c r="D65" s="236" t="s">
        <v>401</v>
      </c>
      <c r="E65" s="237" t="s">
        <v>446</v>
      </c>
      <c r="F65" s="229">
        <f>EDU*2+MAX(APP,DEX)*2</f>
        <v>290</v>
      </c>
      <c r="G65" s="230" t="s">
        <v>447</v>
      </c>
      <c r="H65" s="213"/>
      <c r="M65" s="238" t="s">
        <v>130</v>
      </c>
      <c r="N65" s="238"/>
    </row>
    <row r="66" spans="1:14">
      <c r="A66" s="220">
        <v>64</v>
      </c>
      <c r="B66" s="231" t="s">
        <v>448</v>
      </c>
      <c r="C66" s="231"/>
      <c r="D66" s="232" t="s">
        <v>449</v>
      </c>
      <c r="E66" s="232" t="s">
        <v>359</v>
      </c>
      <c r="F66" s="233">
        <f>EDU*2+STR*2</f>
        <v>300</v>
      </c>
      <c r="G66" s="234" t="s">
        <v>450</v>
      </c>
      <c r="H66" s="213"/>
      <c r="M66" s="238"/>
      <c r="N66" s="238"/>
    </row>
    <row r="67" spans="1:14">
      <c r="A67" s="224">
        <v>65</v>
      </c>
      <c r="B67" s="235" t="s">
        <v>451</v>
      </c>
      <c r="C67" s="235"/>
      <c r="D67" s="236" t="s">
        <v>318</v>
      </c>
      <c r="E67" s="237" t="s">
        <v>290</v>
      </c>
      <c r="F67" s="229">
        <f>EDU*4</f>
        <v>360</v>
      </c>
      <c r="G67" s="230" t="s">
        <v>452</v>
      </c>
      <c r="H67" s="213"/>
      <c r="N67" s="238"/>
    </row>
    <row r="68" spans="1:14">
      <c r="A68" s="220">
        <v>66</v>
      </c>
      <c r="B68" s="231" t="s">
        <v>453</v>
      </c>
      <c r="C68" s="231"/>
      <c r="D68" s="232" t="s">
        <v>318</v>
      </c>
      <c r="E68" s="232" t="s">
        <v>290</v>
      </c>
      <c r="F68" s="233">
        <f>EDU*4</f>
        <v>360</v>
      </c>
      <c r="G68" s="234" t="s">
        <v>454</v>
      </c>
      <c r="H68" s="213"/>
      <c r="M68" s="238"/>
      <c r="N68" s="238"/>
    </row>
    <row r="69" spans="1:14">
      <c r="A69" s="224">
        <v>67</v>
      </c>
      <c r="B69" s="235" t="s">
        <v>455</v>
      </c>
      <c r="C69" s="235"/>
      <c r="D69" s="236" t="s">
        <v>456</v>
      </c>
      <c r="E69" s="237" t="s">
        <v>290</v>
      </c>
      <c r="F69" s="229">
        <f>EDU*4</f>
        <v>360</v>
      </c>
      <c r="G69" s="230" t="s">
        <v>457</v>
      </c>
      <c r="H69" s="213"/>
      <c r="M69" s="238"/>
      <c r="N69" s="238"/>
    </row>
    <row r="70" spans="1:14">
      <c r="A70" s="220">
        <v>68</v>
      </c>
      <c r="B70" s="231" t="s">
        <v>458</v>
      </c>
      <c r="C70" s="231"/>
      <c r="D70" s="232" t="s">
        <v>411</v>
      </c>
      <c r="E70" s="232" t="s">
        <v>290</v>
      </c>
      <c r="F70" s="233">
        <f>EDU*4</f>
        <v>360</v>
      </c>
      <c r="G70" s="234" t="s">
        <v>459</v>
      </c>
      <c r="H70" s="213"/>
      <c r="M70" s="238"/>
      <c r="N70" s="238"/>
    </row>
    <row r="71" spans="1:14">
      <c r="A71" s="224">
        <v>69</v>
      </c>
      <c r="B71" s="235" t="s">
        <v>460</v>
      </c>
      <c r="C71" s="235"/>
      <c r="D71" s="236" t="s">
        <v>318</v>
      </c>
      <c r="E71" s="237" t="s">
        <v>315</v>
      </c>
      <c r="F71" s="229">
        <f>EDU*2+MAX(STR,DEX)*2</f>
        <v>300</v>
      </c>
      <c r="G71" s="230" t="s">
        <v>461</v>
      </c>
      <c r="H71" s="213"/>
      <c r="M71" s="238"/>
      <c r="N71" s="238"/>
    </row>
    <row r="72" customHeight="1" spans="1:14">
      <c r="A72" s="220">
        <v>70</v>
      </c>
      <c r="B72" s="231" t="s">
        <v>462</v>
      </c>
      <c r="C72" s="231"/>
      <c r="D72" s="232" t="s">
        <v>318</v>
      </c>
      <c r="E72" s="232" t="s">
        <v>315</v>
      </c>
      <c r="F72" s="233">
        <f>EDU*2+MAX(STR,DEX)*2</f>
        <v>300</v>
      </c>
      <c r="G72" s="234" t="s">
        <v>463</v>
      </c>
      <c r="H72" s="213"/>
      <c r="M72" s="238"/>
      <c r="N72" s="238"/>
    </row>
    <row r="73" customHeight="1" spans="1:14">
      <c r="A73" s="224">
        <v>71</v>
      </c>
      <c r="B73" s="235" t="s">
        <v>464</v>
      </c>
      <c r="C73" s="235"/>
      <c r="D73" s="236" t="s">
        <v>318</v>
      </c>
      <c r="E73" s="237" t="s">
        <v>315</v>
      </c>
      <c r="F73" s="229">
        <f>EDU*2+MAX(STR,DEX)*2</f>
        <v>300</v>
      </c>
      <c r="G73" s="230" t="s">
        <v>465</v>
      </c>
      <c r="H73" s="213"/>
      <c r="M73" s="238"/>
      <c r="N73" s="238"/>
    </row>
    <row r="74" spans="1:14">
      <c r="A74" s="220">
        <v>72</v>
      </c>
      <c r="B74" s="231" t="s">
        <v>466</v>
      </c>
      <c r="C74" s="231"/>
      <c r="D74" s="232" t="s">
        <v>398</v>
      </c>
      <c r="E74" s="232" t="s">
        <v>290</v>
      </c>
      <c r="F74" s="233">
        <f>EDU*4</f>
        <v>360</v>
      </c>
      <c r="G74" s="234" t="s">
        <v>467</v>
      </c>
      <c r="H74" s="213"/>
      <c r="M74" s="238"/>
      <c r="N74" s="238"/>
    </row>
    <row r="75" spans="1:14">
      <c r="A75" s="224">
        <v>73</v>
      </c>
      <c r="B75" s="235" t="s">
        <v>468</v>
      </c>
      <c r="C75" s="235"/>
      <c r="D75" s="236" t="s">
        <v>469</v>
      </c>
      <c r="E75" s="237" t="s">
        <v>290</v>
      </c>
      <c r="F75" s="229">
        <f>EDU*4</f>
        <v>360</v>
      </c>
      <c r="G75" s="230" t="s">
        <v>470</v>
      </c>
      <c r="H75" s="213"/>
      <c r="M75" s="238"/>
      <c r="N75" s="238"/>
    </row>
    <row r="76" spans="1:14">
      <c r="A76" s="220">
        <v>74</v>
      </c>
      <c r="B76" s="231" t="s">
        <v>471</v>
      </c>
      <c r="C76" s="231"/>
      <c r="D76" s="232" t="s">
        <v>278</v>
      </c>
      <c r="E76" s="232" t="s">
        <v>290</v>
      </c>
      <c r="F76" s="233">
        <f>EDU*4</f>
        <v>360</v>
      </c>
      <c r="G76" s="234" t="s">
        <v>472</v>
      </c>
      <c r="H76" s="213"/>
      <c r="M76" s="238"/>
      <c r="N76" s="238"/>
    </row>
    <row r="77" customHeight="1" spans="1:14">
      <c r="A77" s="224">
        <v>75</v>
      </c>
      <c r="B77" s="235" t="s">
        <v>473</v>
      </c>
      <c r="C77" s="235"/>
      <c r="D77" s="236" t="s">
        <v>474</v>
      </c>
      <c r="E77" s="237" t="s">
        <v>315</v>
      </c>
      <c r="F77" s="229">
        <f>EDU*2+MAX(STR,DEX)*2</f>
        <v>300</v>
      </c>
      <c r="G77" s="230" t="s">
        <v>475</v>
      </c>
      <c r="H77" s="213"/>
      <c r="M77" s="238"/>
      <c r="N77" s="238"/>
    </row>
    <row r="78" ht="17.25" customHeight="1" spans="1:14">
      <c r="A78" s="220">
        <v>76</v>
      </c>
      <c r="B78" s="231" t="s">
        <v>476</v>
      </c>
      <c r="C78" s="231"/>
      <c r="D78" s="232" t="s">
        <v>477</v>
      </c>
      <c r="E78" s="232" t="s">
        <v>279</v>
      </c>
      <c r="F78" s="233">
        <f>EDU*2+APP*2</f>
        <v>280</v>
      </c>
      <c r="G78" s="234" t="s">
        <v>478</v>
      </c>
      <c r="H78" s="213"/>
      <c r="M78" s="238"/>
      <c r="N78" s="238"/>
    </row>
    <row r="79" ht="17.25" customHeight="1" spans="1:14">
      <c r="A79" s="224">
        <v>77</v>
      </c>
      <c r="B79" s="235" t="s">
        <v>479</v>
      </c>
      <c r="C79" s="235"/>
      <c r="D79" s="236" t="s">
        <v>351</v>
      </c>
      <c r="E79" s="237" t="s">
        <v>352</v>
      </c>
      <c r="F79" s="229">
        <f>EDU*2+MAX(STR,DEX)*2</f>
        <v>300</v>
      </c>
      <c r="G79" s="230" t="s">
        <v>480</v>
      </c>
      <c r="H79" s="213"/>
      <c r="M79" s="238"/>
      <c r="N79" s="238"/>
    </row>
    <row r="80" spans="1:8">
      <c r="A80" s="220">
        <v>78</v>
      </c>
      <c r="B80" s="231" t="s">
        <v>481</v>
      </c>
      <c r="C80" s="231"/>
      <c r="D80" s="232" t="s">
        <v>411</v>
      </c>
      <c r="E80" s="232" t="s">
        <v>290</v>
      </c>
      <c r="F80" s="233">
        <f>EDU*4</f>
        <v>360</v>
      </c>
      <c r="G80" s="234" t="s">
        <v>482</v>
      </c>
      <c r="H80" s="213"/>
    </row>
    <row r="81" customHeight="1" spans="1:8">
      <c r="A81" s="224">
        <v>79</v>
      </c>
      <c r="B81" s="235" t="s">
        <v>483</v>
      </c>
      <c r="C81" s="235"/>
      <c r="D81" s="236" t="s">
        <v>318</v>
      </c>
      <c r="E81" s="237" t="s">
        <v>484</v>
      </c>
      <c r="F81" s="229">
        <f>EDU*2+MAX(POW,DEX)*2</f>
        <v>300</v>
      </c>
      <c r="G81" s="230" t="s">
        <v>485</v>
      </c>
      <c r="H81" s="213"/>
    </row>
    <row r="82" spans="1:8">
      <c r="A82" s="220">
        <v>80</v>
      </c>
      <c r="B82" s="231" t="s">
        <v>486</v>
      </c>
      <c r="C82" s="231"/>
      <c r="D82" s="232" t="s">
        <v>318</v>
      </c>
      <c r="E82" s="232" t="s">
        <v>290</v>
      </c>
      <c r="F82" s="233">
        <f>EDU*4</f>
        <v>360</v>
      </c>
      <c r="G82" s="234" t="s">
        <v>487</v>
      </c>
      <c r="H82" s="213"/>
    </row>
    <row r="83" spans="1:8">
      <c r="A83" s="224">
        <v>81</v>
      </c>
      <c r="B83" s="235" t="s">
        <v>488</v>
      </c>
      <c r="C83" s="235"/>
      <c r="D83" s="236" t="s">
        <v>489</v>
      </c>
      <c r="E83" s="237" t="s">
        <v>290</v>
      </c>
      <c r="F83" s="229">
        <f>EDU*4</f>
        <v>360</v>
      </c>
      <c r="G83" s="230" t="s">
        <v>490</v>
      </c>
      <c r="H83" s="213"/>
    </row>
    <row r="84" customHeight="1" spans="1:7">
      <c r="A84" s="220">
        <v>82</v>
      </c>
      <c r="B84" s="231" t="s">
        <v>491</v>
      </c>
      <c r="C84" s="231"/>
      <c r="D84" s="232" t="s">
        <v>492</v>
      </c>
      <c r="E84" s="232" t="s">
        <v>315</v>
      </c>
      <c r="F84" s="233">
        <f>EDU*2+MAX(STR,DEX)*2</f>
        <v>300</v>
      </c>
      <c r="G84" s="234" t="s">
        <v>493</v>
      </c>
    </row>
    <row r="85" spans="1:7">
      <c r="A85" s="224">
        <v>83</v>
      </c>
      <c r="B85" s="235" t="s">
        <v>494</v>
      </c>
      <c r="C85" s="235"/>
      <c r="D85" s="236" t="s">
        <v>318</v>
      </c>
      <c r="E85" s="237" t="s">
        <v>290</v>
      </c>
      <c r="F85" s="229">
        <f>EDU*4</f>
        <v>360</v>
      </c>
      <c r="G85" s="230" t="s">
        <v>495</v>
      </c>
    </row>
    <row r="86" spans="1:7">
      <c r="A86" s="220">
        <v>84</v>
      </c>
      <c r="B86" s="231" t="s">
        <v>496</v>
      </c>
      <c r="C86" s="231"/>
      <c r="D86" s="232" t="s">
        <v>497</v>
      </c>
      <c r="E86" s="232" t="s">
        <v>290</v>
      </c>
      <c r="F86" s="233">
        <f>EDU*4</f>
        <v>360</v>
      </c>
      <c r="G86" s="234" t="s">
        <v>498</v>
      </c>
    </row>
    <row r="87" spans="1:7">
      <c r="A87" s="224">
        <v>85</v>
      </c>
      <c r="B87" s="235" t="s">
        <v>499</v>
      </c>
      <c r="C87" s="235"/>
      <c r="D87" s="236" t="s">
        <v>318</v>
      </c>
      <c r="E87" s="237" t="s">
        <v>290</v>
      </c>
      <c r="F87" s="229">
        <f>EDU*4</f>
        <v>360</v>
      </c>
      <c r="G87" s="230" t="s">
        <v>500</v>
      </c>
    </row>
    <row r="88" spans="1:7">
      <c r="A88" s="220">
        <v>86</v>
      </c>
      <c r="B88" s="231" t="s">
        <v>501</v>
      </c>
      <c r="C88" s="231"/>
      <c r="D88" s="232" t="s">
        <v>411</v>
      </c>
      <c r="E88" s="232" t="s">
        <v>290</v>
      </c>
      <c r="F88" s="233">
        <f>EDU*4</f>
        <v>360</v>
      </c>
      <c r="G88" s="234" t="s">
        <v>502</v>
      </c>
    </row>
    <row r="89" customHeight="1" spans="1:7">
      <c r="A89" s="224">
        <v>87</v>
      </c>
      <c r="B89" s="235" t="s">
        <v>503</v>
      </c>
      <c r="C89" s="235"/>
      <c r="D89" s="236" t="s">
        <v>474</v>
      </c>
      <c r="E89" s="237" t="s">
        <v>348</v>
      </c>
      <c r="F89" s="229">
        <f>EDU*2+DEX*2</f>
        <v>290</v>
      </c>
      <c r="G89" s="230" t="s">
        <v>504</v>
      </c>
    </row>
    <row r="90" spans="1:7">
      <c r="A90" s="220">
        <v>88</v>
      </c>
      <c r="B90" s="231" t="s">
        <v>505</v>
      </c>
      <c r="C90" s="231"/>
      <c r="D90" s="232" t="s">
        <v>351</v>
      </c>
      <c r="E90" s="232" t="s">
        <v>290</v>
      </c>
      <c r="F90" s="233">
        <f>EDU*4</f>
        <v>360</v>
      </c>
      <c r="G90" s="234" t="s">
        <v>506</v>
      </c>
    </row>
    <row r="91" customHeight="1" spans="1:7">
      <c r="A91" s="224">
        <v>89</v>
      </c>
      <c r="B91" s="235" t="s">
        <v>507</v>
      </c>
      <c r="C91" s="235"/>
      <c r="D91" s="236" t="s">
        <v>324</v>
      </c>
      <c r="E91" s="237" t="s">
        <v>315</v>
      </c>
      <c r="F91" s="229">
        <f>EDU*2+MAX(STR,DEX)*2</f>
        <v>300</v>
      </c>
      <c r="G91" s="230" t="s">
        <v>508</v>
      </c>
    </row>
    <row r="92" customHeight="1" spans="1:7">
      <c r="A92" s="220">
        <v>90</v>
      </c>
      <c r="B92" s="231" t="s">
        <v>509</v>
      </c>
      <c r="C92" s="231"/>
      <c r="D92" s="232" t="s">
        <v>318</v>
      </c>
      <c r="E92" s="232" t="s">
        <v>315</v>
      </c>
      <c r="F92" s="233">
        <f>EDU*2+MAX(STR,DEX)*2</f>
        <v>300</v>
      </c>
      <c r="G92" s="234" t="s">
        <v>510</v>
      </c>
    </row>
    <row r="93" customHeight="1" spans="1:7">
      <c r="A93" s="224">
        <v>91</v>
      </c>
      <c r="B93" s="235" t="s">
        <v>511</v>
      </c>
      <c r="C93" s="235"/>
      <c r="D93" s="236" t="s">
        <v>318</v>
      </c>
      <c r="E93" s="237" t="s">
        <v>315</v>
      </c>
      <c r="F93" s="229">
        <f>EDU*2+MAX(STR,DEX)*2</f>
        <v>300</v>
      </c>
      <c r="G93" s="230" t="s">
        <v>512</v>
      </c>
    </row>
    <row r="94" spans="1:7">
      <c r="A94" s="220">
        <v>92</v>
      </c>
      <c r="B94" s="231" t="s">
        <v>513</v>
      </c>
      <c r="C94" s="231"/>
      <c r="D94" s="232" t="s">
        <v>474</v>
      </c>
      <c r="E94" s="232" t="s">
        <v>290</v>
      </c>
      <c r="F94" s="233">
        <f>EDU*4</f>
        <v>360</v>
      </c>
      <c r="G94" s="234" t="s">
        <v>514</v>
      </c>
    </row>
    <row r="95" customHeight="1" spans="1:7">
      <c r="A95" s="224">
        <v>93</v>
      </c>
      <c r="B95" s="235" t="s">
        <v>515</v>
      </c>
      <c r="C95" s="235"/>
      <c r="D95" s="236" t="s">
        <v>516</v>
      </c>
      <c r="E95" s="237" t="s">
        <v>315</v>
      </c>
      <c r="F95" s="229">
        <f>EDU*2+MAX(STR,DEX)*2</f>
        <v>300</v>
      </c>
      <c r="G95" s="230" t="s">
        <v>517</v>
      </c>
    </row>
    <row r="96" ht="17.25" customHeight="1" spans="1:7">
      <c r="A96" s="220">
        <v>94</v>
      </c>
      <c r="B96" s="231" t="s">
        <v>518</v>
      </c>
      <c r="C96" s="231"/>
      <c r="D96" s="232" t="s">
        <v>519</v>
      </c>
      <c r="E96" s="232" t="s">
        <v>279</v>
      </c>
      <c r="F96" s="233">
        <f>EDU*2+APP*2</f>
        <v>280</v>
      </c>
      <c r="G96" s="234" t="s">
        <v>520</v>
      </c>
    </row>
    <row r="97" spans="1:7">
      <c r="A97" s="224">
        <v>95</v>
      </c>
      <c r="B97" s="235" t="s">
        <v>521</v>
      </c>
      <c r="C97" s="235"/>
      <c r="D97" s="236" t="s">
        <v>398</v>
      </c>
      <c r="E97" s="237" t="s">
        <v>290</v>
      </c>
      <c r="F97" s="229">
        <f>EDU*4</f>
        <v>360</v>
      </c>
      <c r="G97" s="230" t="s">
        <v>522</v>
      </c>
    </row>
    <row r="98" spans="1:7">
      <c r="A98" s="220">
        <v>96</v>
      </c>
      <c r="B98" s="231" t="s">
        <v>523</v>
      </c>
      <c r="C98" s="231"/>
      <c r="D98" s="232" t="s">
        <v>293</v>
      </c>
      <c r="E98" s="232" t="s">
        <v>290</v>
      </c>
      <c r="F98" s="233">
        <f>EDU*4</f>
        <v>360</v>
      </c>
      <c r="G98" s="234" t="s">
        <v>524</v>
      </c>
    </row>
    <row r="99" spans="1:7">
      <c r="A99" s="224">
        <v>97</v>
      </c>
      <c r="B99" s="235" t="s">
        <v>525</v>
      </c>
      <c r="C99" s="235"/>
      <c r="D99" s="236" t="s">
        <v>318</v>
      </c>
      <c r="E99" s="237" t="s">
        <v>290</v>
      </c>
      <c r="F99" s="229">
        <f>EDU*4</f>
        <v>360</v>
      </c>
      <c r="G99" s="230" t="s">
        <v>526</v>
      </c>
    </row>
    <row r="100" spans="1:7">
      <c r="A100" s="220">
        <v>98</v>
      </c>
      <c r="B100" s="231" t="s">
        <v>527</v>
      </c>
      <c r="C100" s="231"/>
      <c r="D100" s="232" t="s">
        <v>318</v>
      </c>
      <c r="E100" s="232" t="s">
        <v>290</v>
      </c>
      <c r="F100" s="233">
        <f>EDU*4</f>
        <v>360</v>
      </c>
      <c r="G100" s="234" t="s">
        <v>528</v>
      </c>
    </row>
    <row r="101" spans="1:7">
      <c r="A101" s="224">
        <v>99</v>
      </c>
      <c r="B101" s="235" t="s">
        <v>529</v>
      </c>
      <c r="C101" s="235"/>
      <c r="D101" s="236" t="s">
        <v>327</v>
      </c>
      <c r="E101" s="237" t="s">
        <v>290</v>
      </c>
      <c r="F101" s="229">
        <f>EDU*4</f>
        <v>360</v>
      </c>
      <c r="G101" s="230" t="s">
        <v>530</v>
      </c>
    </row>
    <row r="102" ht="17.25" customHeight="1" spans="1:7">
      <c r="A102" s="220">
        <v>100</v>
      </c>
      <c r="B102" s="231" t="s">
        <v>531</v>
      </c>
      <c r="C102" s="231"/>
      <c r="D102" s="232" t="s">
        <v>278</v>
      </c>
      <c r="E102" s="232" t="s">
        <v>366</v>
      </c>
      <c r="F102" s="233">
        <f>EDU*2+APP*2</f>
        <v>280</v>
      </c>
      <c r="G102" s="234" t="s">
        <v>532</v>
      </c>
    </row>
    <row r="103" spans="1:7">
      <c r="A103" s="224">
        <v>101</v>
      </c>
      <c r="B103" s="235" t="s">
        <v>533</v>
      </c>
      <c r="C103" s="235"/>
      <c r="D103" s="236" t="s">
        <v>306</v>
      </c>
      <c r="E103" s="237" t="s">
        <v>290</v>
      </c>
      <c r="F103" s="229">
        <f>EDU*4</f>
        <v>360</v>
      </c>
      <c r="G103" s="230" t="s">
        <v>534</v>
      </c>
    </row>
    <row r="104" ht="17.25" customHeight="1" spans="1:7">
      <c r="A104" s="220">
        <v>102</v>
      </c>
      <c r="B104" s="231" t="s">
        <v>535</v>
      </c>
      <c r="C104" s="231"/>
      <c r="D104" s="232" t="s">
        <v>318</v>
      </c>
      <c r="E104" s="232" t="s">
        <v>370</v>
      </c>
      <c r="F104" s="233">
        <f>EDU*2+MAX(APP,DEX)*2</f>
        <v>290</v>
      </c>
      <c r="G104" s="234" t="s">
        <v>536</v>
      </c>
    </row>
    <row r="105" ht="17.25" customHeight="1" spans="1:7">
      <c r="A105" s="224">
        <v>103</v>
      </c>
      <c r="B105" s="235" t="s">
        <v>537</v>
      </c>
      <c r="C105" s="235"/>
      <c r="D105" s="236" t="s">
        <v>327</v>
      </c>
      <c r="E105" s="237" t="s">
        <v>381</v>
      </c>
      <c r="F105" s="229">
        <f>EDU*2+MAX(APP,DEX)*2</f>
        <v>290</v>
      </c>
      <c r="G105" s="230" t="s">
        <v>538</v>
      </c>
    </row>
    <row r="106" customHeight="1" spans="1:7">
      <c r="A106" s="220">
        <v>104</v>
      </c>
      <c r="B106" s="231" t="s">
        <v>539</v>
      </c>
      <c r="C106" s="231"/>
      <c r="D106" s="232" t="s">
        <v>318</v>
      </c>
      <c r="E106" s="232" t="s">
        <v>315</v>
      </c>
      <c r="F106" s="233">
        <f>EDU*2+MAX(STR,DEX)*2</f>
        <v>300</v>
      </c>
      <c r="G106" s="234" t="s">
        <v>540</v>
      </c>
    </row>
    <row r="107" ht="17.25" customHeight="1" spans="1:7">
      <c r="A107" s="224">
        <v>105</v>
      </c>
      <c r="B107" s="235" t="s">
        <v>541</v>
      </c>
      <c r="C107" s="235"/>
      <c r="D107" s="236" t="s">
        <v>378</v>
      </c>
      <c r="E107" s="237" t="s">
        <v>381</v>
      </c>
      <c r="F107" s="229">
        <f>EDU*2+MAX(APP,DEX)*2</f>
        <v>290</v>
      </c>
      <c r="G107" s="230" t="s">
        <v>542</v>
      </c>
    </row>
    <row r="108" spans="1:7">
      <c r="A108" s="220">
        <v>106</v>
      </c>
      <c r="B108" s="231" t="s">
        <v>543</v>
      </c>
      <c r="C108" s="231"/>
      <c r="D108" s="232" t="s">
        <v>544</v>
      </c>
      <c r="E108" s="232" t="s">
        <v>290</v>
      </c>
      <c r="F108" s="233">
        <f>EDU*4</f>
        <v>360</v>
      </c>
      <c r="G108" s="234" t="s">
        <v>545</v>
      </c>
    </row>
    <row r="109" customHeight="1" spans="1:7">
      <c r="A109" s="224">
        <v>107</v>
      </c>
      <c r="B109" s="235" t="s">
        <v>546</v>
      </c>
      <c r="C109" s="235"/>
      <c r="D109" s="236" t="s">
        <v>547</v>
      </c>
      <c r="E109" s="237" t="s">
        <v>315</v>
      </c>
      <c r="F109" s="229">
        <f>EDU*2+MAX(STR,DEX)*2</f>
        <v>300</v>
      </c>
      <c r="G109" s="230" t="s">
        <v>548</v>
      </c>
    </row>
    <row r="110" customHeight="1" spans="1:7">
      <c r="A110" s="220">
        <v>108</v>
      </c>
      <c r="B110" s="231" t="s">
        <v>549</v>
      </c>
      <c r="C110" s="231"/>
      <c r="D110" s="232" t="s">
        <v>550</v>
      </c>
      <c r="E110" s="232" t="s">
        <v>315</v>
      </c>
      <c r="F110" s="233">
        <f>EDU*2+MAX(STR,DEX)*2</f>
        <v>300</v>
      </c>
      <c r="G110" s="234" t="s">
        <v>551</v>
      </c>
    </row>
    <row r="111" spans="1:7">
      <c r="A111" s="224">
        <v>109</v>
      </c>
      <c r="B111" s="235" t="s">
        <v>552</v>
      </c>
      <c r="C111" s="235"/>
      <c r="D111" s="236" t="s">
        <v>327</v>
      </c>
      <c r="E111" s="237" t="s">
        <v>290</v>
      </c>
      <c r="F111" s="229">
        <f>EDU*4</f>
        <v>360</v>
      </c>
      <c r="G111" s="230" t="s">
        <v>553</v>
      </c>
    </row>
    <row r="112" spans="1:7">
      <c r="A112" s="220">
        <v>110</v>
      </c>
      <c r="B112" s="231" t="s">
        <v>554</v>
      </c>
      <c r="C112" s="231"/>
      <c r="D112" s="232" t="s">
        <v>519</v>
      </c>
      <c r="E112" s="232" t="s">
        <v>290</v>
      </c>
      <c r="F112" s="233">
        <f>EDU*4</f>
        <v>360</v>
      </c>
      <c r="G112" s="234" t="s">
        <v>555</v>
      </c>
    </row>
    <row r="113" ht="17.25" customHeight="1" spans="1:7">
      <c r="A113" s="224">
        <v>111</v>
      </c>
      <c r="B113" s="235" t="s">
        <v>556</v>
      </c>
      <c r="C113" s="235"/>
      <c r="D113" s="236" t="s">
        <v>274</v>
      </c>
      <c r="E113" s="237" t="s">
        <v>446</v>
      </c>
      <c r="F113" s="229">
        <f>EDU*2+MAX(APP,DEX)*2</f>
        <v>290</v>
      </c>
      <c r="G113" s="230" t="s">
        <v>557</v>
      </c>
    </row>
    <row r="114" spans="1:7">
      <c r="A114" s="220">
        <v>112</v>
      </c>
      <c r="B114" s="231" t="s">
        <v>558</v>
      </c>
      <c r="C114" s="231"/>
      <c r="D114" s="232" t="s">
        <v>274</v>
      </c>
      <c r="E114" s="232" t="s">
        <v>290</v>
      </c>
      <c r="F114" s="233">
        <f>EDU*4</f>
        <v>360</v>
      </c>
      <c r="G114" s="234" t="s">
        <v>559</v>
      </c>
    </row>
    <row r="115" spans="1:7">
      <c r="A115" s="224">
        <v>113</v>
      </c>
      <c r="B115" s="235" t="s">
        <v>560</v>
      </c>
      <c r="C115" s="235"/>
      <c r="D115" s="236" t="s">
        <v>561</v>
      </c>
      <c r="E115" s="237" t="s">
        <v>290</v>
      </c>
      <c r="F115" s="229">
        <f>EDU*4</f>
        <v>360</v>
      </c>
      <c r="G115" s="230" t="s">
        <v>562</v>
      </c>
    </row>
    <row r="116" customHeight="1" spans="1:7">
      <c r="A116" s="220">
        <v>114</v>
      </c>
      <c r="B116" s="231" t="s">
        <v>563</v>
      </c>
      <c r="C116" s="231"/>
      <c r="D116" s="232" t="s">
        <v>477</v>
      </c>
      <c r="E116" s="232" t="s">
        <v>294</v>
      </c>
      <c r="F116" s="233">
        <f>EDU*2+MAX(APP,POW)*2</f>
        <v>300</v>
      </c>
      <c r="G116" s="234" t="s">
        <v>564</v>
      </c>
    </row>
    <row r="117" ht="17.25" spans="1:7">
      <c r="A117" s="246">
        <v>115</v>
      </c>
      <c r="B117" s="247" t="s">
        <v>565</v>
      </c>
      <c r="C117" s="247"/>
      <c r="D117" s="248" t="s">
        <v>278</v>
      </c>
      <c r="E117" s="249" t="s">
        <v>290</v>
      </c>
      <c r="F117" s="250">
        <f>EDU*4</f>
        <v>360</v>
      </c>
      <c r="G117" s="251" t="s">
        <v>566</v>
      </c>
    </row>
  </sheetData>
  <sheetProtection sheet="1" selectLockedCells="1" objects="1" scenarios="1"/>
  <protectedRanges>
    <protectedRange password="C71F" sqref="N30:N33 M20 N8 M23 N21:N22 N24:N25" name="区域1"/>
    <protectedRange password="C71F" sqref="N49:N51 N45 N55 M60" name="区域1_1"/>
    <protectedRange password="C71F" sqref="M61:N61" name="区域2"/>
  </protectedRanges>
  <mergeCells count="127">
    <mergeCell ref="B1:C1"/>
    <mergeCell ref="B2:G2"/>
    <mergeCell ref="I2:J2"/>
    <mergeCell ref="I3:J3"/>
    <mergeCell ref="B4:C4"/>
    <mergeCell ref="I4:J4"/>
    <mergeCell ref="B5:C5"/>
    <mergeCell ref="I5:J5"/>
    <mergeCell ref="B6:C6"/>
    <mergeCell ref="I6:J6"/>
    <mergeCell ref="B7:C7"/>
    <mergeCell ref="I7:J7"/>
    <mergeCell ref="B8:C8"/>
    <mergeCell ref="I8:J8"/>
    <mergeCell ref="B9:C9"/>
    <mergeCell ref="I9:J9"/>
    <mergeCell ref="B10:C10"/>
    <mergeCell ref="I10:J10"/>
    <mergeCell ref="B11:C11"/>
    <mergeCell ref="I11:J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H2:H10"/>
  </mergeCells>
  <conditionalFormatting sqref="I2:J10">
    <cfRule type="expression" dxfId="7" priority="1">
      <formula>"人物卡!$F$5=1"</formula>
    </cfRule>
  </conditionalFormatting>
  <dataValidations count="173">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M13"/>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showErrorMessage="1" promptTitle="Diving (01%)" prompt="使用者接受过在深海游泳的使用以及维持潜水设备的训练，水下导航，合适的下潜配重，以及应对紧急情况的方法。" sqref="M66"/>
    <dataValidation allowBlank="1" showInputMessage="1" promptTitle="介绍" prompt="罪犯的体格和相貌形形色色，有些是纯粹碰运气伺机行事，比如扒手." sqref="B33:C33"/>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dataValidation allowBlank="1" showInputMessage="1" showErrorMessage="1" promptTitle="Fighting (不定) [无法孤注一骰]" prompt="格斗技能指的是一名角色在近距离战斗上的技能。你可以花费一定的点数来获得任何的专业化技能。" sqref="M21:M2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dataValidation allowBlank="1" showInputMessage="1" showErrorMessage="1" promptTitle="Appraise (05%)" prompt="用来估计某种物品的价值，包括质量，使用的材料以及工艺。相关的，调查员可以准确地辨认出物品的年龄，评估它的历史关联性以及发现赝品。" sqref="M4"/>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M9"/>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M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M12"/>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M15"/>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showErrorMessage="1" promptTitle="Language (Own) (EDU)" prompt="当选择这项技能时，必须明确一门具体的语言并且写在技能的后面。在婴儿期或者童年早期，大多数人使用单一一门语言。" sqref="M33"/>
    <dataValidation type="list" allowBlank="1" showInputMessage="1" showErrorMessage="1" sqref="N6:N7">
      <formula1>分支技能!$B$4:$B$26</formula1>
    </dataValidation>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type="list" allowBlank="1" showInputMessage="1" showErrorMessage="1" sqref="N49:N50">
      <formula1>分支技能!$E$4:$E$16</formula1>
    </dataValidation>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M18"/>
    <dataValidation allowBlank="1" showInputMessage="1" promptTitle="介绍" prompt="有些则组成分工明确，会详细调查并制定计划的犯罪组织。" sqref="B31:C31"/>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dataValidation allowBlank="1" showErrorMessage="1" sqref="N3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dataValidation allowBlank="1" showInputMessage="1" promptTitle="介绍" prompt="学生可能在大学或学院学习，实习生则是正在接受宝贵的入职培训，获得最低报酬的公司员工。" sqref="B108:C108"/>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showErrorMessage="1" promptTitle="Firearms (不定) [无法孤注一骰]" prompt="包括了各种形式的火器，也包括了弓箭和弩。" sqref="M24:M25"/>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showErrorMessage="1" promptTitle="Operate Heavy Machinery (01%)" prompt="当驾驶以及操纵一辆坦克，挖土机或者其他巨型建造机械时需要这个技能。对于种类非常不同的机械，KP可以决定难度等级。" sqref="M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M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dataValidation allowBlank="1" showInputMessage="1" promptTitle="介绍" prompt="人司机则是直接受雇于个人或企业，或者是专门提供连人带车的私人司机业务的中介机构。" sqref="B48:C4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dataValidation allowBlank="1" showInputMessage="1" promptTitle="介绍" prompt="专职司机可能为企业个人工作，也可能拥有自己的出租车或货车。" sqref="B49:C49"/>
    <dataValidation allowBlank="1" showInputMessage="1" showErrorMessage="1" promptTitle="Art and Craft (05%)" prompt="该技能可能能使你制作/修理一样东西，或者制造一个复制品/赝品。&#10;对一个物品进行一次成功的鉴定可能可以提供关于该物品的相关信息" sqref="M49 M6:M8"/>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showErrorMessage="1" promptTitle="Beast Training(05%)" prompt="用于命令、训练驯服动物进行简单任务的技能。这技能最常用在狗身上，但也不排除鸟、猫、猴子，或是其他（由Keeper 判定）。" sqref="M59:N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M60:N60">
      <formula1>分支技能!$N$4:$N$8</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M61:N61">
      <formula1>分支技能!$N$4:$N$8</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M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dataValidation type="list" allowBlank="1" showInputMessage="1" showErrorMessage="1" sqref="N21:N22">
      <formula1>分支技能!$H$4:$H$11</formula1>
    </dataValidation>
    <dataValidation type="list" allowBlank="1" showInputMessage="1" showErrorMessage="1" sqref="N24:N25">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type="list" showInputMessage="1" showErrorMessage="1" sqref="I3:J10">
      <formula1>$M$2:$M$65</formula1>
    </dataValidation>
  </dataValidation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29"/>
  <sheetViews>
    <sheetView showGridLines="0" showRowColHeaders="0" zoomScale="60" zoomScaleNormal="60" workbookViewId="0">
      <selection activeCell="J5" sqref="J5:K6"/>
    </sheetView>
  </sheetViews>
  <sheetFormatPr defaultColWidth="4" defaultRowHeight="16.5"/>
  <cols>
    <col min="1" max="1" width="4" style="148" customWidth="1"/>
    <col min="2" max="256" width="4" style="37" customWidth="1"/>
    <col min="257" max="16384" width="9"/>
  </cols>
  <sheetData>
    <row r="1" ht="17.25" spans="23:26">
      <c r="W1" s="178"/>
      <c r="X1" s="178"/>
      <c r="Y1" s="178"/>
      <c r="Z1" s="178"/>
    </row>
    <row r="2" spans="1:44">
      <c r="A2" s="148">
        <f ca="1">RANDBETWEEN(1,6)</f>
        <v>5</v>
      </c>
      <c r="B2" s="149" t="s">
        <v>567</v>
      </c>
      <c r="C2" s="150"/>
      <c r="D2" s="150"/>
      <c r="E2" s="150"/>
      <c r="F2" s="150"/>
      <c r="G2" s="150"/>
      <c r="H2" s="150"/>
      <c r="I2" s="150"/>
      <c r="J2" s="150"/>
      <c r="K2" s="150"/>
      <c r="L2" s="150"/>
      <c r="M2" s="150"/>
      <c r="N2" s="150"/>
      <c r="O2" s="150"/>
      <c r="P2" s="150"/>
      <c r="Q2" s="150"/>
      <c r="R2" s="150"/>
      <c r="S2" s="179"/>
      <c r="U2" s="180" t="s">
        <v>568</v>
      </c>
      <c r="V2" s="181"/>
      <c r="W2" s="178"/>
      <c r="X2" s="178"/>
      <c r="Y2" s="178"/>
      <c r="Z2" s="178"/>
      <c r="AA2" s="194" t="s">
        <v>569</v>
      </c>
      <c r="AB2" s="195"/>
      <c r="AC2" s="195"/>
      <c r="AD2" s="195"/>
      <c r="AE2" s="195"/>
      <c r="AF2" s="195"/>
      <c r="AG2" s="195"/>
      <c r="AH2" s="195"/>
      <c r="AI2" s="195"/>
      <c r="AJ2" s="195"/>
      <c r="AK2" s="195"/>
      <c r="AL2" s="195"/>
      <c r="AM2" s="195"/>
      <c r="AN2" s="195"/>
      <c r="AO2" s="195"/>
      <c r="AP2" s="195"/>
      <c r="AQ2" s="195"/>
      <c r="AR2" s="205"/>
    </row>
    <row r="3" ht="17.25" customHeight="1" spans="1:44">
      <c r="A3" s="148">
        <f ca="1">RANDBETWEEN(1,6)</f>
        <v>1</v>
      </c>
      <c r="B3" s="151" t="s">
        <v>570</v>
      </c>
      <c r="C3" s="152"/>
      <c r="D3" s="153">
        <f ca="1">SUM(A2:A4)*5</f>
        <v>45</v>
      </c>
      <c r="E3" s="153"/>
      <c r="F3" s="154">
        <f ca="1">INT(D3/2)</f>
        <v>22</v>
      </c>
      <c r="G3" s="154"/>
      <c r="H3" s="155" t="s">
        <v>571</v>
      </c>
      <c r="I3" s="155"/>
      <c r="J3" s="158">
        <f ca="1">SUM(A8:A10)*5</f>
        <v>70</v>
      </c>
      <c r="K3" s="158"/>
      <c r="L3" s="159">
        <f ca="1">INT(J3/2)</f>
        <v>35</v>
      </c>
      <c r="M3" s="159"/>
      <c r="N3" s="152" t="s">
        <v>572</v>
      </c>
      <c r="O3" s="152"/>
      <c r="P3" s="153">
        <f ca="1">SUM(A14:A16)*5</f>
        <v>70</v>
      </c>
      <c r="Q3" s="153"/>
      <c r="R3" s="154">
        <f ca="1">INT(P3/2)</f>
        <v>35</v>
      </c>
      <c r="S3" s="182"/>
      <c r="U3" s="183">
        <f ca="1">SUM(A24:A26)*5</f>
        <v>65</v>
      </c>
      <c r="V3" s="184"/>
      <c r="W3" s="178"/>
      <c r="X3" s="178"/>
      <c r="Y3" s="178"/>
      <c r="Z3" s="178"/>
      <c r="AA3" s="196" t="str">
        <f ca="1">IF(D3&lt;=15,"穿衣服都有些吃力",IF(D3&lt;=40,"手无缚鸡之力",IF(D3&lt;=60,"有正常人的力量",IF(D3&lt;=80,"超乎常人的力度",IF(D3&lt;100,"可能是一拳超人")))))</f>
        <v>有正常人的力量</v>
      </c>
      <c r="AB3" s="197"/>
      <c r="AC3" s="197"/>
      <c r="AD3" s="197"/>
      <c r="AE3" s="197"/>
      <c r="AF3" s="197"/>
      <c r="AG3" s="199" t="str">
        <f ca="1">IF(J3&lt;=20,"安了假腿",IF(J3&lt;=40,"很不灵活",IF(J3&lt;=60,"不上不下真尴尬",IF(J3&lt;=80,"是一位运动健将",IF(J3&lt;100,"跑得比香港记者还快")))))</f>
        <v>是一位运动健将</v>
      </c>
      <c r="AH3" s="199"/>
      <c r="AI3" s="199"/>
      <c r="AJ3" s="199"/>
      <c r="AK3" s="199"/>
      <c r="AL3" s="199"/>
      <c r="AM3" s="197" t="str">
        <f ca="1">IF(P3&lt;=20,"尔不过玩物",IF(P3&lt;=40,"痴愚盲目",IF(P3&lt;=60,"如常人一般会有一定自制力",IF(P3&lt;=80,"我心如铁，心坚石穿",IF(P3&lt;100,"泰山崩于面而色不变")))))</f>
        <v>我心如铁，心坚石穿</v>
      </c>
      <c r="AN3" s="197"/>
      <c r="AO3" s="197"/>
      <c r="AP3" s="197"/>
      <c r="AQ3" s="197"/>
      <c r="AR3" s="206"/>
    </row>
    <row r="4" ht="17.25" spans="1:44">
      <c r="A4" s="148">
        <f ca="1" t="shared" ref="A4:A22" si="0">RANDBETWEEN(1,6)</f>
        <v>3</v>
      </c>
      <c r="B4" s="151"/>
      <c r="C4" s="152"/>
      <c r="D4" s="153"/>
      <c r="E4" s="153"/>
      <c r="F4" s="156">
        <f ca="1">INT(D3/5)</f>
        <v>9</v>
      </c>
      <c r="G4" s="156"/>
      <c r="H4" s="155"/>
      <c r="I4" s="155"/>
      <c r="J4" s="158"/>
      <c r="K4" s="158"/>
      <c r="L4" s="159">
        <f ca="1">INT(J3/5)</f>
        <v>14</v>
      </c>
      <c r="M4" s="159"/>
      <c r="N4" s="152"/>
      <c r="O4" s="152"/>
      <c r="P4" s="153"/>
      <c r="Q4" s="153"/>
      <c r="R4" s="154">
        <f ca="1">INT(P3/5)</f>
        <v>14</v>
      </c>
      <c r="S4" s="182"/>
      <c r="U4" s="185"/>
      <c r="V4" s="186"/>
      <c r="W4" s="178"/>
      <c r="X4" s="178"/>
      <c r="Y4" s="178"/>
      <c r="Z4" s="178"/>
      <c r="AA4" s="196"/>
      <c r="AB4" s="197"/>
      <c r="AC4" s="197"/>
      <c r="AD4" s="197"/>
      <c r="AE4" s="197"/>
      <c r="AF4" s="197"/>
      <c r="AG4" s="199"/>
      <c r="AH4" s="199"/>
      <c r="AI4" s="199"/>
      <c r="AJ4" s="199"/>
      <c r="AK4" s="199"/>
      <c r="AL4" s="199"/>
      <c r="AM4" s="197"/>
      <c r="AN4" s="197"/>
      <c r="AO4" s="197"/>
      <c r="AP4" s="197"/>
      <c r="AQ4" s="197"/>
      <c r="AR4" s="206"/>
    </row>
    <row r="5" ht="18" customHeight="1" spans="1:44">
      <c r="A5" s="148">
        <f ca="1" t="shared" si="0"/>
        <v>3</v>
      </c>
      <c r="B5" s="157" t="s">
        <v>573</v>
      </c>
      <c r="C5" s="155"/>
      <c r="D5" s="158">
        <f ca="1">SUM(A5:A7)*5</f>
        <v>35</v>
      </c>
      <c r="E5" s="158"/>
      <c r="F5" s="159">
        <f ca="1">INT(D5/2)</f>
        <v>17</v>
      </c>
      <c r="G5" s="159"/>
      <c r="H5" s="152" t="s">
        <v>574</v>
      </c>
      <c r="I5" s="152"/>
      <c r="J5" s="158"/>
      <c r="K5" s="158"/>
      <c r="L5" s="154">
        <f>INT(J5/2)</f>
        <v>0</v>
      </c>
      <c r="M5" s="154"/>
      <c r="N5" s="155" t="s">
        <v>575</v>
      </c>
      <c r="O5" s="155"/>
      <c r="P5" s="158">
        <f ca="1">(SUM(A21:A22)+6)*5</f>
        <v>60</v>
      </c>
      <c r="Q5" s="158"/>
      <c r="R5" s="159">
        <f ca="1">INT(P5/2)</f>
        <v>30</v>
      </c>
      <c r="S5" s="187"/>
      <c r="W5" s="178"/>
      <c r="X5" s="178"/>
      <c r="Y5" s="178"/>
      <c r="Z5" s="178"/>
      <c r="AA5" s="198" t="str">
        <f ca="1">IF(D5&lt;=20,"常年患病在身",IF(D5&lt;=40,"体弱多病",IF(D5&lt;=60,"不会生什么大毛病",IF(D5&lt;=80,"健硕，浑身湿透也不会感冒",IF(D5&lt;100,"病痛是什么？能吃吗")))))</f>
        <v>体弱多病</v>
      </c>
      <c r="AB5" s="199"/>
      <c r="AC5" s="199"/>
      <c r="AD5" s="199"/>
      <c r="AE5" s="199"/>
      <c r="AF5" s="199"/>
      <c r="AG5" s="197" t="str">
        <f>IF(J5&lt;=20,"用脸就能恐惧敌人。。或队友",IF(J5&lt;=40,"和大便比起来，还能看的过去",IF(J5&lt;=60,"人群之中谁也不会看你一眼之后就忘不掉你容颜",IF(J5&lt;=80,"五官端正，仪表堂堂",IF(J5&lt;100,"沉鱼落雁，闭月羞花")))))</f>
        <v>用脸就能恐惧敌人。。或队友</v>
      </c>
      <c r="AH5" s="197"/>
      <c r="AI5" s="197"/>
      <c r="AJ5" s="197"/>
      <c r="AK5" s="197"/>
      <c r="AL5" s="197"/>
      <c r="AM5" s="199" t="str">
        <f ca="1">IF(P5&lt;=20,"目不识丁",IF(P5&lt;=40,"小学毕业",IF(P5&lt;=60,"高中毕业",IF(P5&lt;=80,"是重点大学的学生，或是普通大学的研究生",IF(P5&lt;100,"饱读诗书，满腹经纶")))))</f>
        <v>高中毕业</v>
      </c>
      <c r="AN5" s="199"/>
      <c r="AO5" s="199"/>
      <c r="AP5" s="199"/>
      <c r="AQ5" s="199"/>
      <c r="AR5" s="207"/>
    </row>
    <row r="6" spans="1:44">
      <c r="A6" s="148">
        <f ca="1" t="shared" si="0"/>
        <v>3</v>
      </c>
      <c r="B6" s="157"/>
      <c r="C6" s="155"/>
      <c r="D6" s="158"/>
      <c r="E6" s="158"/>
      <c r="F6" s="160">
        <f ca="1">INT(D5/5)</f>
        <v>7</v>
      </c>
      <c r="G6" s="160"/>
      <c r="H6" s="152"/>
      <c r="I6" s="152"/>
      <c r="J6" s="158"/>
      <c r="K6" s="158"/>
      <c r="L6" s="154">
        <f>INT(J5/5)</f>
        <v>0</v>
      </c>
      <c r="M6" s="154"/>
      <c r="N6" s="155"/>
      <c r="O6" s="155"/>
      <c r="P6" s="158"/>
      <c r="Q6" s="158"/>
      <c r="R6" s="159">
        <f ca="1">INT(P5/5)</f>
        <v>12</v>
      </c>
      <c r="S6" s="187"/>
      <c r="U6" s="180" t="s">
        <v>576</v>
      </c>
      <c r="V6" s="181"/>
      <c r="W6" s="178"/>
      <c r="X6" s="178"/>
      <c r="Y6" s="178"/>
      <c r="Z6" s="178"/>
      <c r="AA6" s="198"/>
      <c r="AB6" s="199"/>
      <c r="AC6" s="199"/>
      <c r="AD6" s="199"/>
      <c r="AE6" s="199"/>
      <c r="AF6" s="199"/>
      <c r="AG6" s="197"/>
      <c r="AH6" s="197"/>
      <c r="AI6" s="197"/>
      <c r="AJ6" s="197"/>
      <c r="AK6" s="197"/>
      <c r="AL6" s="197"/>
      <c r="AM6" s="199"/>
      <c r="AN6" s="199"/>
      <c r="AO6" s="199"/>
      <c r="AP6" s="199"/>
      <c r="AQ6" s="199"/>
      <c r="AR6" s="207"/>
    </row>
    <row r="7" ht="17.25" customHeight="1" spans="1:44">
      <c r="A7" s="148">
        <f ca="1" t="shared" si="0"/>
        <v>1</v>
      </c>
      <c r="B7" s="151" t="s">
        <v>577</v>
      </c>
      <c r="C7" s="152"/>
      <c r="D7" s="153">
        <f ca="1">(SUM(A17:A18)+6)*5</f>
        <v>75</v>
      </c>
      <c r="E7" s="153"/>
      <c r="F7" s="154">
        <f ca="1">INT(D7/2)</f>
        <v>37</v>
      </c>
      <c r="G7" s="154"/>
      <c r="H7" s="155" t="s">
        <v>578</v>
      </c>
      <c r="I7" s="155"/>
      <c r="J7" s="158">
        <f ca="1">(SUM(A19:A20)+6)*5</f>
        <v>80</v>
      </c>
      <c r="K7" s="158"/>
      <c r="L7" s="159">
        <f ca="1">INT(J7/2)</f>
        <v>40</v>
      </c>
      <c r="M7" s="159"/>
      <c r="N7" s="173" t="str">
        <f ca="1">"所有属性之和="&amp;SUM(D3:E8,J3:K8,P3:Q6)</f>
        <v>所有属性之和=435</v>
      </c>
      <c r="O7" s="174"/>
      <c r="P7" s="174"/>
      <c r="Q7" s="174"/>
      <c r="R7" s="174"/>
      <c r="S7" s="188"/>
      <c r="U7" s="183">
        <f ca="1">SUM(A27:A29)*5</f>
        <v>45</v>
      </c>
      <c r="V7" s="184"/>
      <c r="W7" s="178"/>
      <c r="X7" s="178"/>
      <c r="Y7" s="178"/>
      <c r="Z7" s="178"/>
      <c r="AA7" s="196" t="str">
        <f ca="1">IF(D7&lt;=20,"孩童，身短体瘦",IF(D7&lt;=40,"乙女身材",IF(D7&lt;=60,"普遍身高155-175",IF(D7&lt;=80,"不是高就是胖",IF(D7&lt;=100,"怕不是姚胖子")))))</f>
        <v>不是高就是胖</v>
      </c>
      <c r="AB7" s="197"/>
      <c r="AC7" s="197"/>
      <c r="AD7" s="197"/>
      <c r="AE7" s="197"/>
      <c r="AF7" s="197"/>
      <c r="AG7" s="199" t="str">
        <f ca="1">IF(J7&lt;=20,"脑子是个好东西，可惜。。。",IF(J7&lt;=40,"宛如智障",IF(J7&lt;=60,"有着普通人的灵光一现",IF(J7&lt;=80,"可以自主进行发明创造",IF(J7&lt;100,"天才级水准")))))</f>
        <v>可以自主进行发明创造</v>
      </c>
      <c r="AH7" s="199"/>
      <c r="AI7" s="199"/>
      <c r="AJ7" s="199"/>
      <c r="AK7" s="199"/>
      <c r="AL7" s="199"/>
      <c r="AM7" s="202" t="str">
        <f ca="1">IF(U3&lt;=20,"克夫克妻",IF(U3&lt;=40,"霉运连连",IF(U3&lt;=60,"命格平庸",IF(U3&lt;=80,"在马路边捡到100块",IF(U3&lt;100,"会被彩票店拒之门外")))))</f>
        <v>在马路边捡到100块</v>
      </c>
      <c r="AN7" s="202"/>
      <c r="AO7" s="202"/>
      <c r="AP7" s="202"/>
      <c r="AQ7" s="202"/>
      <c r="AR7" s="208"/>
    </row>
    <row r="8" ht="17.25" spans="1:44">
      <c r="A8" s="148">
        <f ca="1" t="shared" si="0"/>
        <v>6</v>
      </c>
      <c r="B8" s="161"/>
      <c r="C8" s="162"/>
      <c r="D8" s="163"/>
      <c r="E8" s="163"/>
      <c r="F8" s="164">
        <f ca="1">INT(D7/5)</f>
        <v>15</v>
      </c>
      <c r="G8" s="164"/>
      <c r="H8" s="165"/>
      <c r="I8" s="165"/>
      <c r="J8" s="172"/>
      <c r="K8" s="172"/>
      <c r="L8" s="175">
        <f ca="1">INT(J7/5)</f>
        <v>16</v>
      </c>
      <c r="M8" s="175"/>
      <c r="N8" s="176"/>
      <c r="O8" s="177"/>
      <c r="P8" s="177"/>
      <c r="Q8" s="177"/>
      <c r="R8" s="177"/>
      <c r="S8" s="189"/>
      <c r="U8" s="185"/>
      <c r="V8" s="186"/>
      <c r="W8" s="178"/>
      <c r="X8" s="178"/>
      <c r="Y8" s="178"/>
      <c r="Z8" s="178"/>
      <c r="AA8" s="200"/>
      <c r="AB8" s="201"/>
      <c r="AC8" s="201"/>
      <c r="AD8" s="201"/>
      <c r="AE8" s="201"/>
      <c r="AF8" s="201"/>
      <c r="AG8" s="203"/>
      <c r="AH8" s="203"/>
      <c r="AI8" s="203"/>
      <c r="AJ8" s="203"/>
      <c r="AK8" s="203"/>
      <c r="AL8" s="203"/>
      <c r="AM8" s="204"/>
      <c r="AN8" s="204"/>
      <c r="AO8" s="204"/>
      <c r="AP8" s="204"/>
      <c r="AQ8" s="204"/>
      <c r="AR8" s="209"/>
    </row>
    <row r="9" ht="17.25" spans="1:26">
      <c r="A9" s="148">
        <f ca="1" t="shared" si="0"/>
        <v>6</v>
      </c>
      <c r="W9" s="178"/>
      <c r="X9" s="178"/>
      <c r="Y9" s="178"/>
      <c r="Z9" s="178"/>
    </row>
    <row r="10" ht="17.25" spans="1:26">
      <c r="A10" s="148">
        <f ca="1" t="shared" si="0"/>
        <v>2</v>
      </c>
      <c r="B10" s="166" t="s">
        <v>579</v>
      </c>
      <c r="C10" s="167"/>
      <c r="D10" s="167"/>
      <c r="E10" s="167"/>
      <c r="F10" s="167"/>
      <c r="G10" s="167"/>
      <c r="H10" s="167"/>
      <c r="I10" s="167"/>
      <c r="J10" s="167"/>
      <c r="K10" s="167"/>
      <c r="L10" s="167"/>
      <c r="M10" s="167"/>
      <c r="N10" s="167"/>
      <c r="O10" s="167"/>
      <c r="P10" s="167"/>
      <c r="Q10" s="167"/>
      <c r="R10" s="167"/>
      <c r="S10" s="167"/>
      <c r="T10" s="167"/>
      <c r="U10" s="167"/>
      <c r="V10" s="190"/>
      <c r="W10" s="178"/>
      <c r="X10" s="178"/>
      <c r="Y10" s="178"/>
      <c r="Z10" s="178"/>
    </row>
    <row r="11" ht="17.25" spans="1:26">
      <c r="A11" s="148">
        <f ca="1" t="shared" si="0"/>
        <v>6</v>
      </c>
      <c r="W11" s="178"/>
      <c r="X11" s="178"/>
      <c r="Y11" s="178"/>
      <c r="Z11" s="178"/>
    </row>
    <row r="12" spans="1:26">
      <c r="A12" s="148">
        <f ca="1" t="shared" si="0"/>
        <v>5</v>
      </c>
      <c r="B12" s="149" t="s">
        <v>580</v>
      </c>
      <c r="C12" s="150"/>
      <c r="D12" s="150"/>
      <c r="E12" s="150"/>
      <c r="F12" s="150"/>
      <c r="G12" s="150"/>
      <c r="H12" s="150"/>
      <c r="I12" s="150"/>
      <c r="J12" s="150"/>
      <c r="K12" s="150"/>
      <c r="L12" s="150"/>
      <c r="M12" s="150"/>
      <c r="N12" s="150"/>
      <c r="O12" s="150"/>
      <c r="P12" s="150"/>
      <c r="Q12" s="150"/>
      <c r="R12" s="150"/>
      <c r="S12" s="150"/>
      <c r="T12" s="150"/>
      <c r="U12" s="150"/>
      <c r="V12" s="179"/>
      <c r="W12" s="178"/>
      <c r="X12" s="178"/>
      <c r="Y12" s="178"/>
      <c r="Z12" s="178"/>
    </row>
    <row r="13" spans="1:26">
      <c r="A13" s="148">
        <f ca="1" t="shared" si="0"/>
        <v>2</v>
      </c>
      <c r="B13" s="168" t="s">
        <v>581</v>
      </c>
      <c r="C13" s="169"/>
      <c r="D13" s="169"/>
      <c r="E13" s="169" t="s">
        <v>582</v>
      </c>
      <c r="F13" s="169"/>
      <c r="G13" s="169"/>
      <c r="H13" s="169" t="s">
        <v>583</v>
      </c>
      <c r="I13" s="169"/>
      <c r="J13" s="169"/>
      <c r="K13" s="169" t="s">
        <v>584</v>
      </c>
      <c r="L13" s="169"/>
      <c r="M13" s="169"/>
      <c r="N13" s="169" t="s">
        <v>585</v>
      </c>
      <c r="O13" s="169"/>
      <c r="P13" s="169"/>
      <c r="Q13" s="169" t="s">
        <v>586</v>
      </c>
      <c r="R13" s="169"/>
      <c r="S13" s="169"/>
      <c r="T13" s="169" t="s">
        <v>587</v>
      </c>
      <c r="U13" s="169"/>
      <c r="V13" s="191"/>
      <c r="W13" s="178"/>
      <c r="X13" s="178"/>
      <c r="Y13" s="178"/>
      <c r="Z13" s="178"/>
    </row>
    <row r="14" spans="1:26">
      <c r="A14" s="148">
        <f ca="1" t="shared" si="0"/>
        <v>5</v>
      </c>
      <c r="B14" s="170">
        <f ca="1">RANDBETWEEN(1,2)</f>
        <v>2</v>
      </c>
      <c r="C14" s="158"/>
      <c r="D14" s="158"/>
      <c r="E14" s="158">
        <f ca="1">RANDBETWEEN(1,4)</f>
        <v>1</v>
      </c>
      <c r="F14" s="158"/>
      <c r="G14" s="158"/>
      <c r="H14" s="158">
        <f ca="1">RANDBETWEEN(1,6)</f>
        <v>2</v>
      </c>
      <c r="I14" s="158"/>
      <c r="J14" s="158"/>
      <c r="K14" s="158">
        <f ca="1">RANDBETWEEN(1,8)</f>
        <v>5</v>
      </c>
      <c r="L14" s="158"/>
      <c r="M14" s="158"/>
      <c r="N14" s="158">
        <f ca="1">RANDBETWEEN(1,10)</f>
        <v>8</v>
      </c>
      <c r="O14" s="158"/>
      <c r="P14" s="158"/>
      <c r="Q14" s="158">
        <f ca="1">RANDBETWEEN(1,20)</f>
        <v>15</v>
      </c>
      <c r="R14" s="158"/>
      <c r="S14" s="158"/>
      <c r="T14" s="158">
        <f ca="1">RANDBETWEEN(1,100)</f>
        <v>80</v>
      </c>
      <c r="U14" s="158"/>
      <c r="V14" s="192"/>
      <c r="W14" s="178"/>
      <c r="X14" s="178"/>
      <c r="Y14" s="178"/>
      <c r="Z14" s="178"/>
    </row>
    <row r="15" ht="17.25" spans="1:26">
      <c r="A15" s="148">
        <f ca="1" t="shared" si="0"/>
        <v>5</v>
      </c>
      <c r="B15" s="171"/>
      <c r="C15" s="172"/>
      <c r="D15" s="172"/>
      <c r="E15" s="172"/>
      <c r="F15" s="172"/>
      <c r="G15" s="172"/>
      <c r="H15" s="172"/>
      <c r="I15" s="172"/>
      <c r="J15" s="172"/>
      <c r="K15" s="172"/>
      <c r="L15" s="172"/>
      <c r="M15" s="172"/>
      <c r="N15" s="172"/>
      <c r="O15" s="172"/>
      <c r="P15" s="172"/>
      <c r="Q15" s="172"/>
      <c r="R15" s="172"/>
      <c r="S15" s="172"/>
      <c r="T15" s="172"/>
      <c r="U15" s="172"/>
      <c r="V15" s="193"/>
      <c r="W15" s="178"/>
      <c r="X15" s="178"/>
      <c r="Y15" s="178"/>
      <c r="Z15" s="178"/>
    </row>
    <row r="16" spans="1:26">
      <c r="A16" s="148">
        <f ca="1" t="shared" si="0"/>
        <v>4</v>
      </c>
      <c r="W16" s="178"/>
      <c r="X16" s="178"/>
      <c r="Y16" s="178"/>
      <c r="Z16" s="178"/>
    </row>
    <row r="17" spans="1:26">
      <c r="A17" s="148">
        <f ca="1" t="shared" si="0"/>
        <v>3</v>
      </c>
      <c r="W17" s="178"/>
      <c r="X17" s="178"/>
      <c r="Y17" s="178"/>
      <c r="Z17" s="178"/>
    </row>
    <row r="18" spans="1:26">
      <c r="A18" s="148">
        <f ca="1" t="shared" si="0"/>
        <v>6</v>
      </c>
      <c r="W18" s="178"/>
      <c r="X18" s="178"/>
      <c r="Y18" s="178"/>
      <c r="Z18" s="178"/>
    </row>
    <row r="19" spans="1:1">
      <c r="A19" s="148">
        <f ca="1" t="shared" si="0"/>
        <v>5</v>
      </c>
    </row>
    <row r="20" spans="1:1">
      <c r="A20" s="148">
        <f ca="1" t="shared" si="0"/>
        <v>5</v>
      </c>
    </row>
    <row r="21" spans="1:1">
      <c r="A21" s="148">
        <f ca="1" t="shared" si="0"/>
        <v>5</v>
      </c>
    </row>
    <row r="22" spans="1:1">
      <c r="A22" s="148">
        <f ca="1" t="shared" si="0"/>
        <v>1</v>
      </c>
    </row>
    <row r="24" spans="1:1">
      <c r="A24" s="148">
        <f ca="1" t="shared" ref="A24:A29" si="1">RANDBETWEEN(1,6)</f>
        <v>2</v>
      </c>
    </row>
    <row r="25" spans="1:1">
      <c r="A25" s="148">
        <f ca="1" t="shared" si="1"/>
        <v>5</v>
      </c>
    </row>
    <row r="26" spans="1:1">
      <c r="A26" s="148">
        <f ca="1" t="shared" si="1"/>
        <v>6</v>
      </c>
    </row>
    <row r="27" spans="1:1">
      <c r="A27" s="148">
        <f ca="1" t="shared" si="1"/>
        <v>3</v>
      </c>
    </row>
    <row r="28" spans="1:1">
      <c r="A28" s="148">
        <f ca="1" t="shared" si="1"/>
        <v>1</v>
      </c>
    </row>
    <row r="29" spans="1:1">
      <c r="A29" s="148">
        <f ca="1" t="shared" si="1"/>
        <v>5</v>
      </c>
    </row>
  </sheetData>
  <sheetProtection sheet="1" selectLockedCells="1" formatCells="0" objects="1" scenarios="1"/>
  <mergeCells count="64">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4:D15"/>
    <mergeCell ref="E14:G15"/>
    <mergeCell ref="H14:J15"/>
    <mergeCell ref="K14:M15"/>
    <mergeCell ref="N14:P15"/>
    <mergeCell ref="Q14:S15"/>
    <mergeCell ref="T14:V15"/>
    <mergeCell ref="B5:C6"/>
    <mergeCell ref="D5:E6"/>
    <mergeCell ref="H5:I6"/>
    <mergeCell ref="J5:K6"/>
    <mergeCell ref="N5:O6"/>
    <mergeCell ref="P5:Q6"/>
    <mergeCell ref="AA7:AF8"/>
    <mergeCell ref="AG7:AL8"/>
    <mergeCell ref="AM7:AR8"/>
    <mergeCell ref="AA3:AF4"/>
    <mergeCell ref="AG3:AL4"/>
    <mergeCell ref="AM3:AR4"/>
    <mergeCell ref="AA5:AF6"/>
    <mergeCell ref="AG5:AL6"/>
    <mergeCell ref="AM5:AR6"/>
    <mergeCell ref="B3:C4"/>
    <mergeCell ref="D3:E4"/>
    <mergeCell ref="H3:I4"/>
    <mergeCell ref="J3:K4"/>
    <mergeCell ref="N3:O4"/>
    <mergeCell ref="P3:Q4"/>
    <mergeCell ref="U7:V8"/>
    <mergeCell ref="B7:C8"/>
    <mergeCell ref="D7:E8"/>
    <mergeCell ref="H7:I8"/>
    <mergeCell ref="J7:K8"/>
    <mergeCell ref="N7:S8"/>
    <mergeCell ref="U3:V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1"/>
  <sheetViews>
    <sheetView showGridLines="0" zoomScale="72" zoomScaleNormal="72" topLeftCell="A39" workbookViewId="0">
      <selection activeCell="L6" sqref="D6:L101"/>
    </sheetView>
  </sheetViews>
  <sheetFormatPr defaultColWidth="10" defaultRowHeight="14"/>
  <cols>
    <col min="1" max="1" width="3.375" style="127" customWidth="1"/>
    <col min="2" max="2" width="30" style="127" customWidth="1"/>
    <col min="3" max="3" width="12.125" style="127" customWidth="1"/>
    <col min="4" max="4" width="14.75" style="127" customWidth="1"/>
    <col min="5" max="5" width="8.75" style="127" customWidth="1"/>
    <col min="6" max="6" width="4.625" style="127" customWidth="1"/>
    <col min="7" max="7" width="10.75" style="127" customWidth="1"/>
    <col min="8" max="8" width="8" style="127" customWidth="1"/>
    <col min="9" max="9" width="7.75" style="127" customWidth="1"/>
    <col min="10" max="10" width="9.625" style="127" customWidth="1"/>
    <col min="11" max="11" width="12.5" style="128" customWidth="1"/>
    <col min="12" max="256" width="8.875" style="128" customWidth="1"/>
    <col min="257" max="16384" width="9"/>
  </cols>
  <sheetData>
    <row r="1" ht="16.9" customHeight="1" spans="2:11">
      <c r="B1" s="129" t="s">
        <v>588</v>
      </c>
      <c r="C1" s="129"/>
      <c r="D1" s="129"/>
      <c r="E1" s="129"/>
      <c r="F1" s="129"/>
      <c r="G1" s="129"/>
      <c r="H1" s="129"/>
      <c r="I1" s="129"/>
      <c r="J1" s="129"/>
      <c r="K1" s="129"/>
    </row>
    <row r="2" ht="14.25" customHeight="1" spans="2:11">
      <c r="B2" s="130" t="s">
        <v>589</v>
      </c>
      <c r="C2" s="131" t="s">
        <v>214</v>
      </c>
      <c r="D2" s="131" t="s">
        <v>123</v>
      </c>
      <c r="E2" s="131" t="s">
        <v>124</v>
      </c>
      <c r="F2" s="131" t="s">
        <v>125</v>
      </c>
      <c r="G2" s="131" t="s">
        <v>126</v>
      </c>
      <c r="H2" s="131" t="s">
        <v>127</v>
      </c>
      <c r="I2" s="131" t="s">
        <v>128</v>
      </c>
      <c r="J2" s="131" t="s">
        <v>590</v>
      </c>
      <c r="K2" s="138" t="s">
        <v>591</v>
      </c>
    </row>
    <row r="3" ht="14.25" customHeight="1" spans="2:11">
      <c r="B3" s="132" t="s">
        <v>592</v>
      </c>
      <c r="C3" s="133" t="s">
        <v>223</v>
      </c>
      <c r="D3" s="134" t="s">
        <v>593</v>
      </c>
      <c r="E3" s="134" t="s">
        <v>594</v>
      </c>
      <c r="F3" s="134" t="s">
        <v>133</v>
      </c>
      <c r="G3" s="134" t="s">
        <v>595</v>
      </c>
      <c r="H3" s="134" t="s">
        <v>595</v>
      </c>
      <c r="I3" s="134" t="s">
        <v>596</v>
      </c>
      <c r="J3" s="134" t="s">
        <v>597</v>
      </c>
      <c r="K3" s="139" t="s">
        <v>598</v>
      </c>
    </row>
    <row r="4" ht="14.25" customHeight="1" spans="2:11">
      <c r="B4" s="135" t="s">
        <v>599</v>
      </c>
      <c r="C4" s="136" t="s">
        <v>87</v>
      </c>
      <c r="D4" s="137" t="s">
        <v>600</v>
      </c>
      <c r="E4" s="137" t="s">
        <v>601</v>
      </c>
      <c r="F4" s="137" t="s">
        <v>133</v>
      </c>
      <c r="G4" s="137" t="s">
        <v>595</v>
      </c>
      <c r="H4" s="137" t="s">
        <v>70</v>
      </c>
      <c r="I4" s="137" t="s">
        <v>70</v>
      </c>
      <c r="J4" s="137" t="s">
        <v>597</v>
      </c>
      <c r="K4" s="140" t="s">
        <v>602</v>
      </c>
    </row>
    <row r="5" ht="14.25" customHeight="1" spans="2:11">
      <c r="B5" s="132" t="s">
        <v>603</v>
      </c>
      <c r="C5" s="133" t="s">
        <v>218</v>
      </c>
      <c r="D5" s="134" t="s">
        <v>604</v>
      </c>
      <c r="E5" s="134" t="s">
        <v>605</v>
      </c>
      <c r="F5" s="134" t="s">
        <v>133</v>
      </c>
      <c r="G5" s="134" t="s">
        <v>595</v>
      </c>
      <c r="H5" s="134" t="s">
        <v>70</v>
      </c>
      <c r="I5" s="134" t="s">
        <v>70</v>
      </c>
      <c r="J5" s="134" t="s">
        <v>11</v>
      </c>
      <c r="K5" s="139" t="s">
        <v>606</v>
      </c>
    </row>
    <row r="6" ht="14.25" customHeight="1" spans="2:11">
      <c r="B6" s="135" t="s">
        <v>607</v>
      </c>
      <c r="C6" s="136" t="s">
        <v>87</v>
      </c>
      <c r="D6" s="137" t="s">
        <v>608</v>
      </c>
      <c r="E6" s="137" t="s">
        <v>601</v>
      </c>
      <c r="F6" s="137" t="s">
        <v>133</v>
      </c>
      <c r="G6" s="137" t="s">
        <v>595</v>
      </c>
      <c r="H6" s="137" t="s">
        <v>70</v>
      </c>
      <c r="I6" s="137" t="s">
        <v>70</v>
      </c>
      <c r="J6" s="137" t="s">
        <v>597</v>
      </c>
      <c r="K6" s="140" t="s">
        <v>609</v>
      </c>
    </row>
    <row r="7" ht="14.25" customHeight="1" spans="2:11">
      <c r="B7" s="132" t="s">
        <v>219</v>
      </c>
      <c r="C7" s="133" t="s">
        <v>219</v>
      </c>
      <c r="D7" s="134" t="s">
        <v>610</v>
      </c>
      <c r="E7" s="134" t="s">
        <v>601</v>
      </c>
      <c r="F7" s="134" t="s">
        <v>611</v>
      </c>
      <c r="G7" s="134" t="s">
        <v>595</v>
      </c>
      <c r="H7" s="134" t="s">
        <v>70</v>
      </c>
      <c r="I7" s="134" t="s">
        <v>612</v>
      </c>
      <c r="J7" s="134" t="s">
        <v>613</v>
      </c>
      <c r="K7" s="139" t="s">
        <v>614</v>
      </c>
    </row>
    <row r="8" ht="14.25" customHeight="1" spans="2:11">
      <c r="B8" s="135" t="s">
        <v>615</v>
      </c>
      <c r="C8" s="136" t="s">
        <v>87</v>
      </c>
      <c r="D8" s="137" t="s">
        <v>616</v>
      </c>
      <c r="E8" s="137" t="s">
        <v>601</v>
      </c>
      <c r="F8" s="137" t="s">
        <v>133</v>
      </c>
      <c r="G8" s="137" t="s">
        <v>595</v>
      </c>
      <c r="H8" s="137" t="s">
        <v>70</v>
      </c>
      <c r="I8" s="137" t="s">
        <v>70</v>
      </c>
      <c r="J8" s="137" t="s">
        <v>597</v>
      </c>
      <c r="K8" s="140" t="s">
        <v>617</v>
      </c>
    </row>
    <row r="9" ht="14.25" customHeight="1" spans="2:11">
      <c r="B9" s="132" t="s">
        <v>618</v>
      </c>
      <c r="C9" s="133" t="s">
        <v>87</v>
      </c>
      <c r="D9" s="134" t="s">
        <v>616</v>
      </c>
      <c r="E9" s="134" t="s">
        <v>601</v>
      </c>
      <c r="F9" s="134" t="s">
        <v>133</v>
      </c>
      <c r="G9" s="134" t="s">
        <v>595</v>
      </c>
      <c r="H9" s="134" t="s">
        <v>70</v>
      </c>
      <c r="I9" s="134" t="s">
        <v>70</v>
      </c>
      <c r="J9" s="134" t="s">
        <v>597</v>
      </c>
      <c r="K9" s="139" t="s">
        <v>619</v>
      </c>
    </row>
    <row r="10" ht="14.25" customHeight="1" spans="2:11">
      <c r="B10" s="135" t="s">
        <v>620</v>
      </c>
      <c r="C10" s="136" t="s">
        <v>87</v>
      </c>
      <c r="D10" s="137" t="s">
        <v>621</v>
      </c>
      <c r="E10" s="137" t="s">
        <v>601</v>
      </c>
      <c r="F10" s="137" t="s">
        <v>133</v>
      </c>
      <c r="G10" s="137" t="s">
        <v>595</v>
      </c>
      <c r="H10" s="137" t="s">
        <v>70</v>
      </c>
      <c r="I10" s="137" t="s">
        <v>70</v>
      </c>
      <c r="J10" s="137" t="s">
        <v>597</v>
      </c>
      <c r="K10" s="140" t="s">
        <v>619</v>
      </c>
    </row>
    <row r="11" ht="14.25" customHeight="1" spans="2:11">
      <c r="B11" s="132" t="s">
        <v>622</v>
      </c>
      <c r="C11" s="133" t="s">
        <v>223</v>
      </c>
      <c r="D11" s="134" t="s">
        <v>623</v>
      </c>
      <c r="E11" s="134" t="s">
        <v>624</v>
      </c>
      <c r="F11" s="134" t="s">
        <v>611</v>
      </c>
      <c r="G11" s="134" t="s">
        <v>625</v>
      </c>
      <c r="H11" s="134" t="s">
        <v>595</v>
      </c>
      <c r="I11" s="134" t="s">
        <v>626</v>
      </c>
      <c r="J11" s="134" t="s">
        <v>597</v>
      </c>
      <c r="K11" s="139" t="s">
        <v>627</v>
      </c>
    </row>
    <row r="12" ht="14.25" customHeight="1" spans="2:11">
      <c r="B12" s="135" t="s">
        <v>232</v>
      </c>
      <c r="C12" s="136" t="s">
        <v>232</v>
      </c>
      <c r="D12" s="137" t="s">
        <v>621</v>
      </c>
      <c r="E12" s="137" t="s">
        <v>601</v>
      </c>
      <c r="F12" s="137" t="s">
        <v>611</v>
      </c>
      <c r="G12" s="137" t="s">
        <v>595</v>
      </c>
      <c r="H12" s="137" t="s">
        <v>70</v>
      </c>
      <c r="I12" s="137" t="s">
        <v>70</v>
      </c>
      <c r="J12" s="137" t="s">
        <v>597</v>
      </c>
      <c r="K12" s="140" t="s">
        <v>628</v>
      </c>
    </row>
    <row r="13" ht="14.25" customHeight="1" spans="2:11">
      <c r="B13" s="132" t="s">
        <v>629</v>
      </c>
      <c r="C13" s="133" t="s">
        <v>225</v>
      </c>
      <c r="D13" s="134" t="s">
        <v>630</v>
      </c>
      <c r="E13" s="134" t="s">
        <v>601</v>
      </c>
      <c r="F13" s="134" t="s">
        <v>611</v>
      </c>
      <c r="G13" s="134" t="s">
        <v>595</v>
      </c>
      <c r="H13" s="134" t="s">
        <v>70</v>
      </c>
      <c r="I13" s="134" t="s">
        <v>70</v>
      </c>
      <c r="J13" s="134" t="s">
        <v>597</v>
      </c>
      <c r="K13" s="139" t="s">
        <v>631</v>
      </c>
    </row>
    <row r="14" ht="14.25" customHeight="1" spans="2:11">
      <c r="B14" s="135" t="s">
        <v>632</v>
      </c>
      <c r="C14" s="136" t="s">
        <v>87</v>
      </c>
      <c r="D14" s="137" t="s">
        <v>616</v>
      </c>
      <c r="E14" s="137" t="s">
        <v>601</v>
      </c>
      <c r="F14" s="137" t="s">
        <v>611</v>
      </c>
      <c r="G14" s="137" t="s">
        <v>595</v>
      </c>
      <c r="H14" s="137" t="s">
        <v>70</v>
      </c>
      <c r="I14" s="137" t="s">
        <v>70</v>
      </c>
      <c r="J14" s="137" t="s">
        <v>597</v>
      </c>
      <c r="K14" s="140" t="s">
        <v>633</v>
      </c>
    </row>
    <row r="15" ht="14.25" customHeight="1" spans="2:11">
      <c r="B15" s="132" t="s">
        <v>634</v>
      </c>
      <c r="C15" s="133" t="s">
        <v>87</v>
      </c>
      <c r="D15" s="134" t="s">
        <v>635</v>
      </c>
      <c r="E15" s="134" t="s">
        <v>601</v>
      </c>
      <c r="F15" s="134" t="s">
        <v>611</v>
      </c>
      <c r="G15" s="134" t="s">
        <v>595</v>
      </c>
      <c r="H15" s="134" t="s">
        <v>70</v>
      </c>
      <c r="I15" s="134" t="s">
        <v>70</v>
      </c>
      <c r="J15" s="134" t="s">
        <v>597</v>
      </c>
      <c r="K15" s="139" t="s">
        <v>617</v>
      </c>
    </row>
    <row r="16" ht="14.25" customHeight="1" spans="2:11">
      <c r="B16" s="135" t="s">
        <v>636</v>
      </c>
      <c r="C16" s="136" t="s">
        <v>87</v>
      </c>
      <c r="D16" s="137" t="s">
        <v>637</v>
      </c>
      <c r="E16" s="137" t="s">
        <v>601</v>
      </c>
      <c r="F16" s="137" t="s">
        <v>611</v>
      </c>
      <c r="G16" s="137" t="s">
        <v>595</v>
      </c>
      <c r="H16" s="137" t="s">
        <v>70</v>
      </c>
      <c r="I16" s="137" t="s">
        <v>70</v>
      </c>
      <c r="J16" s="137" t="s">
        <v>597</v>
      </c>
      <c r="K16" s="140" t="s">
        <v>638</v>
      </c>
    </row>
    <row r="17" ht="14.25" customHeight="1" spans="2:11">
      <c r="B17" s="132" t="s">
        <v>639</v>
      </c>
      <c r="C17" s="133" t="s">
        <v>87</v>
      </c>
      <c r="D17" s="134" t="s">
        <v>640</v>
      </c>
      <c r="E17" s="134" t="s">
        <v>601</v>
      </c>
      <c r="F17" s="134" t="s">
        <v>133</v>
      </c>
      <c r="G17" s="134" t="s">
        <v>595</v>
      </c>
      <c r="H17" s="134" t="s">
        <v>70</v>
      </c>
      <c r="I17" s="134" t="s">
        <v>612</v>
      </c>
      <c r="J17" s="134" t="s">
        <v>613</v>
      </c>
      <c r="K17" s="139" t="s">
        <v>70</v>
      </c>
    </row>
    <row r="18" ht="14.25" customHeight="1" spans="2:11">
      <c r="B18" s="135" t="s">
        <v>641</v>
      </c>
      <c r="C18" s="136" t="s">
        <v>87</v>
      </c>
      <c r="D18" s="137" t="s">
        <v>642</v>
      </c>
      <c r="E18" s="137" t="s">
        <v>643</v>
      </c>
      <c r="F18" s="137" t="s">
        <v>133</v>
      </c>
      <c r="G18" s="137" t="s">
        <v>595</v>
      </c>
      <c r="H18" s="137" t="s">
        <v>644</v>
      </c>
      <c r="I18" s="137" t="s">
        <v>612</v>
      </c>
      <c r="J18" s="137" t="s">
        <v>597</v>
      </c>
      <c r="K18" s="140" t="s">
        <v>645</v>
      </c>
    </row>
    <row r="19" ht="14.25" customHeight="1" spans="2:11">
      <c r="B19" s="132" t="s">
        <v>646</v>
      </c>
      <c r="C19" s="133" t="s">
        <v>235</v>
      </c>
      <c r="D19" s="134" t="s">
        <v>616</v>
      </c>
      <c r="E19" s="134" t="s">
        <v>601</v>
      </c>
      <c r="F19" s="134" t="s">
        <v>133</v>
      </c>
      <c r="G19" s="134" t="s">
        <v>595</v>
      </c>
      <c r="H19" s="134" t="s">
        <v>70</v>
      </c>
      <c r="I19" s="134" t="s">
        <v>70</v>
      </c>
      <c r="J19" s="134" t="s">
        <v>597</v>
      </c>
      <c r="K19" s="139" t="s">
        <v>602</v>
      </c>
    </row>
    <row r="20" ht="14.25" customHeight="1" spans="2:11">
      <c r="B20" s="135" t="s">
        <v>647</v>
      </c>
      <c r="C20" s="136" t="s">
        <v>101</v>
      </c>
      <c r="D20" s="137" t="s">
        <v>648</v>
      </c>
      <c r="E20" s="137" t="s">
        <v>649</v>
      </c>
      <c r="F20" s="137" t="s">
        <v>133</v>
      </c>
      <c r="G20" s="137" t="s">
        <v>595</v>
      </c>
      <c r="H20" s="137" t="s">
        <v>70</v>
      </c>
      <c r="I20" s="137" t="s">
        <v>70</v>
      </c>
      <c r="J20" s="137" t="s">
        <v>597</v>
      </c>
      <c r="K20" s="140" t="s">
        <v>70</v>
      </c>
    </row>
    <row r="21" ht="14.25" customHeight="1" spans="2:11">
      <c r="B21" s="132" t="s">
        <v>650</v>
      </c>
      <c r="C21" s="133" t="s">
        <v>101</v>
      </c>
      <c r="D21" s="134" t="s">
        <v>604</v>
      </c>
      <c r="E21" s="134" t="s">
        <v>651</v>
      </c>
      <c r="F21" s="134" t="s">
        <v>611</v>
      </c>
      <c r="G21" s="134" t="s">
        <v>652</v>
      </c>
      <c r="H21" s="134" t="s">
        <v>653</v>
      </c>
      <c r="I21" s="134" t="s">
        <v>654</v>
      </c>
      <c r="J21" s="134" t="s">
        <v>597</v>
      </c>
      <c r="K21" s="139" t="s">
        <v>628</v>
      </c>
    </row>
    <row r="22" ht="14.25" customHeight="1" spans="2:11">
      <c r="B22" s="135" t="s">
        <v>655</v>
      </c>
      <c r="C22" s="136" t="s">
        <v>239</v>
      </c>
      <c r="D22" s="137" t="s">
        <v>656</v>
      </c>
      <c r="E22" s="137" t="s">
        <v>601</v>
      </c>
      <c r="F22" s="137" t="s">
        <v>611</v>
      </c>
      <c r="G22" s="137" t="s">
        <v>595</v>
      </c>
      <c r="H22" s="137" t="s">
        <v>70</v>
      </c>
      <c r="I22" s="137" t="s">
        <v>70</v>
      </c>
      <c r="J22" s="137" t="s">
        <v>597</v>
      </c>
      <c r="K22" s="140" t="s">
        <v>657</v>
      </c>
    </row>
    <row r="23" ht="14.25" customHeight="1" spans="2:11">
      <c r="B23" s="132" t="s">
        <v>658</v>
      </c>
      <c r="C23" s="133" t="s">
        <v>101</v>
      </c>
      <c r="D23" s="134" t="s">
        <v>659</v>
      </c>
      <c r="E23" s="134" t="s">
        <v>660</v>
      </c>
      <c r="F23" s="134" t="s">
        <v>611</v>
      </c>
      <c r="G23" s="134" t="s">
        <v>595</v>
      </c>
      <c r="H23" s="134" t="s">
        <v>70</v>
      </c>
      <c r="I23" s="134" t="s">
        <v>70</v>
      </c>
      <c r="J23" s="134" t="s">
        <v>661</v>
      </c>
      <c r="K23" s="139" t="s">
        <v>662</v>
      </c>
    </row>
    <row r="24" ht="14.25" customHeight="1" spans="2:11">
      <c r="B24" s="135" t="s">
        <v>663</v>
      </c>
      <c r="C24" s="136" t="s">
        <v>90</v>
      </c>
      <c r="D24" s="137" t="s">
        <v>664</v>
      </c>
      <c r="E24" s="137" t="s">
        <v>601</v>
      </c>
      <c r="F24" s="137" t="s">
        <v>133</v>
      </c>
      <c r="G24" s="137" t="s">
        <v>595</v>
      </c>
      <c r="H24" s="137" t="s">
        <v>70</v>
      </c>
      <c r="I24" s="137" t="s">
        <v>70</v>
      </c>
      <c r="J24" s="137" t="s">
        <v>597</v>
      </c>
      <c r="K24" s="140" t="s">
        <v>665</v>
      </c>
    </row>
    <row r="25" ht="14.25" customHeight="1" spans="2:11">
      <c r="B25" s="132" t="s">
        <v>666</v>
      </c>
      <c r="C25" s="133" t="s">
        <v>90</v>
      </c>
      <c r="D25" s="134" t="s">
        <v>630</v>
      </c>
      <c r="E25" s="134" t="s">
        <v>601</v>
      </c>
      <c r="F25" s="134" t="s">
        <v>611</v>
      </c>
      <c r="G25" s="134" t="s">
        <v>595</v>
      </c>
      <c r="H25" s="134" t="s">
        <v>70</v>
      </c>
      <c r="I25" s="134" t="s">
        <v>70</v>
      </c>
      <c r="J25" s="134" t="s">
        <v>597</v>
      </c>
      <c r="K25" s="139" t="s">
        <v>667</v>
      </c>
    </row>
    <row r="26" ht="14.25" customHeight="1" spans="2:11">
      <c r="B26" s="135" t="s">
        <v>668</v>
      </c>
      <c r="C26" s="136" t="s">
        <v>90</v>
      </c>
      <c r="D26" s="137" t="s">
        <v>621</v>
      </c>
      <c r="E26" s="137" t="s">
        <v>601</v>
      </c>
      <c r="F26" s="137" t="s">
        <v>611</v>
      </c>
      <c r="G26" s="137" t="s">
        <v>595</v>
      </c>
      <c r="H26" s="137" t="s">
        <v>70</v>
      </c>
      <c r="I26" s="137" t="s">
        <v>70</v>
      </c>
      <c r="J26" s="137" t="s">
        <v>597</v>
      </c>
      <c r="K26" s="140" t="s">
        <v>669</v>
      </c>
    </row>
    <row r="27" ht="14.25" customHeight="1" spans="2:11">
      <c r="B27" s="132" t="s">
        <v>670</v>
      </c>
      <c r="C27" s="133" t="s">
        <v>87</v>
      </c>
      <c r="D27" s="134" t="s">
        <v>671</v>
      </c>
      <c r="E27" s="134" t="s">
        <v>601</v>
      </c>
      <c r="F27" s="134" t="s">
        <v>133</v>
      </c>
      <c r="G27" s="134" t="s">
        <v>595</v>
      </c>
      <c r="H27" s="134" t="s">
        <v>672</v>
      </c>
      <c r="I27" s="134" t="s">
        <v>596</v>
      </c>
      <c r="J27" s="134" t="s">
        <v>613</v>
      </c>
      <c r="K27" s="139" t="s">
        <v>673</v>
      </c>
    </row>
    <row r="28" ht="14.25" customHeight="1" spans="2:11">
      <c r="B28" s="135" t="s">
        <v>674</v>
      </c>
      <c r="C28" s="136" t="s">
        <v>95</v>
      </c>
      <c r="D28" s="137" t="s">
        <v>671</v>
      </c>
      <c r="E28" s="137" t="s">
        <v>675</v>
      </c>
      <c r="F28" s="137" t="s">
        <v>133</v>
      </c>
      <c r="G28" s="137" t="s">
        <v>595</v>
      </c>
      <c r="H28" s="137" t="s">
        <v>676</v>
      </c>
      <c r="I28" s="137" t="s">
        <v>612</v>
      </c>
      <c r="J28" s="137" t="s">
        <v>613</v>
      </c>
      <c r="K28" s="140" t="s">
        <v>677</v>
      </c>
    </row>
    <row r="29" ht="14.25" customHeight="1" spans="2:11">
      <c r="B29" s="132" t="s">
        <v>678</v>
      </c>
      <c r="C29" s="133" t="s">
        <v>101</v>
      </c>
      <c r="D29" s="134" t="s">
        <v>659</v>
      </c>
      <c r="E29" s="134" t="s">
        <v>651</v>
      </c>
      <c r="F29" s="134" t="s">
        <v>133</v>
      </c>
      <c r="G29" s="134" t="s">
        <v>595</v>
      </c>
      <c r="H29" s="134" t="s">
        <v>70</v>
      </c>
      <c r="I29" s="134" t="s">
        <v>70</v>
      </c>
      <c r="J29" s="134" t="s">
        <v>661</v>
      </c>
      <c r="K29" s="139" t="s">
        <v>679</v>
      </c>
    </row>
    <row r="30" ht="14.25" customHeight="1" spans="2:11">
      <c r="B30" s="135" t="s">
        <v>680</v>
      </c>
      <c r="C30" s="136" t="s">
        <v>225</v>
      </c>
      <c r="D30" s="137" t="s">
        <v>681</v>
      </c>
      <c r="E30" s="137" t="s">
        <v>601</v>
      </c>
      <c r="F30" s="137" t="s">
        <v>611</v>
      </c>
      <c r="G30" s="137" t="s">
        <v>595</v>
      </c>
      <c r="H30" s="137" t="s">
        <v>70</v>
      </c>
      <c r="I30" s="137" t="s">
        <v>70</v>
      </c>
      <c r="J30" s="137" t="s">
        <v>597</v>
      </c>
      <c r="K30" s="140" t="s">
        <v>682</v>
      </c>
    </row>
    <row r="31" ht="14.25" customHeight="1" spans="2:11">
      <c r="B31" s="132" t="s">
        <v>683</v>
      </c>
      <c r="C31" s="133" t="s">
        <v>95</v>
      </c>
      <c r="D31" s="134" t="s">
        <v>684</v>
      </c>
      <c r="E31" s="134" t="s">
        <v>685</v>
      </c>
      <c r="F31" s="134" t="s">
        <v>611</v>
      </c>
      <c r="G31" s="134" t="s">
        <v>686</v>
      </c>
      <c r="H31" s="134" t="s">
        <v>595</v>
      </c>
      <c r="I31" s="134" t="s">
        <v>612</v>
      </c>
      <c r="J31" s="134" t="s">
        <v>661</v>
      </c>
      <c r="K31" s="139" t="s">
        <v>687</v>
      </c>
    </row>
    <row r="32" ht="14.25" customHeight="1" spans="2:11">
      <c r="B32" s="135" t="s">
        <v>688</v>
      </c>
      <c r="C32" s="136" t="s">
        <v>95</v>
      </c>
      <c r="D32" s="137" t="s">
        <v>689</v>
      </c>
      <c r="E32" s="137" t="s">
        <v>685</v>
      </c>
      <c r="F32" s="137" t="s">
        <v>611</v>
      </c>
      <c r="G32" s="137" t="s">
        <v>690</v>
      </c>
      <c r="H32" s="137" t="s">
        <v>691</v>
      </c>
      <c r="I32" s="137" t="s">
        <v>654</v>
      </c>
      <c r="J32" s="137" t="s">
        <v>597</v>
      </c>
      <c r="K32" s="140" t="s">
        <v>692</v>
      </c>
    </row>
    <row r="33" ht="14.25" customHeight="1" spans="2:11">
      <c r="B33" s="132" t="s">
        <v>693</v>
      </c>
      <c r="C33" s="133" t="s">
        <v>95</v>
      </c>
      <c r="D33" s="134" t="s">
        <v>689</v>
      </c>
      <c r="E33" s="134" t="s">
        <v>676</v>
      </c>
      <c r="F33" s="134" t="s">
        <v>611</v>
      </c>
      <c r="G33" s="134" t="s">
        <v>595</v>
      </c>
      <c r="H33" s="134" t="s">
        <v>595</v>
      </c>
      <c r="I33" s="134" t="s">
        <v>654</v>
      </c>
      <c r="J33" s="134" t="s">
        <v>11</v>
      </c>
      <c r="K33" s="139" t="s">
        <v>694</v>
      </c>
    </row>
    <row r="34" ht="14.25" customHeight="1" spans="2:11">
      <c r="B34" s="135" t="s">
        <v>695</v>
      </c>
      <c r="C34" s="136" t="s">
        <v>95</v>
      </c>
      <c r="D34" s="137" t="s">
        <v>696</v>
      </c>
      <c r="E34" s="137" t="s">
        <v>697</v>
      </c>
      <c r="F34" s="137" t="s">
        <v>611</v>
      </c>
      <c r="G34" s="137" t="s">
        <v>690</v>
      </c>
      <c r="H34" s="137" t="s">
        <v>691</v>
      </c>
      <c r="I34" s="137" t="s">
        <v>654</v>
      </c>
      <c r="J34" s="137" t="s">
        <v>597</v>
      </c>
      <c r="K34" s="140" t="s">
        <v>698</v>
      </c>
    </row>
    <row r="35" ht="14.25" customHeight="1" spans="2:11">
      <c r="B35" s="132" t="s">
        <v>699</v>
      </c>
      <c r="C35" s="133" t="s">
        <v>95</v>
      </c>
      <c r="D35" s="134" t="s">
        <v>696</v>
      </c>
      <c r="E35" s="134" t="s">
        <v>697</v>
      </c>
      <c r="F35" s="134" t="s">
        <v>611</v>
      </c>
      <c r="G35" s="134" t="s">
        <v>690</v>
      </c>
      <c r="H35" s="134" t="s">
        <v>700</v>
      </c>
      <c r="I35" s="134" t="s">
        <v>701</v>
      </c>
      <c r="J35" s="134" t="s">
        <v>597</v>
      </c>
      <c r="K35" s="139" t="s">
        <v>702</v>
      </c>
    </row>
    <row r="36" ht="14.25" customHeight="1" spans="2:11">
      <c r="B36" s="135" t="s">
        <v>703</v>
      </c>
      <c r="C36" s="136" t="s">
        <v>95</v>
      </c>
      <c r="D36" s="137" t="s">
        <v>704</v>
      </c>
      <c r="E36" s="137" t="s">
        <v>697</v>
      </c>
      <c r="F36" s="137" t="s">
        <v>611</v>
      </c>
      <c r="G36" s="137" t="s">
        <v>690</v>
      </c>
      <c r="H36" s="137" t="s">
        <v>691</v>
      </c>
      <c r="I36" s="137" t="s">
        <v>654</v>
      </c>
      <c r="J36" s="137" t="s">
        <v>613</v>
      </c>
      <c r="K36" s="140" t="s">
        <v>705</v>
      </c>
    </row>
    <row r="37" ht="14.25" customHeight="1" spans="2:11">
      <c r="B37" s="132" t="s">
        <v>706</v>
      </c>
      <c r="C37" s="133" t="s">
        <v>95</v>
      </c>
      <c r="D37" s="134" t="s">
        <v>707</v>
      </c>
      <c r="E37" s="134" t="s">
        <v>697</v>
      </c>
      <c r="F37" s="134" t="s">
        <v>611</v>
      </c>
      <c r="G37" s="134" t="s">
        <v>690</v>
      </c>
      <c r="H37" s="134" t="s">
        <v>691</v>
      </c>
      <c r="I37" s="134" t="s">
        <v>654</v>
      </c>
      <c r="J37" s="134" t="s">
        <v>597</v>
      </c>
      <c r="K37" s="139" t="s">
        <v>708</v>
      </c>
    </row>
    <row r="38" ht="14.25" customHeight="1" spans="2:14">
      <c r="B38" s="135" t="s">
        <v>709</v>
      </c>
      <c r="C38" s="136" t="s">
        <v>95</v>
      </c>
      <c r="D38" s="137" t="s">
        <v>707</v>
      </c>
      <c r="E38" s="137" t="s">
        <v>697</v>
      </c>
      <c r="F38" s="137" t="s">
        <v>611</v>
      </c>
      <c r="G38" s="137" t="s">
        <v>690</v>
      </c>
      <c r="H38" s="137" t="s">
        <v>700</v>
      </c>
      <c r="I38" s="137" t="s">
        <v>701</v>
      </c>
      <c r="J38" s="137" t="s">
        <v>597</v>
      </c>
      <c r="K38" s="140" t="s">
        <v>710</v>
      </c>
      <c r="L38" s="141"/>
      <c r="M38" s="141"/>
      <c r="N38" s="141"/>
    </row>
    <row r="39" ht="14.25" customHeight="1" spans="2:14">
      <c r="B39" s="132" t="s">
        <v>711</v>
      </c>
      <c r="C39" s="133" t="s">
        <v>95</v>
      </c>
      <c r="D39" s="134" t="s">
        <v>707</v>
      </c>
      <c r="E39" s="134" t="s">
        <v>697</v>
      </c>
      <c r="F39" s="134" t="s">
        <v>611</v>
      </c>
      <c r="G39" s="134" t="s">
        <v>690</v>
      </c>
      <c r="H39" s="134" t="s">
        <v>697</v>
      </c>
      <c r="I39" s="134" t="s">
        <v>712</v>
      </c>
      <c r="J39" s="134" t="s">
        <v>613</v>
      </c>
      <c r="K39" s="139" t="s">
        <v>713</v>
      </c>
      <c r="L39" s="142"/>
      <c r="M39" s="142"/>
      <c r="N39" s="142"/>
    </row>
    <row r="40" ht="14.25" customHeight="1" spans="2:11">
      <c r="B40" s="135" t="s">
        <v>714</v>
      </c>
      <c r="C40" s="136" t="s">
        <v>95</v>
      </c>
      <c r="D40" s="137" t="s">
        <v>707</v>
      </c>
      <c r="E40" s="137" t="s">
        <v>697</v>
      </c>
      <c r="F40" s="137" t="s">
        <v>611</v>
      </c>
      <c r="G40" s="137" t="s">
        <v>690</v>
      </c>
      <c r="H40" s="137" t="s">
        <v>715</v>
      </c>
      <c r="I40" s="137" t="s">
        <v>712</v>
      </c>
      <c r="J40" s="137" t="s">
        <v>613</v>
      </c>
      <c r="K40" s="140" t="s">
        <v>713</v>
      </c>
    </row>
    <row r="41" ht="14.25" customHeight="1" spans="2:11">
      <c r="B41" s="132" t="s">
        <v>716</v>
      </c>
      <c r="C41" s="133" t="s">
        <v>95</v>
      </c>
      <c r="D41" s="134" t="s">
        <v>707</v>
      </c>
      <c r="E41" s="134" t="s">
        <v>697</v>
      </c>
      <c r="F41" s="134" t="s">
        <v>611</v>
      </c>
      <c r="G41" s="134" t="s">
        <v>690</v>
      </c>
      <c r="H41" s="134" t="s">
        <v>700</v>
      </c>
      <c r="I41" s="134" t="s">
        <v>701</v>
      </c>
      <c r="J41" s="134" t="s">
        <v>597</v>
      </c>
      <c r="K41" s="139" t="s">
        <v>717</v>
      </c>
    </row>
    <row r="42" ht="14.25" customHeight="1" spans="2:11">
      <c r="B42" s="135" t="s">
        <v>718</v>
      </c>
      <c r="C42" s="136" t="s">
        <v>95</v>
      </c>
      <c r="D42" s="137" t="s">
        <v>707</v>
      </c>
      <c r="E42" s="137" t="s">
        <v>697</v>
      </c>
      <c r="F42" s="137" t="s">
        <v>611</v>
      </c>
      <c r="G42" s="137" t="s">
        <v>690</v>
      </c>
      <c r="H42" s="137" t="s">
        <v>700</v>
      </c>
      <c r="I42" s="137" t="s">
        <v>654</v>
      </c>
      <c r="J42" s="137" t="s">
        <v>719</v>
      </c>
      <c r="K42" s="140" t="s">
        <v>720</v>
      </c>
    </row>
    <row r="43" ht="14.25" customHeight="1" spans="2:11">
      <c r="B43" s="132" t="s">
        <v>721</v>
      </c>
      <c r="C43" s="133" t="s">
        <v>95</v>
      </c>
      <c r="D43" s="134" t="s">
        <v>722</v>
      </c>
      <c r="E43" s="134" t="s">
        <v>697</v>
      </c>
      <c r="F43" s="134" t="s">
        <v>611</v>
      </c>
      <c r="G43" s="134" t="s">
        <v>690</v>
      </c>
      <c r="H43" s="134" t="s">
        <v>691</v>
      </c>
      <c r="I43" s="134" t="s">
        <v>654</v>
      </c>
      <c r="J43" s="134" t="s">
        <v>613</v>
      </c>
      <c r="K43" s="139" t="s">
        <v>723</v>
      </c>
    </row>
    <row r="44" ht="14.25" customHeight="1" spans="2:11">
      <c r="B44" s="135" t="s">
        <v>724</v>
      </c>
      <c r="C44" s="136" t="s">
        <v>95</v>
      </c>
      <c r="D44" s="137" t="s">
        <v>725</v>
      </c>
      <c r="E44" s="137" t="s">
        <v>697</v>
      </c>
      <c r="F44" s="137" t="s">
        <v>611</v>
      </c>
      <c r="G44" s="137" t="s">
        <v>690</v>
      </c>
      <c r="H44" s="137" t="s">
        <v>691</v>
      </c>
      <c r="I44" s="137" t="s">
        <v>654</v>
      </c>
      <c r="J44" s="137" t="s">
        <v>597</v>
      </c>
      <c r="K44" s="140" t="s">
        <v>687</v>
      </c>
    </row>
    <row r="45" ht="14.25" customHeight="1" spans="2:11">
      <c r="B45" s="132" t="s">
        <v>726</v>
      </c>
      <c r="C45" s="133" t="s">
        <v>95</v>
      </c>
      <c r="D45" s="134" t="s">
        <v>725</v>
      </c>
      <c r="E45" s="134" t="s">
        <v>697</v>
      </c>
      <c r="F45" s="134" t="s">
        <v>611</v>
      </c>
      <c r="G45" s="134" t="s">
        <v>690</v>
      </c>
      <c r="H45" s="134" t="s">
        <v>727</v>
      </c>
      <c r="I45" s="134" t="s">
        <v>654</v>
      </c>
      <c r="J45" s="134" t="s">
        <v>597</v>
      </c>
      <c r="K45" s="139" t="s">
        <v>728</v>
      </c>
    </row>
    <row r="46" ht="14.25" customHeight="1" spans="2:11">
      <c r="B46" s="135" t="s">
        <v>729</v>
      </c>
      <c r="C46" s="136" t="s">
        <v>95</v>
      </c>
      <c r="D46" s="137" t="s">
        <v>730</v>
      </c>
      <c r="E46" s="137" t="s">
        <v>697</v>
      </c>
      <c r="F46" s="137" t="s">
        <v>611</v>
      </c>
      <c r="G46" s="137" t="s">
        <v>690</v>
      </c>
      <c r="H46" s="137" t="s">
        <v>727</v>
      </c>
      <c r="I46" s="137" t="s">
        <v>731</v>
      </c>
      <c r="J46" s="137" t="s">
        <v>613</v>
      </c>
      <c r="K46" s="140" t="s">
        <v>732</v>
      </c>
    </row>
    <row r="47" ht="14.25" customHeight="1" spans="2:11">
      <c r="B47" s="132" t="s">
        <v>733</v>
      </c>
      <c r="C47" s="133" t="s">
        <v>98</v>
      </c>
      <c r="D47" s="134" t="s">
        <v>734</v>
      </c>
      <c r="E47" s="134" t="s">
        <v>735</v>
      </c>
      <c r="F47" s="134" t="s">
        <v>611</v>
      </c>
      <c r="G47" s="134" t="s">
        <v>686</v>
      </c>
      <c r="H47" s="134" t="s">
        <v>595</v>
      </c>
      <c r="I47" s="134" t="s">
        <v>612</v>
      </c>
      <c r="J47" s="134" t="s">
        <v>661</v>
      </c>
      <c r="K47" s="139" t="s">
        <v>736</v>
      </c>
    </row>
    <row r="48" ht="14.25" customHeight="1" spans="2:11">
      <c r="B48" s="135" t="s">
        <v>737</v>
      </c>
      <c r="C48" s="136" t="s">
        <v>98</v>
      </c>
      <c r="D48" s="137" t="s">
        <v>684</v>
      </c>
      <c r="E48" s="137" t="s">
        <v>738</v>
      </c>
      <c r="F48" s="137" t="s">
        <v>611</v>
      </c>
      <c r="G48" s="137" t="s">
        <v>595</v>
      </c>
      <c r="H48" s="137" t="s">
        <v>691</v>
      </c>
      <c r="I48" s="137" t="s">
        <v>701</v>
      </c>
      <c r="J48" s="137" t="s">
        <v>597</v>
      </c>
      <c r="K48" s="140" t="s">
        <v>739</v>
      </c>
    </row>
    <row r="49" ht="14.25" customHeight="1" spans="2:11">
      <c r="B49" s="132" t="s">
        <v>740</v>
      </c>
      <c r="C49" s="133" t="s">
        <v>98</v>
      </c>
      <c r="D49" s="134" t="s">
        <v>741</v>
      </c>
      <c r="E49" s="134" t="s">
        <v>742</v>
      </c>
      <c r="F49" s="134" t="s">
        <v>611</v>
      </c>
      <c r="G49" s="134" t="s">
        <v>595</v>
      </c>
      <c r="H49" s="134" t="s">
        <v>691</v>
      </c>
      <c r="I49" s="134" t="s">
        <v>712</v>
      </c>
      <c r="J49" s="134" t="s">
        <v>597</v>
      </c>
      <c r="K49" s="139" t="s">
        <v>743</v>
      </c>
    </row>
    <row r="50" ht="14.25" customHeight="1" spans="2:11">
      <c r="B50" s="135" t="s">
        <v>744</v>
      </c>
      <c r="C50" s="136" t="s">
        <v>98</v>
      </c>
      <c r="D50" s="137" t="s">
        <v>745</v>
      </c>
      <c r="E50" s="137" t="s">
        <v>746</v>
      </c>
      <c r="F50" s="137" t="s">
        <v>611</v>
      </c>
      <c r="G50" s="137" t="s">
        <v>747</v>
      </c>
      <c r="H50" s="137" t="s">
        <v>595</v>
      </c>
      <c r="I50" s="137" t="s">
        <v>654</v>
      </c>
      <c r="J50" s="137" t="s">
        <v>11</v>
      </c>
      <c r="K50" s="140" t="s">
        <v>748</v>
      </c>
    </row>
    <row r="51" ht="14.25" customHeight="1" spans="2:11">
      <c r="B51" s="132" t="s">
        <v>749</v>
      </c>
      <c r="C51" s="133" t="s">
        <v>98</v>
      </c>
      <c r="D51" s="134" t="s">
        <v>750</v>
      </c>
      <c r="E51" s="134" t="s">
        <v>751</v>
      </c>
      <c r="F51" s="134" t="s">
        <v>611</v>
      </c>
      <c r="G51" s="134" t="s">
        <v>747</v>
      </c>
      <c r="H51" s="134" t="s">
        <v>595</v>
      </c>
      <c r="I51" s="134" t="s">
        <v>752</v>
      </c>
      <c r="J51" s="134" t="s">
        <v>11</v>
      </c>
      <c r="K51" s="139" t="s">
        <v>753</v>
      </c>
    </row>
    <row r="52" ht="14.25" customHeight="1" spans="2:11">
      <c r="B52" s="135" t="s">
        <v>135</v>
      </c>
      <c r="C52" s="136" t="s">
        <v>98</v>
      </c>
      <c r="D52" s="137" t="s">
        <v>754</v>
      </c>
      <c r="E52" s="137" t="s">
        <v>755</v>
      </c>
      <c r="F52" s="137" t="s">
        <v>611</v>
      </c>
      <c r="G52" s="137" t="s">
        <v>595</v>
      </c>
      <c r="H52" s="137" t="s">
        <v>700</v>
      </c>
      <c r="I52" s="137" t="s">
        <v>654</v>
      </c>
      <c r="J52" s="137" t="s">
        <v>756</v>
      </c>
      <c r="K52" s="140" t="s">
        <v>757</v>
      </c>
    </row>
    <row r="53" ht="14.25" customHeight="1" spans="2:11">
      <c r="B53" s="132" t="s">
        <v>758</v>
      </c>
      <c r="C53" s="133" t="s">
        <v>98</v>
      </c>
      <c r="D53" s="134" t="s">
        <v>750</v>
      </c>
      <c r="E53" s="134" t="s">
        <v>759</v>
      </c>
      <c r="F53" s="134" t="s">
        <v>611</v>
      </c>
      <c r="G53" s="134" t="s">
        <v>760</v>
      </c>
      <c r="H53" s="134" t="s">
        <v>685</v>
      </c>
      <c r="I53" s="134" t="s">
        <v>596</v>
      </c>
      <c r="J53" s="134" t="s">
        <v>613</v>
      </c>
      <c r="K53" s="139" t="s">
        <v>761</v>
      </c>
    </row>
    <row r="54" ht="14.25" customHeight="1" spans="2:11">
      <c r="B54" s="135" t="s">
        <v>762</v>
      </c>
      <c r="C54" s="136" t="s">
        <v>98</v>
      </c>
      <c r="D54" s="137" t="s">
        <v>754</v>
      </c>
      <c r="E54" s="137" t="s">
        <v>755</v>
      </c>
      <c r="F54" s="137" t="s">
        <v>611</v>
      </c>
      <c r="G54" s="137" t="s">
        <v>595</v>
      </c>
      <c r="H54" s="137" t="s">
        <v>763</v>
      </c>
      <c r="I54" s="137" t="s">
        <v>654</v>
      </c>
      <c r="J54" s="137" t="s">
        <v>597</v>
      </c>
      <c r="K54" s="140" t="s">
        <v>764</v>
      </c>
    </row>
    <row r="55" ht="14.25" customHeight="1" spans="2:11">
      <c r="B55" s="132" t="s">
        <v>765</v>
      </c>
      <c r="C55" s="133" t="s">
        <v>98</v>
      </c>
      <c r="D55" s="134" t="s">
        <v>754</v>
      </c>
      <c r="E55" s="134" t="s">
        <v>755</v>
      </c>
      <c r="F55" s="134" t="s">
        <v>611</v>
      </c>
      <c r="G55" s="134" t="s">
        <v>595</v>
      </c>
      <c r="H55" s="134" t="s">
        <v>763</v>
      </c>
      <c r="I55" s="134" t="s">
        <v>654</v>
      </c>
      <c r="J55" s="134" t="s">
        <v>597</v>
      </c>
      <c r="K55" s="139" t="s">
        <v>766</v>
      </c>
    </row>
    <row r="56" ht="14.25" customHeight="1" spans="2:11">
      <c r="B56" s="135" t="s">
        <v>767</v>
      </c>
      <c r="C56" s="136" t="s">
        <v>98</v>
      </c>
      <c r="D56" s="137" t="s">
        <v>754</v>
      </c>
      <c r="E56" s="137" t="s">
        <v>755</v>
      </c>
      <c r="F56" s="137" t="s">
        <v>611</v>
      </c>
      <c r="G56" s="137" t="s">
        <v>595</v>
      </c>
      <c r="H56" s="137" t="s">
        <v>763</v>
      </c>
      <c r="I56" s="137" t="s">
        <v>654</v>
      </c>
      <c r="J56" s="137" t="s">
        <v>613</v>
      </c>
      <c r="K56" s="140" t="s">
        <v>768</v>
      </c>
    </row>
    <row r="57" ht="14.25" customHeight="1" spans="2:11">
      <c r="B57" s="132" t="s">
        <v>769</v>
      </c>
      <c r="C57" s="133" t="s">
        <v>98</v>
      </c>
      <c r="D57" s="134" t="s">
        <v>770</v>
      </c>
      <c r="E57" s="134" t="s">
        <v>755</v>
      </c>
      <c r="F57" s="134" t="s">
        <v>611</v>
      </c>
      <c r="G57" s="134" t="s">
        <v>595</v>
      </c>
      <c r="H57" s="134" t="s">
        <v>763</v>
      </c>
      <c r="I57" s="134" t="s">
        <v>712</v>
      </c>
      <c r="J57" s="134" t="s">
        <v>613</v>
      </c>
      <c r="K57" s="139" t="s">
        <v>757</v>
      </c>
    </row>
    <row r="58" ht="14.25" customHeight="1" spans="2:11">
      <c r="B58" s="135" t="s">
        <v>771</v>
      </c>
      <c r="C58" s="136" t="s">
        <v>98</v>
      </c>
      <c r="D58" s="137" t="s">
        <v>772</v>
      </c>
      <c r="E58" s="137" t="s">
        <v>654</v>
      </c>
      <c r="F58" s="137" t="s">
        <v>611</v>
      </c>
      <c r="G58" s="137" t="s">
        <v>773</v>
      </c>
      <c r="H58" s="137" t="s">
        <v>652</v>
      </c>
      <c r="I58" s="137" t="s">
        <v>654</v>
      </c>
      <c r="J58" s="137" t="s">
        <v>597</v>
      </c>
      <c r="K58" s="140" t="s">
        <v>774</v>
      </c>
    </row>
    <row r="59" ht="14.25" customHeight="1" spans="2:11">
      <c r="B59" s="132" t="s">
        <v>775</v>
      </c>
      <c r="C59" s="133" t="s">
        <v>98</v>
      </c>
      <c r="D59" s="134" t="s">
        <v>776</v>
      </c>
      <c r="E59" s="134" t="s">
        <v>777</v>
      </c>
      <c r="F59" s="134" t="s">
        <v>133</v>
      </c>
      <c r="G59" s="134" t="s">
        <v>773</v>
      </c>
      <c r="H59" s="134" t="s">
        <v>652</v>
      </c>
      <c r="I59" s="134" t="s">
        <v>654</v>
      </c>
      <c r="J59" s="134" t="s">
        <v>11</v>
      </c>
      <c r="K59" s="139" t="s">
        <v>778</v>
      </c>
    </row>
    <row r="60" ht="14.25" customHeight="1" spans="2:11">
      <c r="B60" s="135" t="s">
        <v>779</v>
      </c>
      <c r="C60" s="136" t="s">
        <v>98</v>
      </c>
      <c r="D60" s="137" t="s">
        <v>780</v>
      </c>
      <c r="E60" s="137" t="s">
        <v>777</v>
      </c>
      <c r="F60" s="137" t="s">
        <v>133</v>
      </c>
      <c r="G60" s="137" t="s">
        <v>773</v>
      </c>
      <c r="H60" s="137" t="s">
        <v>652</v>
      </c>
      <c r="I60" s="137" t="s">
        <v>654</v>
      </c>
      <c r="J60" s="137" t="s">
        <v>11</v>
      </c>
      <c r="K60" s="140" t="s">
        <v>781</v>
      </c>
    </row>
    <row r="61" ht="14.25" customHeight="1" spans="2:11">
      <c r="B61" s="132" t="s">
        <v>138</v>
      </c>
      <c r="C61" s="133" t="s">
        <v>98</v>
      </c>
      <c r="D61" s="134" t="s">
        <v>782</v>
      </c>
      <c r="E61" s="134" t="s">
        <v>777</v>
      </c>
      <c r="F61" s="134" t="s">
        <v>133</v>
      </c>
      <c r="G61" s="134" t="s">
        <v>773</v>
      </c>
      <c r="H61" s="134" t="s">
        <v>652</v>
      </c>
      <c r="I61" s="134" t="s">
        <v>654</v>
      </c>
      <c r="J61" s="134" t="s">
        <v>597</v>
      </c>
      <c r="K61" s="139" t="s">
        <v>783</v>
      </c>
    </row>
    <row r="62" ht="14.25" customHeight="1" spans="2:11">
      <c r="B62" s="135" t="s">
        <v>784</v>
      </c>
      <c r="C62" s="136" t="s">
        <v>98</v>
      </c>
      <c r="D62" s="137" t="s">
        <v>782</v>
      </c>
      <c r="E62" s="137" t="s">
        <v>777</v>
      </c>
      <c r="F62" s="137" t="s">
        <v>133</v>
      </c>
      <c r="G62" s="137" t="s">
        <v>595</v>
      </c>
      <c r="H62" s="137" t="s">
        <v>763</v>
      </c>
      <c r="I62" s="137" t="s">
        <v>654</v>
      </c>
      <c r="J62" s="137" t="s">
        <v>613</v>
      </c>
      <c r="K62" s="140" t="s">
        <v>785</v>
      </c>
    </row>
    <row r="63" ht="14.25" customHeight="1" spans="2:11">
      <c r="B63" s="132" t="s">
        <v>786</v>
      </c>
      <c r="C63" s="133" t="s">
        <v>98</v>
      </c>
      <c r="D63" s="134" t="s">
        <v>782</v>
      </c>
      <c r="E63" s="134" t="s">
        <v>777</v>
      </c>
      <c r="F63" s="134" t="s">
        <v>133</v>
      </c>
      <c r="G63" s="134" t="s">
        <v>652</v>
      </c>
      <c r="H63" s="134" t="s">
        <v>763</v>
      </c>
      <c r="I63" s="134" t="s">
        <v>654</v>
      </c>
      <c r="J63" s="134" t="s">
        <v>613</v>
      </c>
      <c r="K63" s="139" t="s">
        <v>785</v>
      </c>
    </row>
    <row r="64" ht="14.25" customHeight="1" spans="2:11">
      <c r="B64" s="135" t="s">
        <v>140</v>
      </c>
      <c r="C64" s="136" t="s">
        <v>98</v>
      </c>
      <c r="D64" s="137" t="s">
        <v>787</v>
      </c>
      <c r="E64" s="137" t="s">
        <v>682</v>
      </c>
      <c r="F64" s="137" t="s">
        <v>133</v>
      </c>
      <c r="G64" s="137" t="s">
        <v>773</v>
      </c>
      <c r="H64" s="137" t="s">
        <v>652</v>
      </c>
      <c r="I64" s="137" t="s">
        <v>654</v>
      </c>
      <c r="J64" s="137" t="s">
        <v>11</v>
      </c>
      <c r="K64" s="140" t="s">
        <v>788</v>
      </c>
    </row>
    <row r="65" ht="14.25" customHeight="1" spans="2:11">
      <c r="B65" s="132" t="s">
        <v>789</v>
      </c>
      <c r="C65" s="133" t="s">
        <v>98</v>
      </c>
      <c r="D65" s="134" t="s">
        <v>790</v>
      </c>
      <c r="E65" s="134" t="s">
        <v>777</v>
      </c>
      <c r="F65" s="134" t="s">
        <v>133</v>
      </c>
      <c r="G65" s="134" t="s">
        <v>773</v>
      </c>
      <c r="H65" s="134" t="s">
        <v>652</v>
      </c>
      <c r="I65" s="134" t="s">
        <v>654</v>
      </c>
      <c r="J65" s="134" t="s">
        <v>791</v>
      </c>
      <c r="K65" s="139" t="s">
        <v>792</v>
      </c>
    </row>
    <row r="66" ht="14.25" customHeight="1" spans="2:11">
      <c r="B66" s="135" t="s">
        <v>793</v>
      </c>
      <c r="C66" s="136" t="s">
        <v>98</v>
      </c>
      <c r="D66" s="137" t="s">
        <v>782</v>
      </c>
      <c r="E66" s="137" t="s">
        <v>777</v>
      </c>
      <c r="F66" s="137" t="s">
        <v>133</v>
      </c>
      <c r="G66" s="137" t="s">
        <v>773</v>
      </c>
      <c r="H66" s="137" t="s">
        <v>727</v>
      </c>
      <c r="I66" s="137" t="s">
        <v>654</v>
      </c>
      <c r="J66" s="137" t="s">
        <v>613</v>
      </c>
      <c r="K66" s="140" t="s">
        <v>794</v>
      </c>
    </row>
    <row r="67" ht="14.25" customHeight="1" spans="2:11">
      <c r="B67" s="132" t="s">
        <v>795</v>
      </c>
      <c r="C67" s="133" t="s">
        <v>98</v>
      </c>
      <c r="D67" s="134" t="s">
        <v>782</v>
      </c>
      <c r="E67" s="134" t="s">
        <v>777</v>
      </c>
      <c r="F67" s="134" t="s">
        <v>133</v>
      </c>
      <c r="G67" s="134" t="s">
        <v>595</v>
      </c>
      <c r="H67" s="134" t="s">
        <v>700</v>
      </c>
      <c r="I67" s="134" t="s">
        <v>712</v>
      </c>
      <c r="J67" s="134" t="s">
        <v>613</v>
      </c>
      <c r="K67" s="139" t="s">
        <v>796</v>
      </c>
    </row>
    <row r="68" ht="14.25" customHeight="1" spans="2:11">
      <c r="B68" s="135" t="s">
        <v>797</v>
      </c>
      <c r="C68" s="136" t="s">
        <v>98</v>
      </c>
      <c r="D68" s="137" t="s">
        <v>750</v>
      </c>
      <c r="E68" s="137" t="s">
        <v>654</v>
      </c>
      <c r="F68" s="137" t="s">
        <v>611</v>
      </c>
      <c r="G68" s="137" t="s">
        <v>798</v>
      </c>
      <c r="H68" s="137" t="s">
        <v>738</v>
      </c>
      <c r="I68" s="137" t="s">
        <v>654</v>
      </c>
      <c r="J68" s="137" t="s">
        <v>613</v>
      </c>
      <c r="K68" s="140" t="s">
        <v>673</v>
      </c>
    </row>
    <row r="69" ht="14.25" customHeight="1" spans="2:11">
      <c r="B69" s="132" t="s">
        <v>799</v>
      </c>
      <c r="C69" s="133" t="s">
        <v>98</v>
      </c>
      <c r="D69" s="134" t="s">
        <v>741</v>
      </c>
      <c r="E69" s="134" t="s">
        <v>755</v>
      </c>
      <c r="F69" s="134" t="s">
        <v>611</v>
      </c>
      <c r="G69" s="134" t="s">
        <v>798</v>
      </c>
      <c r="H69" s="134" t="s">
        <v>738</v>
      </c>
      <c r="I69" s="134" t="s">
        <v>596</v>
      </c>
      <c r="J69" s="134" t="s">
        <v>613</v>
      </c>
      <c r="K69" s="139" t="s">
        <v>800</v>
      </c>
    </row>
    <row r="70" ht="14.25" customHeight="1" spans="2:11">
      <c r="B70" s="135" t="s">
        <v>801</v>
      </c>
      <c r="C70" s="136" t="s">
        <v>98</v>
      </c>
      <c r="D70" s="137" t="s">
        <v>802</v>
      </c>
      <c r="E70" s="137" t="s">
        <v>803</v>
      </c>
      <c r="F70" s="137" t="s">
        <v>611</v>
      </c>
      <c r="G70" s="137" t="s">
        <v>595</v>
      </c>
      <c r="H70" s="137" t="s">
        <v>804</v>
      </c>
      <c r="I70" s="137" t="s">
        <v>626</v>
      </c>
      <c r="J70" s="137" t="s">
        <v>613</v>
      </c>
      <c r="K70" s="140" t="s">
        <v>805</v>
      </c>
    </row>
    <row r="71" ht="14.25" customHeight="1" spans="2:11">
      <c r="B71" s="132" t="s">
        <v>806</v>
      </c>
      <c r="C71" s="133" t="s">
        <v>98</v>
      </c>
      <c r="D71" s="134" t="s">
        <v>754</v>
      </c>
      <c r="E71" s="134" t="s">
        <v>755</v>
      </c>
      <c r="F71" s="134" t="s">
        <v>611</v>
      </c>
      <c r="G71" s="134" t="s">
        <v>807</v>
      </c>
      <c r="H71" s="134" t="s">
        <v>751</v>
      </c>
      <c r="I71" s="134" t="s">
        <v>596</v>
      </c>
      <c r="J71" s="134" t="s">
        <v>613</v>
      </c>
      <c r="K71" s="139" t="s">
        <v>808</v>
      </c>
    </row>
    <row r="72" ht="14.25" customHeight="1" spans="2:11">
      <c r="B72" s="135" t="s">
        <v>809</v>
      </c>
      <c r="C72" s="136" t="s">
        <v>98</v>
      </c>
      <c r="D72" s="137" t="s">
        <v>741</v>
      </c>
      <c r="E72" s="137" t="s">
        <v>755</v>
      </c>
      <c r="F72" s="137" t="s">
        <v>611</v>
      </c>
      <c r="G72" s="137" t="s">
        <v>807</v>
      </c>
      <c r="H72" s="137" t="s">
        <v>751</v>
      </c>
      <c r="I72" s="137" t="s">
        <v>712</v>
      </c>
      <c r="J72" s="137" t="s">
        <v>613</v>
      </c>
      <c r="K72" s="140" t="s">
        <v>810</v>
      </c>
    </row>
    <row r="73" ht="14.25" customHeight="1" spans="2:11">
      <c r="B73" s="132" t="s">
        <v>811</v>
      </c>
      <c r="C73" s="133" t="s">
        <v>98</v>
      </c>
      <c r="D73" s="134" t="s">
        <v>741</v>
      </c>
      <c r="E73" s="134" t="s">
        <v>755</v>
      </c>
      <c r="F73" s="134" t="s">
        <v>611</v>
      </c>
      <c r="G73" s="134" t="s">
        <v>807</v>
      </c>
      <c r="H73" s="134" t="s">
        <v>738</v>
      </c>
      <c r="I73" s="134" t="s">
        <v>596</v>
      </c>
      <c r="J73" s="134" t="s">
        <v>613</v>
      </c>
      <c r="K73" s="139" t="s">
        <v>788</v>
      </c>
    </row>
    <row r="74" ht="14.25" customHeight="1" spans="2:11">
      <c r="B74" s="135" t="s">
        <v>812</v>
      </c>
      <c r="C74" s="136" t="s">
        <v>98</v>
      </c>
      <c r="D74" s="137" t="s">
        <v>741</v>
      </c>
      <c r="E74" s="137" t="s">
        <v>759</v>
      </c>
      <c r="F74" s="137" t="s">
        <v>611</v>
      </c>
      <c r="G74" s="137" t="s">
        <v>807</v>
      </c>
      <c r="H74" s="137" t="s">
        <v>738</v>
      </c>
      <c r="I74" s="137" t="s">
        <v>596</v>
      </c>
      <c r="J74" s="137" t="s">
        <v>613</v>
      </c>
      <c r="K74" s="140" t="s">
        <v>788</v>
      </c>
    </row>
    <row r="75" ht="14.25" customHeight="1" spans="2:11">
      <c r="B75" s="132" t="s">
        <v>813</v>
      </c>
      <c r="C75" s="133" t="s">
        <v>98</v>
      </c>
      <c r="D75" s="134" t="s">
        <v>741</v>
      </c>
      <c r="E75" s="134" t="s">
        <v>755</v>
      </c>
      <c r="F75" s="134" t="s">
        <v>611</v>
      </c>
      <c r="G75" s="134" t="s">
        <v>798</v>
      </c>
      <c r="H75" s="134" t="s">
        <v>738</v>
      </c>
      <c r="I75" s="134" t="s">
        <v>701</v>
      </c>
      <c r="J75" s="134" t="s">
        <v>613</v>
      </c>
      <c r="K75" s="139" t="s">
        <v>814</v>
      </c>
    </row>
    <row r="76" ht="14.25" customHeight="1" spans="2:11">
      <c r="B76" s="135" t="s">
        <v>815</v>
      </c>
      <c r="C76" s="136" t="s">
        <v>98</v>
      </c>
      <c r="D76" s="137" t="s">
        <v>741</v>
      </c>
      <c r="E76" s="137" t="s">
        <v>755</v>
      </c>
      <c r="F76" s="137" t="s">
        <v>611</v>
      </c>
      <c r="G76" s="137" t="s">
        <v>816</v>
      </c>
      <c r="H76" s="137" t="s">
        <v>738</v>
      </c>
      <c r="I76" s="137" t="s">
        <v>701</v>
      </c>
      <c r="J76" s="137" t="s">
        <v>613</v>
      </c>
      <c r="K76" s="140" t="s">
        <v>817</v>
      </c>
    </row>
    <row r="77" ht="14.25" customHeight="1" spans="2:11">
      <c r="B77" s="132" t="s">
        <v>818</v>
      </c>
      <c r="C77" s="133" t="s">
        <v>220</v>
      </c>
      <c r="D77" s="134" t="s">
        <v>707</v>
      </c>
      <c r="E77" s="134" t="s">
        <v>751</v>
      </c>
      <c r="F77" s="134" t="s">
        <v>611</v>
      </c>
      <c r="G77" s="134" t="s">
        <v>798</v>
      </c>
      <c r="H77" s="134" t="s">
        <v>819</v>
      </c>
      <c r="I77" s="134" t="s">
        <v>626</v>
      </c>
      <c r="J77" s="134" t="s">
        <v>11</v>
      </c>
      <c r="K77" s="139" t="s">
        <v>820</v>
      </c>
    </row>
    <row r="78" ht="14.25" customHeight="1" spans="2:11">
      <c r="B78" s="135" t="s">
        <v>821</v>
      </c>
      <c r="C78" s="136" t="s">
        <v>220</v>
      </c>
      <c r="D78" s="137" t="s">
        <v>707</v>
      </c>
      <c r="E78" s="137" t="s">
        <v>751</v>
      </c>
      <c r="F78" s="137" t="s">
        <v>611</v>
      </c>
      <c r="G78" s="137" t="s">
        <v>798</v>
      </c>
      <c r="H78" s="137" t="s">
        <v>822</v>
      </c>
      <c r="I78" s="137" t="s">
        <v>596</v>
      </c>
      <c r="J78" s="137" t="s">
        <v>613</v>
      </c>
      <c r="K78" s="140" t="s">
        <v>788</v>
      </c>
    </row>
    <row r="79" ht="14.25" customHeight="1" spans="2:11">
      <c r="B79" s="132" t="s">
        <v>823</v>
      </c>
      <c r="C79" s="133" t="s">
        <v>220</v>
      </c>
      <c r="D79" s="134" t="s">
        <v>707</v>
      </c>
      <c r="E79" s="134" t="s">
        <v>697</v>
      </c>
      <c r="F79" s="134" t="s">
        <v>611</v>
      </c>
      <c r="G79" s="134" t="s">
        <v>824</v>
      </c>
      <c r="H79" s="134" t="s">
        <v>825</v>
      </c>
      <c r="I79" s="134" t="s">
        <v>626</v>
      </c>
      <c r="J79" s="134" t="s">
        <v>613</v>
      </c>
      <c r="K79" s="139" t="s">
        <v>826</v>
      </c>
    </row>
    <row r="80" ht="14.25" customHeight="1" spans="2:11">
      <c r="B80" s="135" t="s">
        <v>827</v>
      </c>
      <c r="C80" s="136" t="s">
        <v>220</v>
      </c>
      <c r="D80" s="137" t="s">
        <v>696</v>
      </c>
      <c r="E80" s="137" t="s">
        <v>697</v>
      </c>
      <c r="F80" s="137" t="s">
        <v>611</v>
      </c>
      <c r="G80" s="137" t="s">
        <v>824</v>
      </c>
      <c r="H80" s="137" t="s">
        <v>751</v>
      </c>
      <c r="I80" s="137" t="s">
        <v>626</v>
      </c>
      <c r="J80" s="137" t="s">
        <v>613</v>
      </c>
      <c r="K80" s="140" t="s">
        <v>788</v>
      </c>
    </row>
    <row r="81" ht="14.25" customHeight="1" spans="2:11">
      <c r="B81" s="132" t="s">
        <v>828</v>
      </c>
      <c r="C81" s="133" t="s">
        <v>220</v>
      </c>
      <c r="D81" s="134" t="s">
        <v>725</v>
      </c>
      <c r="E81" s="134" t="s">
        <v>751</v>
      </c>
      <c r="F81" s="134" t="s">
        <v>611</v>
      </c>
      <c r="G81" s="134" t="s">
        <v>829</v>
      </c>
      <c r="H81" s="134" t="s">
        <v>830</v>
      </c>
      <c r="I81" s="134" t="s">
        <v>626</v>
      </c>
      <c r="J81" s="134" t="s">
        <v>11</v>
      </c>
      <c r="K81" s="139" t="s">
        <v>831</v>
      </c>
    </row>
    <row r="82" ht="14.25" customHeight="1" spans="2:11">
      <c r="B82" s="135" t="s">
        <v>832</v>
      </c>
      <c r="C82" s="136" t="s">
        <v>220</v>
      </c>
      <c r="D82" s="137" t="s">
        <v>707</v>
      </c>
      <c r="E82" s="137" t="s">
        <v>751</v>
      </c>
      <c r="F82" s="137" t="s">
        <v>611</v>
      </c>
      <c r="G82" s="137" t="s">
        <v>798</v>
      </c>
      <c r="H82" s="137" t="s">
        <v>825</v>
      </c>
      <c r="I82" s="137" t="s">
        <v>712</v>
      </c>
      <c r="J82" s="137" t="s">
        <v>613</v>
      </c>
      <c r="K82" s="140" t="s">
        <v>800</v>
      </c>
    </row>
    <row r="83" ht="14.25" customHeight="1" spans="2:11">
      <c r="B83" s="132" t="s">
        <v>833</v>
      </c>
      <c r="C83" s="133" t="s">
        <v>229</v>
      </c>
      <c r="D83" s="134" t="s">
        <v>754</v>
      </c>
      <c r="E83" s="134" t="s">
        <v>654</v>
      </c>
      <c r="F83" s="134" t="s">
        <v>611</v>
      </c>
      <c r="G83" s="134" t="s">
        <v>834</v>
      </c>
      <c r="H83" s="134" t="s">
        <v>753</v>
      </c>
      <c r="I83" s="134" t="s">
        <v>626</v>
      </c>
      <c r="J83" s="134" t="s">
        <v>791</v>
      </c>
      <c r="K83" s="139" t="s">
        <v>835</v>
      </c>
    </row>
    <row r="84" ht="14.25" customHeight="1" spans="2:11">
      <c r="B84" s="135" t="s">
        <v>836</v>
      </c>
      <c r="C84" s="136" t="s">
        <v>229</v>
      </c>
      <c r="D84" s="137" t="s">
        <v>754</v>
      </c>
      <c r="E84" s="137" t="s">
        <v>759</v>
      </c>
      <c r="F84" s="137" t="s">
        <v>611</v>
      </c>
      <c r="G84" s="137" t="s">
        <v>798</v>
      </c>
      <c r="H84" s="137" t="s">
        <v>751</v>
      </c>
      <c r="I84" s="137" t="s">
        <v>654</v>
      </c>
      <c r="J84" s="137" t="s">
        <v>11</v>
      </c>
      <c r="K84" s="140" t="s">
        <v>837</v>
      </c>
    </row>
    <row r="85" ht="14.25" customHeight="1" spans="2:11">
      <c r="B85" s="132" t="s">
        <v>838</v>
      </c>
      <c r="C85" s="133" t="s">
        <v>229</v>
      </c>
      <c r="D85" s="134" t="s">
        <v>754</v>
      </c>
      <c r="E85" s="134" t="s">
        <v>839</v>
      </c>
      <c r="F85" s="134" t="s">
        <v>611</v>
      </c>
      <c r="G85" s="134" t="s">
        <v>834</v>
      </c>
      <c r="H85" s="134" t="s">
        <v>803</v>
      </c>
      <c r="I85" s="134" t="s">
        <v>626</v>
      </c>
      <c r="J85" s="134" t="s">
        <v>11</v>
      </c>
      <c r="K85" s="139" t="s">
        <v>840</v>
      </c>
    </row>
    <row r="86" ht="14.25" customHeight="1" spans="2:11">
      <c r="B86" s="135" t="s">
        <v>841</v>
      </c>
      <c r="C86" s="136" t="s">
        <v>229</v>
      </c>
      <c r="D86" s="137" t="s">
        <v>754</v>
      </c>
      <c r="E86" s="137" t="s">
        <v>755</v>
      </c>
      <c r="F86" s="137" t="s">
        <v>611</v>
      </c>
      <c r="G86" s="137" t="s">
        <v>829</v>
      </c>
      <c r="H86" s="137" t="s">
        <v>842</v>
      </c>
      <c r="I86" s="137" t="s">
        <v>626</v>
      </c>
      <c r="J86" s="137" t="s">
        <v>11</v>
      </c>
      <c r="K86" s="140" t="s">
        <v>843</v>
      </c>
    </row>
    <row r="87" ht="14.25" customHeight="1" spans="2:11">
      <c r="B87" s="132" t="s">
        <v>844</v>
      </c>
      <c r="C87" s="133" t="s">
        <v>229</v>
      </c>
      <c r="D87" s="134" t="s">
        <v>754</v>
      </c>
      <c r="E87" s="134" t="s">
        <v>755</v>
      </c>
      <c r="F87" s="134" t="s">
        <v>611</v>
      </c>
      <c r="G87" s="134" t="s">
        <v>834</v>
      </c>
      <c r="H87" s="134" t="s">
        <v>845</v>
      </c>
      <c r="I87" s="134" t="s">
        <v>626</v>
      </c>
      <c r="J87" s="134" t="s">
        <v>11</v>
      </c>
      <c r="K87" s="139" t="s">
        <v>846</v>
      </c>
    </row>
    <row r="88" ht="14.25" customHeight="1" spans="2:11">
      <c r="B88" s="135" t="s">
        <v>847</v>
      </c>
      <c r="C88" s="136" t="s">
        <v>229</v>
      </c>
      <c r="D88" s="137" t="s">
        <v>754</v>
      </c>
      <c r="E88" s="137" t="s">
        <v>753</v>
      </c>
      <c r="F88" s="137" t="s">
        <v>611</v>
      </c>
      <c r="G88" s="137" t="s">
        <v>834</v>
      </c>
      <c r="H88" s="137" t="s">
        <v>848</v>
      </c>
      <c r="I88" s="137" t="s">
        <v>712</v>
      </c>
      <c r="J88" s="137" t="s">
        <v>613</v>
      </c>
      <c r="K88" s="140" t="s">
        <v>788</v>
      </c>
    </row>
    <row r="89" ht="14.25" customHeight="1" spans="2:11">
      <c r="B89" s="132" t="s">
        <v>849</v>
      </c>
      <c r="C89" s="133" t="s">
        <v>229</v>
      </c>
      <c r="D89" s="134" t="s">
        <v>741</v>
      </c>
      <c r="E89" s="134" t="s">
        <v>755</v>
      </c>
      <c r="F89" s="134" t="s">
        <v>611</v>
      </c>
      <c r="G89" s="134" t="s">
        <v>834</v>
      </c>
      <c r="H89" s="134" t="s">
        <v>850</v>
      </c>
      <c r="I89" s="134" t="s">
        <v>701</v>
      </c>
      <c r="J89" s="134" t="s">
        <v>613</v>
      </c>
      <c r="K89" s="139" t="s">
        <v>788</v>
      </c>
    </row>
    <row r="90" ht="14.25" customHeight="1" spans="2:11">
      <c r="B90" s="135" t="s">
        <v>851</v>
      </c>
      <c r="C90" s="136" t="s">
        <v>229</v>
      </c>
      <c r="D90" s="137" t="s">
        <v>754</v>
      </c>
      <c r="E90" s="137" t="s">
        <v>755</v>
      </c>
      <c r="F90" s="137" t="s">
        <v>611</v>
      </c>
      <c r="G90" s="137" t="s">
        <v>834</v>
      </c>
      <c r="H90" s="137" t="s">
        <v>803</v>
      </c>
      <c r="I90" s="137" t="s">
        <v>701</v>
      </c>
      <c r="J90" s="137" t="s">
        <v>11</v>
      </c>
      <c r="K90" s="140" t="s">
        <v>788</v>
      </c>
    </row>
    <row r="91" ht="14.25" customHeight="1" spans="2:11">
      <c r="B91" s="132" t="s">
        <v>852</v>
      </c>
      <c r="C91" s="133" t="s">
        <v>101</v>
      </c>
      <c r="D91" s="134" t="s">
        <v>853</v>
      </c>
      <c r="E91" s="134" t="s">
        <v>660</v>
      </c>
      <c r="F91" s="134" t="s">
        <v>611</v>
      </c>
      <c r="G91" s="134" t="s">
        <v>625</v>
      </c>
      <c r="H91" s="134" t="s">
        <v>653</v>
      </c>
      <c r="I91" s="134" t="s">
        <v>612</v>
      </c>
      <c r="J91" s="134" t="s">
        <v>597</v>
      </c>
      <c r="K91" s="139" t="s">
        <v>788</v>
      </c>
    </row>
    <row r="92" ht="14.25" customHeight="1" spans="2:11">
      <c r="B92" s="135" t="s">
        <v>854</v>
      </c>
      <c r="C92" s="136" t="s">
        <v>95</v>
      </c>
      <c r="D92" s="137" t="s">
        <v>855</v>
      </c>
      <c r="E92" s="137" t="s">
        <v>685</v>
      </c>
      <c r="F92" s="137" t="s">
        <v>611</v>
      </c>
      <c r="G92" s="137" t="s">
        <v>625</v>
      </c>
      <c r="H92" s="137" t="s">
        <v>595</v>
      </c>
      <c r="I92" s="137" t="s">
        <v>654</v>
      </c>
      <c r="J92" s="137" t="s">
        <v>597</v>
      </c>
      <c r="K92" s="140" t="s">
        <v>856</v>
      </c>
    </row>
    <row r="93" ht="14.25" customHeight="1" spans="2:11">
      <c r="B93" s="132" t="s">
        <v>857</v>
      </c>
      <c r="C93" s="133" t="s">
        <v>236</v>
      </c>
      <c r="D93" s="134" t="s">
        <v>858</v>
      </c>
      <c r="E93" s="134" t="s">
        <v>751</v>
      </c>
      <c r="F93" s="134" t="s">
        <v>611</v>
      </c>
      <c r="G93" s="134" t="s">
        <v>747</v>
      </c>
      <c r="H93" s="134" t="s">
        <v>595</v>
      </c>
      <c r="I93" s="134" t="s">
        <v>701</v>
      </c>
      <c r="J93" s="134" t="s">
        <v>613</v>
      </c>
      <c r="K93" s="139" t="s">
        <v>788</v>
      </c>
    </row>
    <row r="94" ht="14.25" customHeight="1" spans="2:11">
      <c r="B94" s="135" t="s">
        <v>859</v>
      </c>
      <c r="C94" s="136" t="s">
        <v>101</v>
      </c>
      <c r="D94" s="137" t="s">
        <v>860</v>
      </c>
      <c r="E94" s="137" t="s">
        <v>649</v>
      </c>
      <c r="F94" s="137" t="s">
        <v>611</v>
      </c>
      <c r="G94" s="137" t="s">
        <v>625</v>
      </c>
      <c r="H94" s="137" t="s">
        <v>653</v>
      </c>
      <c r="I94" s="137" t="s">
        <v>701</v>
      </c>
      <c r="J94" s="137" t="s">
        <v>597</v>
      </c>
      <c r="K94" s="140" t="s">
        <v>861</v>
      </c>
    </row>
    <row r="95" ht="14.25" customHeight="1" spans="2:11">
      <c r="B95" s="132" t="s">
        <v>862</v>
      </c>
      <c r="C95" s="133" t="s">
        <v>78</v>
      </c>
      <c r="D95" s="134" t="s">
        <v>863</v>
      </c>
      <c r="E95" s="134" t="s">
        <v>788</v>
      </c>
      <c r="F95" s="134" t="s">
        <v>611</v>
      </c>
      <c r="G95" s="134" t="s">
        <v>788</v>
      </c>
      <c r="H95" s="134" t="s">
        <v>653</v>
      </c>
      <c r="I95" s="134" t="s">
        <v>654</v>
      </c>
      <c r="J95" s="134" t="s">
        <v>597</v>
      </c>
      <c r="K95" s="139" t="s">
        <v>864</v>
      </c>
    </row>
    <row r="96" ht="14.25" customHeight="1" spans="2:11">
      <c r="B96" s="135" t="s">
        <v>865</v>
      </c>
      <c r="C96" s="136" t="s">
        <v>109</v>
      </c>
      <c r="D96" s="137" t="s">
        <v>866</v>
      </c>
      <c r="E96" s="137" t="s">
        <v>867</v>
      </c>
      <c r="F96" s="137" t="s">
        <v>611</v>
      </c>
      <c r="G96" s="137" t="s">
        <v>868</v>
      </c>
      <c r="H96" s="137" t="s">
        <v>653</v>
      </c>
      <c r="I96" s="137" t="s">
        <v>612</v>
      </c>
      <c r="J96" s="137" t="s">
        <v>597</v>
      </c>
      <c r="K96" s="140" t="s">
        <v>788</v>
      </c>
    </row>
    <row r="97" ht="14.25" customHeight="1" spans="2:11">
      <c r="B97" s="132" t="s">
        <v>869</v>
      </c>
      <c r="C97" s="133" t="s">
        <v>109</v>
      </c>
      <c r="D97" s="134" t="s">
        <v>870</v>
      </c>
      <c r="E97" s="134" t="s">
        <v>867</v>
      </c>
      <c r="F97" s="134" t="s">
        <v>611</v>
      </c>
      <c r="G97" s="134" t="s">
        <v>868</v>
      </c>
      <c r="H97" s="134" t="s">
        <v>653</v>
      </c>
      <c r="I97" s="134" t="s">
        <v>701</v>
      </c>
      <c r="J97" s="134" t="s">
        <v>613</v>
      </c>
      <c r="K97" s="139" t="s">
        <v>788</v>
      </c>
    </row>
    <row r="98" ht="14.25" customHeight="1" spans="2:11">
      <c r="B98" s="135" t="s">
        <v>871</v>
      </c>
      <c r="C98" s="136" t="s">
        <v>101</v>
      </c>
      <c r="D98" s="137" t="s">
        <v>860</v>
      </c>
      <c r="E98" s="137" t="s">
        <v>649</v>
      </c>
      <c r="F98" s="137" t="s">
        <v>611</v>
      </c>
      <c r="G98" s="137" t="s">
        <v>625</v>
      </c>
      <c r="H98" s="137" t="s">
        <v>653</v>
      </c>
      <c r="I98" s="137" t="s">
        <v>701</v>
      </c>
      <c r="J98" s="137" t="s">
        <v>597</v>
      </c>
      <c r="K98" s="140" t="s">
        <v>788</v>
      </c>
    </row>
    <row r="99" ht="14.25" customHeight="1" spans="2:11">
      <c r="B99" s="132" t="s">
        <v>872</v>
      </c>
      <c r="C99" s="133" t="s">
        <v>115</v>
      </c>
      <c r="D99" s="134" t="s">
        <v>873</v>
      </c>
      <c r="E99" s="134" t="s">
        <v>874</v>
      </c>
      <c r="F99" s="134" t="s">
        <v>611</v>
      </c>
      <c r="G99" s="134" t="s">
        <v>652</v>
      </c>
      <c r="H99" s="134" t="s">
        <v>875</v>
      </c>
      <c r="I99" s="134" t="s">
        <v>654</v>
      </c>
      <c r="J99" s="134" t="s">
        <v>613</v>
      </c>
      <c r="K99" s="139" t="s">
        <v>788</v>
      </c>
    </row>
    <row r="100" ht="14.25" customHeight="1" spans="2:11">
      <c r="B100" s="135" t="s">
        <v>876</v>
      </c>
      <c r="C100" s="136" t="s">
        <v>115</v>
      </c>
      <c r="D100" s="137" t="s">
        <v>877</v>
      </c>
      <c r="E100" s="137" t="s">
        <v>874</v>
      </c>
      <c r="F100" s="137" t="s">
        <v>611</v>
      </c>
      <c r="G100" s="137" t="s">
        <v>686</v>
      </c>
      <c r="H100" s="137" t="s">
        <v>875</v>
      </c>
      <c r="I100" s="137" t="s">
        <v>701</v>
      </c>
      <c r="J100" s="137" t="s">
        <v>597</v>
      </c>
      <c r="K100" s="140" t="s">
        <v>878</v>
      </c>
    </row>
    <row r="101" ht="14.25" customHeight="1" spans="2:11">
      <c r="B101" s="132" t="s">
        <v>879</v>
      </c>
      <c r="C101" s="133" t="s">
        <v>115</v>
      </c>
      <c r="D101" s="134" t="s">
        <v>880</v>
      </c>
      <c r="E101" s="134" t="s">
        <v>881</v>
      </c>
      <c r="F101" s="134" t="s">
        <v>611</v>
      </c>
      <c r="G101" s="134" t="s">
        <v>595</v>
      </c>
      <c r="H101" s="134" t="s">
        <v>875</v>
      </c>
      <c r="I101" s="134" t="s">
        <v>654</v>
      </c>
      <c r="J101" s="134" t="s">
        <v>613</v>
      </c>
      <c r="K101" s="139" t="s">
        <v>788</v>
      </c>
    </row>
    <row r="102" ht="14.25" customHeight="1" spans="2:11">
      <c r="B102" s="135" t="s">
        <v>882</v>
      </c>
      <c r="C102" s="136" t="s">
        <v>115</v>
      </c>
      <c r="D102" s="137" t="s">
        <v>883</v>
      </c>
      <c r="E102" s="137" t="s">
        <v>884</v>
      </c>
      <c r="F102" s="137" t="s">
        <v>611</v>
      </c>
      <c r="G102" s="137" t="s">
        <v>652</v>
      </c>
      <c r="H102" s="137" t="s">
        <v>885</v>
      </c>
      <c r="I102" s="137" t="s">
        <v>712</v>
      </c>
      <c r="J102" s="137" t="s">
        <v>613</v>
      </c>
      <c r="K102" s="140" t="s">
        <v>788</v>
      </c>
    </row>
    <row r="103" ht="14.25" customHeight="1" spans="2:11">
      <c r="B103" s="132" t="s">
        <v>886</v>
      </c>
      <c r="C103" s="133" t="s">
        <v>109</v>
      </c>
      <c r="D103" s="134" t="s">
        <v>887</v>
      </c>
      <c r="E103" s="134" t="s">
        <v>867</v>
      </c>
      <c r="F103" s="134" t="s">
        <v>611</v>
      </c>
      <c r="G103" s="134" t="s">
        <v>867</v>
      </c>
      <c r="H103" s="134" t="s">
        <v>653</v>
      </c>
      <c r="I103" s="134" t="s">
        <v>701</v>
      </c>
      <c r="J103" s="134" t="s">
        <v>597</v>
      </c>
      <c r="K103" s="139" t="s">
        <v>788</v>
      </c>
    </row>
    <row r="104" ht="14.25" customHeight="1" spans="2:11">
      <c r="B104" s="135" t="s">
        <v>888</v>
      </c>
      <c r="C104" s="136" t="s">
        <v>109</v>
      </c>
      <c r="D104" s="137" t="s">
        <v>889</v>
      </c>
      <c r="E104" s="137" t="s">
        <v>867</v>
      </c>
      <c r="F104" s="137" t="s">
        <v>611</v>
      </c>
      <c r="G104" s="137" t="s">
        <v>867</v>
      </c>
      <c r="H104" s="137" t="s">
        <v>653</v>
      </c>
      <c r="I104" s="137" t="s">
        <v>701</v>
      </c>
      <c r="J104" s="137" t="s">
        <v>613</v>
      </c>
      <c r="K104" s="140" t="s">
        <v>788</v>
      </c>
    </row>
    <row r="105" ht="14.25" customHeight="1" spans="2:11">
      <c r="B105" s="132" t="s">
        <v>226</v>
      </c>
      <c r="C105" s="133" t="s">
        <v>226</v>
      </c>
      <c r="D105" s="134" t="s">
        <v>853</v>
      </c>
      <c r="E105" s="134" t="s">
        <v>890</v>
      </c>
      <c r="F105" s="134" t="s">
        <v>611</v>
      </c>
      <c r="G105" s="134" t="s">
        <v>595</v>
      </c>
      <c r="H105" s="134" t="s">
        <v>891</v>
      </c>
      <c r="I105" s="134" t="s">
        <v>892</v>
      </c>
      <c r="J105" s="134" t="s">
        <v>597</v>
      </c>
      <c r="K105" s="139" t="s">
        <v>788</v>
      </c>
    </row>
    <row r="106" ht="14.75" spans="1:11">
      <c r="A106" s="143"/>
      <c r="B106" s="144" t="s">
        <v>893</v>
      </c>
      <c r="C106" s="145" t="s">
        <v>236</v>
      </c>
      <c r="D106" s="146" t="s">
        <v>894</v>
      </c>
      <c r="E106" s="146" t="s">
        <v>895</v>
      </c>
      <c r="F106" s="146" t="s">
        <v>611</v>
      </c>
      <c r="G106" s="146" t="s">
        <v>595</v>
      </c>
      <c r="H106" s="146" t="s">
        <v>595</v>
      </c>
      <c r="I106" s="146" t="s">
        <v>712</v>
      </c>
      <c r="J106" s="146" t="s">
        <v>613</v>
      </c>
      <c r="K106" s="147" t="s">
        <v>788</v>
      </c>
    </row>
    <row r="107" spans="1:3">
      <c r="A107" s="143" t="s">
        <v>896</v>
      </c>
      <c r="B107" s="143"/>
      <c r="C107" s="143"/>
    </row>
    <row r="108" spans="1:3">
      <c r="A108" s="143" t="s">
        <v>897</v>
      </c>
      <c r="B108" s="143"/>
      <c r="C108" s="143"/>
    </row>
    <row r="109" spans="1:3">
      <c r="A109" s="143" t="s">
        <v>898</v>
      </c>
      <c r="B109" s="143"/>
      <c r="C109" s="143"/>
    </row>
    <row r="110" spans="1:3">
      <c r="A110" s="143" t="s">
        <v>899</v>
      </c>
      <c r="B110" s="143"/>
      <c r="C110" s="143"/>
    </row>
    <row r="111" spans="1:3">
      <c r="A111" s="143" t="s">
        <v>900</v>
      </c>
      <c r="B111" s="143"/>
      <c r="C111" s="143"/>
    </row>
    <row r="112" spans="1:3">
      <c r="A112" s="143" t="s">
        <v>901</v>
      </c>
      <c r="B112" s="143"/>
      <c r="C112" s="143"/>
    </row>
    <row r="113" spans="1:3">
      <c r="A113" s="143" t="s">
        <v>902</v>
      </c>
      <c r="B113" s="143"/>
      <c r="C113" s="143"/>
    </row>
    <row r="114" spans="1:3">
      <c r="A114" s="143" t="s">
        <v>903</v>
      </c>
      <c r="B114" s="143"/>
      <c r="C114" s="143"/>
    </row>
    <row r="115" spans="1:3">
      <c r="A115" s="143"/>
      <c r="B115" s="143"/>
      <c r="C115" s="143"/>
    </row>
    <row r="116" spans="1:3">
      <c r="A116" s="143"/>
      <c r="B116" s="143"/>
      <c r="C116" s="143"/>
    </row>
    <row r="117" spans="1:3">
      <c r="A117" s="143"/>
      <c r="B117" s="143"/>
      <c r="C117" s="143"/>
    </row>
    <row r="118" spans="1:3">
      <c r="A118" s="143"/>
      <c r="B118" s="143"/>
      <c r="C118" s="143"/>
    </row>
    <row r="119" spans="1:3">
      <c r="A119" s="143"/>
      <c r="B119" s="143"/>
      <c r="C119" s="143"/>
    </row>
    <row r="120" spans="1:3">
      <c r="A120" s="143"/>
      <c r="B120" s="143"/>
      <c r="C120" s="143"/>
    </row>
    <row r="121" spans="1:3">
      <c r="A121" s="143"/>
      <c r="B121" s="143"/>
      <c r="C121" s="143"/>
    </row>
    <row r="122" spans="1:3">
      <c r="A122" s="143"/>
      <c r="B122" s="143"/>
      <c r="C122" s="143"/>
    </row>
    <row r="123" spans="1:3">
      <c r="A123" s="143"/>
      <c r="B123" s="143"/>
      <c r="C123" s="143"/>
    </row>
    <row r="124" spans="1:3">
      <c r="A124" s="143"/>
      <c r="B124" s="143"/>
      <c r="C124" s="143"/>
    </row>
    <row r="125" spans="1:3">
      <c r="A125" s="143"/>
      <c r="B125" s="143"/>
      <c r="C125" s="143"/>
    </row>
    <row r="126" spans="1:3">
      <c r="A126" s="143"/>
      <c r="B126" s="143"/>
      <c r="C126" s="143"/>
    </row>
    <row r="127" spans="1:3">
      <c r="A127" s="143"/>
      <c r="B127" s="143"/>
      <c r="C127" s="143"/>
    </row>
    <row r="128" spans="1:7">
      <c r="A128" s="143"/>
      <c r="B128" s="143"/>
      <c r="C128" s="143"/>
      <c r="D128" s="143"/>
      <c r="E128" s="143"/>
      <c r="F128" s="143"/>
      <c r="G128" s="143"/>
    </row>
    <row r="129" spans="1:7">
      <c r="A129" s="143"/>
      <c r="B129" s="143"/>
      <c r="C129" s="143"/>
      <c r="D129" s="143"/>
      <c r="E129" s="143"/>
      <c r="F129" s="143"/>
      <c r="G129" s="143"/>
    </row>
    <row r="130" spans="1:7">
      <c r="A130" s="143"/>
      <c r="B130" s="143"/>
      <c r="C130" s="143"/>
      <c r="D130" s="143"/>
      <c r="E130" s="143"/>
      <c r="F130" s="143"/>
      <c r="G130" s="143"/>
    </row>
    <row r="131" spans="1:7">
      <c r="A131" s="143"/>
      <c r="B131" s="143"/>
      <c r="C131" s="143"/>
      <c r="D131" s="143"/>
      <c r="E131" s="143"/>
      <c r="F131" s="143"/>
      <c r="G131" s="143"/>
    </row>
    <row r="132" spans="1:7">
      <c r="A132" s="143"/>
      <c r="B132" s="143"/>
      <c r="C132" s="143"/>
      <c r="D132" s="143"/>
      <c r="E132" s="143"/>
      <c r="F132" s="143"/>
      <c r="G132" s="143"/>
    </row>
    <row r="133" spans="1:7">
      <c r="A133" s="143"/>
      <c r="B133" s="143"/>
      <c r="C133" s="143"/>
      <c r="D133" s="143"/>
      <c r="E133" s="143"/>
      <c r="F133" s="143"/>
      <c r="G133" s="143"/>
    </row>
    <row r="134" spans="1:7">
      <c r="A134" s="143"/>
      <c r="B134" s="143"/>
      <c r="C134" s="143"/>
      <c r="D134" s="143"/>
      <c r="E134" s="143"/>
      <c r="F134" s="143"/>
      <c r="G134" s="143"/>
    </row>
    <row r="135" spans="1:7">
      <c r="A135" s="143"/>
      <c r="B135" s="143"/>
      <c r="C135" s="143"/>
      <c r="D135" s="143"/>
      <c r="E135" s="143"/>
      <c r="F135" s="143"/>
      <c r="G135" s="143"/>
    </row>
    <row r="136" spans="1:7">
      <c r="A136" s="143"/>
      <c r="B136" s="143"/>
      <c r="C136" s="143"/>
      <c r="D136" s="143"/>
      <c r="E136" s="143"/>
      <c r="F136" s="143"/>
      <c r="G136" s="143"/>
    </row>
    <row r="137" spans="1:7">
      <c r="A137" s="143"/>
      <c r="B137" s="143"/>
      <c r="C137" s="143"/>
      <c r="D137" s="143"/>
      <c r="E137" s="143"/>
      <c r="F137" s="143"/>
      <c r="G137" s="143"/>
    </row>
    <row r="138" spans="1:7">
      <c r="A138" s="143"/>
      <c r="B138" s="143"/>
      <c r="C138" s="143"/>
      <c r="D138" s="143"/>
      <c r="E138" s="143"/>
      <c r="F138" s="143"/>
      <c r="G138" s="143"/>
    </row>
    <row r="139" spans="1:7">
      <c r="A139" s="143"/>
      <c r="B139" s="143"/>
      <c r="C139" s="143"/>
      <c r="D139" s="143"/>
      <c r="E139" s="143"/>
      <c r="F139" s="143"/>
      <c r="G139" s="143"/>
    </row>
    <row r="140" spans="1:7">
      <c r="A140" s="143"/>
      <c r="B140" s="143"/>
      <c r="C140" s="143"/>
      <c r="D140" s="143"/>
      <c r="E140" s="143"/>
      <c r="F140" s="143"/>
      <c r="G140" s="143"/>
    </row>
    <row r="141" spans="1:7">
      <c r="A141" s="143"/>
      <c r="B141" s="143"/>
      <c r="C141" s="143"/>
      <c r="D141" s="143"/>
      <c r="E141" s="143"/>
      <c r="F141" s="143"/>
      <c r="G141" s="143"/>
    </row>
    <row r="142" spans="1:7">
      <c r="A142" s="143"/>
      <c r="B142" s="143"/>
      <c r="C142" s="143"/>
      <c r="D142" s="143"/>
      <c r="E142" s="143"/>
      <c r="F142" s="143"/>
      <c r="G142" s="143"/>
    </row>
    <row r="143" spans="1:7">
      <c r="A143" s="143"/>
      <c r="B143" s="143"/>
      <c r="C143" s="143"/>
      <c r="D143" s="143"/>
      <c r="E143" s="143"/>
      <c r="F143" s="143"/>
      <c r="G143" s="143"/>
    </row>
    <row r="144" spans="1:7">
      <c r="A144" s="143"/>
      <c r="B144" s="143"/>
      <c r="C144" s="143"/>
      <c r="D144" s="143"/>
      <c r="E144" s="143"/>
      <c r="F144" s="143"/>
      <c r="G144" s="143"/>
    </row>
    <row r="145" spans="1:7">
      <c r="A145" s="143"/>
      <c r="B145" s="143"/>
      <c r="C145" s="143"/>
      <c r="D145" s="143"/>
      <c r="E145" s="143"/>
      <c r="F145" s="143"/>
      <c r="G145" s="143"/>
    </row>
    <row r="146" spans="1:7">
      <c r="A146" s="143"/>
      <c r="B146" s="143"/>
      <c r="C146" s="143"/>
      <c r="D146" s="143"/>
      <c r="E146" s="143"/>
      <c r="F146" s="143"/>
      <c r="G146" s="143"/>
    </row>
    <row r="147" spans="1:7">
      <c r="A147" s="143"/>
      <c r="B147" s="143"/>
      <c r="C147" s="143"/>
      <c r="D147" s="143"/>
      <c r="E147" s="143"/>
      <c r="F147" s="143"/>
      <c r="G147" s="143"/>
    </row>
    <row r="148" spans="1:10">
      <c r="A148" s="143"/>
      <c r="B148" s="143"/>
      <c r="C148" s="143"/>
      <c r="D148" s="143"/>
      <c r="E148" s="143"/>
      <c r="F148" s="143"/>
      <c r="G148" s="143"/>
      <c r="H148" s="143"/>
      <c r="I148" s="143"/>
      <c r="J148" s="143"/>
    </row>
    <row r="149" spans="1:10">
      <c r="A149" s="143"/>
      <c r="B149" s="143"/>
      <c r="C149" s="143"/>
      <c r="D149" s="143"/>
      <c r="E149" s="143"/>
      <c r="F149" s="143"/>
      <c r="G149" s="143"/>
      <c r="H149" s="143"/>
      <c r="I149" s="143"/>
      <c r="J149" s="143"/>
    </row>
    <row r="150" spans="1:10">
      <c r="A150" s="143"/>
      <c r="B150" s="143"/>
      <c r="C150" s="143"/>
      <c r="D150" s="143"/>
      <c r="E150" s="143"/>
      <c r="F150" s="143"/>
      <c r="G150" s="143"/>
      <c r="H150" s="143"/>
      <c r="I150" s="143"/>
      <c r="J150" s="143"/>
    </row>
    <row r="151" spans="1:10">
      <c r="A151" s="143"/>
      <c r="B151" s="143"/>
      <c r="C151" s="143"/>
      <c r="D151" s="143"/>
      <c r="E151" s="143"/>
      <c r="F151" s="143"/>
      <c r="G151" s="143"/>
      <c r="H151" s="143"/>
      <c r="I151" s="143"/>
      <c r="J151" s="143"/>
    </row>
    <row r="152" spans="1:10">
      <c r="A152" s="143"/>
      <c r="B152" s="143"/>
      <c r="C152" s="143"/>
      <c r="D152" s="143"/>
      <c r="E152" s="143"/>
      <c r="F152" s="143"/>
      <c r="G152" s="143"/>
      <c r="H152" s="143"/>
      <c r="I152" s="143"/>
      <c r="J152" s="143"/>
    </row>
    <row r="153" spans="1:10">
      <c r="A153" s="143"/>
      <c r="B153" s="143"/>
      <c r="C153" s="143"/>
      <c r="D153" s="143"/>
      <c r="E153" s="143"/>
      <c r="F153" s="143"/>
      <c r="G153" s="143"/>
      <c r="H153" s="143"/>
      <c r="I153" s="143"/>
      <c r="J153" s="143"/>
    </row>
    <row r="154" spans="1:10">
      <c r="A154" s="143"/>
      <c r="B154" s="143"/>
      <c r="C154" s="143"/>
      <c r="D154" s="143"/>
      <c r="E154" s="143"/>
      <c r="F154" s="143"/>
      <c r="G154" s="143"/>
      <c r="H154" s="143"/>
      <c r="I154" s="143"/>
      <c r="J154" s="143"/>
    </row>
    <row r="155" spans="1:10">
      <c r="A155" s="143"/>
      <c r="B155" s="143"/>
      <c r="C155" s="143"/>
      <c r="D155" s="143"/>
      <c r="E155" s="143"/>
      <c r="F155" s="143"/>
      <c r="G155" s="143"/>
      <c r="H155" s="143"/>
      <c r="I155" s="143"/>
      <c r="J155" s="143"/>
    </row>
    <row r="156" spans="1:10">
      <c r="A156" s="143"/>
      <c r="B156" s="143"/>
      <c r="C156" s="143"/>
      <c r="D156" s="143"/>
      <c r="E156" s="143"/>
      <c r="F156" s="143"/>
      <c r="G156" s="143"/>
      <c r="H156" s="143"/>
      <c r="I156" s="143"/>
      <c r="J156" s="143"/>
    </row>
    <row r="157" spans="1:10">
      <c r="A157" s="143"/>
      <c r="B157" s="143"/>
      <c r="C157" s="143"/>
      <c r="D157" s="143"/>
      <c r="E157" s="143"/>
      <c r="F157" s="143"/>
      <c r="G157" s="143"/>
      <c r="H157" s="143"/>
      <c r="I157" s="143"/>
      <c r="J157" s="143"/>
    </row>
    <row r="158" spans="1:10">
      <c r="A158" s="143"/>
      <c r="B158" s="143"/>
      <c r="C158" s="143"/>
      <c r="D158" s="143"/>
      <c r="E158" s="143"/>
      <c r="F158" s="143"/>
      <c r="G158" s="143"/>
      <c r="H158" s="143"/>
      <c r="I158" s="143"/>
      <c r="J158" s="143"/>
    </row>
    <row r="159" spans="1:10">
      <c r="A159" s="143"/>
      <c r="B159" s="143"/>
      <c r="C159" s="143"/>
      <c r="D159" s="143"/>
      <c r="E159" s="143"/>
      <c r="F159" s="143"/>
      <c r="G159" s="143"/>
      <c r="H159" s="143"/>
      <c r="I159" s="143"/>
      <c r="J159" s="143"/>
    </row>
    <row r="160" spans="1:10">
      <c r="A160" s="143"/>
      <c r="B160" s="143"/>
      <c r="C160" s="143"/>
      <c r="D160" s="143"/>
      <c r="E160" s="143"/>
      <c r="F160" s="143"/>
      <c r="G160" s="143"/>
      <c r="H160" s="143"/>
      <c r="I160" s="143"/>
      <c r="J160" s="143"/>
    </row>
    <row r="161" spans="1:10">
      <c r="A161" s="143"/>
      <c r="B161" s="143"/>
      <c r="C161" s="143"/>
      <c r="D161" s="143"/>
      <c r="E161" s="143"/>
      <c r="F161" s="143"/>
      <c r="G161" s="143"/>
      <c r="H161" s="143"/>
      <c r="I161" s="143"/>
      <c r="J161" s="143"/>
    </row>
  </sheetData>
  <sheetProtection selectLockedCells="1" formatCells="0"/>
  <mergeCells count="1">
    <mergeCell ref="B1:K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390"/>
  <sheetViews>
    <sheetView workbookViewId="0">
      <selection activeCell="C16" sqref="C16"/>
    </sheetView>
  </sheetViews>
  <sheetFormatPr defaultColWidth="10" defaultRowHeight="14"/>
  <cols>
    <col min="2" max="2" width="6.25" customWidth="1"/>
    <col min="3" max="3" width="5.625" style="81" customWidth="1"/>
    <col min="4" max="4" width="79.25" style="18" customWidth="1"/>
    <col min="6" max="6" width="5.625" style="21" customWidth="1"/>
    <col min="7" max="7" width="79.25" style="21" customWidth="1"/>
    <col min="257" max="16384" width="9"/>
  </cols>
  <sheetData>
    <row r="1" ht="18.75" customHeight="1" spans="1:51">
      <c r="A1" s="82"/>
      <c r="B1" s="83"/>
      <c r="C1" s="84" t="s">
        <v>904</v>
      </c>
      <c r="D1" s="85"/>
      <c r="E1" s="86"/>
      <c r="F1" s="87" t="s">
        <v>905</v>
      </c>
      <c r="G1" s="88"/>
      <c r="H1" s="89"/>
      <c r="I1" s="82"/>
      <c r="J1" s="82"/>
      <c r="K1" s="82"/>
      <c r="L1" s="82"/>
      <c r="M1" s="82"/>
      <c r="N1" s="82"/>
      <c r="O1" s="82"/>
      <c r="P1" s="82"/>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row>
    <row r="2" ht="18" customHeight="1" spans="1:51">
      <c r="A2" s="82"/>
      <c r="B2" s="83"/>
      <c r="C2" s="90" t="s">
        <v>260</v>
      </c>
      <c r="D2" s="91" t="s">
        <v>906</v>
      </c>
      <c r="E2" s="92"/>
      <c r="F2" s="93" t="s">
        <v>260</v>
      </c>
      <c r="G2" s="91" t="s">
        <v>906</v>
      </c>
      <c r="H2" s="89"/>
      <c r="I2" s="82"/>
      <c r="J2" s="82"/>
      <c r="K2" s="82"/>
      <c r="L2" s="82"/>
      <c r="M2" s="82"/>
      <c r="N2" s="82"/>
      <c r="O2" s="82"/>
      <c r="P2" s="8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ht="51.95" customHeight="1" spans="1:51">
      <c r="A3" s="82"/>
      <c r="B3" s="83"/>
      <c r="C3" s="94">
        <v>1</v>
      </c>
      <c r="D3" s="95" t="s">
        <v>907</v>
      </c>
      <c r="E3" s="92"/>
      <c r="F3" s="94">
        <v>1</v>
      </c>
      <c r="G3" s="95" t="s">
        <v>908</v>
      </c>
      <c r="H3" s="89"/>
      <c r="I3" s="82"/>
      <c r="J3" s="82"/>
      <c r="K3" s="82"/>
      <c r="L3" s="82"/>
      <c r="M3" s="82"/>
      <c r="N3" s="82"/>
      <c r="O3" s="82"/>
      <c r="P3" s="8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row>
    <row r="4" ht="51.95" customHeight="1" spans="1:51">
      <c r="A4" s="82"/>
      <c r="B4" s="83"/>
      <c r="C4" s="96">
        <v>2</v>
      </c>
      <c r="D4" s="97" t="s">
        <v>909</v>
      </c>
      <c r="E4" s="92"/>
      <c r="F4" s="96">
        <v>2</v>
      </c>
      <c r="G4" s="98" t="s">
        <v>910</v>
      </c>
      <c r="H4" s="89"/>
      <c r="I4" s="82"/>
      <c r="J4" s="82"/>
      <c r="K4" s="82"/>
      <c r="L4" s="82"/>
      <c r="M4" s="82"/>
      <c r="N4" s="82"/>
      <c r="O4" s="82"/>
      <c r="P4" s="8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row>
    <row r="5" ht="51.95" customHeight="1" spans="1:51">
      <c r="A5" s="82"/>
      <c r="B5" s="83"/>
      <c r="C5" s="99">
        <v>3</v>
      </c>
      <c r="D5" s="95" t="s">
        <v>911</v>
      </c>
      <c r="E5" s="92"/>
      <c r="F5" s="94">
        <v>3</v>
      </c>
      <c r="G5" s="95" t="s">
        <v>912</v>
      </c>
      <c r="H5" s="89"/>
      <c r="I5" s="82"/>
      <c r="J5" s="82"/>
      <c r="K5" s="82"/>
      <c r="L5" s="82"/>
      <c r="M5" s="82"/>
      <c r="N5" s="82"/>
      <c r="O5" s="82"/>
      <c r="P5" s="8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row>
    <row r="6" ht="51.95" customHeight="1" spans="1:51">
      <c r="A6" s="82"/>
      <c r="B6" s="83"/>
      <c r="C6" s="100">
        <v>4</v>
      </c>
      <c r="D6" s="98" t="s">
        <v>913</v>
      </c>
      <c r="E6" s="92"/>
      <c r="F6" s="96">
        <v>4</v>
      </c>
      <c r="G6" s="98" t="s">
        <v>914</v>
      </c>
      <c r="H6" s="89"/>
      <c r="I6" s="82"/>
      <c r="J6" s="82"/>
      <c r="K6" s="82"/>
      <c r="L6" s="82"/>
      <c r="M6" s="82"/>
      <c r="N6" s="82"/>
      <c r="O6" s="82"/>
      <c r="P6" s="8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row>
    <row r="7" ht="51.95" customHeight="1" spans="1:51">
      <c r="A7" s="82"/>
      <c r="B7" s="83"/>
      <c r="C7" s="99">
        <v>5</v>
      </c>
      <c r="D7" s="95" t="s">
        <v>915</v>
      </c>
      <c r="E7" s="92"/>
      <c r="F7" s="94">
        <v>5</v>
      </c>
      <c r="G7" s="95" t="s">
        <v>916</v>
      </c>
      <c r="H7" s="89"/>
      <c r="I7" s="82"/>
      <c r="J7" s="82"/>
      <c r="K7" s="82"/>
      <c r="L7" s="82"/>
      <c r="M7" s="82"/>
      <c r="N7" s="82"/>
      <c r="O7" s="82"/>
      <c r="P7" s="82"/>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row>
    <row r="8" ht="51.95" customHeight="1" spans="1:51">
      <c r="A8" s="82"/>
      <c r="B8" s="83"/>
      <c r="C8" s="100">
        <v>6</v>
      </c>
      <c r="D8" s="98" t="s">
        <v>917</v>
      </c>
      <c r="E8" s="92"/>
      <c r="F8" s="96">
        <v>6</v>
      </c>
      <c r="G8" s="98" t="s">
        <v>918</v>
      </c>
      <c r="H8" s="89"/>
      <c r="I8" s="82"/>
      <c r="J8" s="82"/>
      <c r="K8" s="82"/>
      <c r="L8" s="82"/>
      <c r="M8" s="82"/>
      <c r="N8" s="82"/>
      <c r="O8" s="82"/>
      <c r="P8" s="82"/>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row>
    <row r="9" ht="51.95" customHeight="1" spans="1:51">
      <c r="A9" s="82"/>
      <c r="B9" s="83"/>
      <c r="C9" s="99">
        <v>7</v>
      </c>
      <c r="D9" s="95" t="s">
        <v>919</v>
      </c>
      <c r="E9" s="92"/>
      <c r="F9" s="94">
        <v>7</v>
      </c>
      <c r="G9" s="95" t="s">
        <v>920</v>
      </c>
      <c r="H9" s="89"/>
      <c r="I9" s="82"/>
      <c r="J9" s="82"/>
      <c r="K9" s="82"/>
      <c r="L9" s="82"/>
      <c r="M9" s="82"/>
      <c r="N9" s="82"/>
      <c r="O9" s="82"/>
      <c r="P9" s="82"/>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row>
    <row r="10" ht="51.95" customHeight="1" spans="1:51">
      <c r="A10" s="82"/>
      <c r="B10" s="83"/>
      <c r="C10" s="100">
        <v>8</v>
      </c>
      <c r="D10" s="98" t="s">
        <v>921</v>
      </c>
      <c r="E10" s="92"/>
      <c r="F10" s="96">
        <v>8</v>
      </c>
      <c r="G10" s="98" t="s">
        <v>922</v>
      </c>
      <c r="H10" s="89"/>
      <c r="I10" s="82"/>
      <c r="J10" s="82"/>
      <c r="K10" s="82"/>
      <c r="L10" s="82"/>
      <c r="M10" s="82"/>
      <c r="N10" s="82"/>
      <c r="O10" s="82"/>
      <c r="P10" s="82"/>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row>
    <row r="11" ht="51.95" customHeight="1" spans="1:51">
      <c r="A11" s="82"/>
      <c r="B11" s="83"/>
      <c r="C11" s="99">
        <v>9</v>
      </c>
      <c r="D11" s="95" t="s">
        <v>923</v>
      </c>
      <c r="E11" s="92"/>
      <c r="F11" s="94">
        <v>9</v>
      </c>
      <c r="G11" s="95" t="s">
        <v>924</v>
      </c>
      <c r="H11" s="89"/>
      <c r="I11" s="82"/>
      <c r="J11" s="82"/>
      <c r="K11" s="82"/>
      <c r="L11" s="82"/>
      <c r="M11" s="82"/>
      <c r="N11" s="82"/>
      <c r="O11" s="82"/>
      <c r="P11" s="82"/>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row>
    <row r="12" ht="51.95" customHeight="1" spans="1:51">
      <c r="A12" s="82"/>
      <c r="B12" s="83"/>
      <c r="C12" s="101">
        <v>10</v>
      </c>
      <c r="D12" s="102" t="s">
        <v>925</v>
      </c>
      <c r="E12" s="92"/>
      <c r="F12" s="103">
        <v>10</v>
      </c>
      <c r="G12" s="102" t="s">
        <v>926</v>
      </c>
      <c r="H12" s="89"/>
      <c r="I12" s="82"/>
      <c r="J12" s="82"/>
      <c r="K12" s="82"/>
      <c r="L12" s="82"/>
      <c r="M12" s="82"/>
      <c r="N12" s="82"/>
      <c r="O12" s="82"/>
      <c r="P12" s="82"/>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row>
    <row r="13" ht="14.75" spans="1:51">
      <c r="A13" s="82"/>
      <c r="B13" s="82"/>
      <c r="C13" s="104"/>
      <c r="D13" s="105"/>
      <c r="E13" s="82"/>
      <c r="F13" s="106"/>
      <c r="G13" s="107"/>
      <c r="H13" s="82"/>
      <c r="I13" s="82"/>
      <c r="J13" s="82"/>
      <c r="K13" s="82"/>
      <c r="L13" s="82"/>
      <c r="M13" s="82"/>
      <c r="N13" s="82"/>
      <c r="O13" s="82"/>
      <c r="P13" s="82"/>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row>
    <row r="14" ht="18" customHeight="1" spans="1:51">
      <c r="A14" s="82"/>
      <c r="B14" s="83"/>
      <c r="C14" s="108" t="s">
        <v>927</v>
      </c>
      <c r="D14" s="109"/>
      <c r="E14" s="92"/>
      <c r="F14" s="108" t="s">
        <v>928</v>
      </c>
      <c r="G14" s="109"/>
      <c r="H14" s="89"/>
      <c r="I14" s="82"/>
      <c r="J14" s="82"/>
      <c r="K14" s="82"/>
      <c r="L14" s="82"/>
      <c r="M14" s="82"/>
      <c r="N14" s="82"/>
      <c r="O14" s="82"/>
      <c r="P14" s="82"/>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row>
    <row r="15" ht="18" customHeight="1" spans="1:51">
      <c r="A15" s="82"/>
      <c r="B15" s="83"/>
      <c r="C15" s="110" t="s">
        <v>260</v>
      </c>
      <c r="D15" s="111" t="s">
        <v>929</v>
      </c>
      <c r="E15" s="92"/>
      <c r="F15" s="110" t="s">
        <v>260</v>
      </c>
      <c r="G15" s="111" t="s">
        <v>929</v>
      </c>
      <c r="H15" s="89"/>
      <c r="I15" s="82"/>
      <c r="J15" s="82"/>
      <c r="K15" s="82"/>
      <c r="L15" s="82"/>
      <c r="M15" s="82"/>
      <c r="N15" s="82"/>
      <c r="O15" s="82"/>
      <c r="P15" s="82"/>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ht="38.25" customHeight="1" spans="1:51">
      <c r="A16" s="82"/>
      <c r="B16" s="83"/>
      <c r="C16" s="112">
        <v>0</v>
      </c>
      <c r="D16" s="113" t="str">
        <f>IF(C16=0,"请在左侧输入数字",VLOOKUP(C16,疯狂附表!A3:B102,2,FALSE))</f>
        <v>请在左侧输入数字</v>
      </c>
      <c r="E16" s="92"/>
      <c r="F16" s="112">
        <v>0</v>
      </c>
      <c r="G16" s="113" t="str">
        <f>IF(F16=0,"请在左侧输入数字",VLOOKUP(F16,疯狂附表!C3:D102,2,FALSE))</f>
        <v>请在左侧输入数字</v>
      </c>
      <c r="H16" s="89"/>
      <c r="I16" s="82"/>
      <c r="J16" s="82"/>
      <c r="K16" s="82"/>
      <c r="L16" s="82"/>
      <c r="M16" s="82"/>
      <c r="N16" s="82"/>
      <c r="O16" s="82"/>
      <c r="P16" s="82"/>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row>
    <row r="17" spans="1:51">
      <c r="A17" s="82"/>
      <c r="B17" s="82"/>
      <c r="C17" s="114"/>
      <c r="D17" s="115"/>
      <c r="E17" s="82"/>
      <c r="F17" s="116"/>
      <c r="G17" s="117"/>
      <c r="H17" s="82"/>
      <c r="I17" s="82"/>
      <c r="J17" s="82"/>
      <c r="K17" s="82"/>
      <c r="L17" s="82"/>
      <c r="M17" s="82"/>
      <c r="N17" s="82"/>
      <c r="O17" s="82"/>
      <c r="P17" s="82"/>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row>
    <row r="18" ht="18" customHeight="1" spans="1:51">
      <c r="A18" s="82"/>
      <c r="B18" s="82"/>
      <c r="C18" s="118"/>
      <c r="D18" s="119"/>
      <c r="E18" s="82"/>
      <c r="F18" s="120"/>
      <c r="G18" s="121"/>
      <c r="H18" s="82"/>
      <c r="I18" s="82"/>
      <c r="J18" s="82"/>
      <c r="K18" s="82"/>
      <c r="L18" s="82"/>
      <c r="M18" s="82"/>
      <c r="N18" s="82"/>
      <c r="O18" s="82"/>
      <c r="P18" s="82"/>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row>
    <row r="19" spans="1:51">
      <c r="A19" s="82"/>
      <c r="B19" s="82"/>
      <c r="C19" s="122" t="s">
        <v>930</v>
      </c>
      <c r="D19" s="122"/>
      <c r="E19" s="82"/>
      <c r="F19" s="120"/>
      <c r="G19" s="120"/>
      <c r="H19" s="82"/>
      <c r="I19" s="82"/>
      <c r="J19" s="82"/>
      <c r="K19" s="82"/>
      <c r="L19" s="82"/>
      <c r="M19" s="82"/>
      <c r="N19" s="82"/>
      <c r="O19" s="82"/>
      <c r="P19" s="82"/>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row>
    <row r="20" ht="37.5" customHeight="1" spans="1:51">
      <c r="A20" s="82"/>
      <c r="B20" s="82"/>
      <c r="C20" s="123"/>
      <c r="D20" s="119"/>
      <c r="E20" s="82"/>
      <c r="F20" s="120"/>
      <c r="G20" s="120"/>
      <c r="H20" s="82"/>
      <c r="I20" s="82"/>
      <c r="J20" s="82"/>
      <c r="K20" s="82"/>
      <c r="L20" s="82"/>
      <c r="M20" s="82"/>
      <c r="N20" s="82"/>
      <c r="O20" s="82"/>
      <c r="P20" s="82"/>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row>
    <row r="21" spans="1:51">
      <c r="A21" s="82"/>
      <c r="B21" s="82"/>
      <c r="C21" s="82"/>
      <c r="D21" s="124"/>
      <c r="E21" s="82"/>
      <c r="F21" s="120"/>
      <c r="G21" s="120"/>
      <c r="H21" s="82"/>
      <c r="I21" s="82"/>
      <c r="J21" s="82"/>
      <c r="K21" s="82"/>
      <c r="L21" s="82"/>
      <c r="M21" s="82"/>
      <c r="N21" s="82"/>
      <c r="O21" s="82"/>
      <c r="P21" s="82"/>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row>
    <row r="22" ht="13.5" customHeight="1" spans="1:51">
      <c r="A22" s="82"/>
      <c r="B22" s="82"/>
      <c r="C22" s="125"/>
      <c r="D22" s="124"/>
      <c r="E22" s="82"/>
      <c r="F22" s="120"/>
      <c r="G22" s="120"/>
      <c r="H22" s="82"/>
      <c r="I22" s="82"/>
      <c r="J22" s="82"/>
      <c r="K22" s="82"/>
      <c r="L22" s="82"/>
      <c r="M22" s="82"/>
      <c r="N22" s="82"/>
      <c r="O22" s="82"/>
      <c r="P22" s="82"/>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row>
    <row r="23" spans="1:51">
      <c r="A23" s="82"/>
      <c r="B23" s="82"/>
      <c r="C23" s="125"/>
      <c r="D23" s="124"/>
      <c r="E23" s="82"/>
      <c r="F23" s="120"/>
      <c r="G23" s="120"/>
      <c r="H23" s="82"/>
      <c r="I23" s="82"/>
      <c r="J23" s="82"/>
      <c r="K23" s="82"/>
      <c r="L23" s="82"/>
      <c r="M23" s="82"/>
      <c r="N23" s="82"/>
      <c r="O23" s="82"/>
      <c r="P23" s="82"/>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row>
    <row r="24" spans="1:51">
      <c r="A24" s="82"/>
      <c r="B24" s="82"/>
      <c r="C24" s="125"/>
      <c r="D24" s="124"/>
      <c r="E24" s="82"/>
      <c r="F24" s="82"/>
      <c r="G24" s="120"/>
      <c r="H24" s="82"/>
      <c r="I24" s="82"/>
      <c r="J24" s="82"/>
      <c r="K24" s="82"/>
      <c r="L24" s="82"/>
      <c r="M24" s="82"/>
      <c r="N24" s="82"/>
      <c r="O24" s="82"/>
      <c r="P24" s="82"/>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row>
    <row r="25" spans="1:51">
      <c r="A25" s="82"/>
      <c r="B25" s="82"/>
      <c r="C25" s="82"/>
      <c r="D25" s="124"/>
      <c r="E25" s="82"/>
      <c r="F25" s="82"/>
      <c r="G25" s="120"/>
      <c r="H25" s="82"/>
      <c r="I25" s="82"/>
      <c r="J25" s="82"/>
      <c r="K25" s="82"/>
      <c r="L25" s="82"/>
      <c r="M25" s="82"/>
      <c r="N25" s="82"/>
      <c r="O25" s="82"/>
      <c r="P25" s="82"/>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row>
    <row r="26" spans="1:51">
      <c r="A26" s="82"/>
      <c r="B26" s="82"/>
      <c r="C26" s="82"/>
      <c r="D26" s="124"/>
      <c r="E26" s="82"/>
      <c r="F26" s="82"/>
      <c r="G26" s="120"/>
      <c r="H26" s="82"/>
      <c r="I26" s="82"/>
      <c r="J26" s="82"/>
      <c r="K26" s="82"/>
      <c r="L26" s="82"/>
      <c r="M26" s="82"/>
      <c r="N26" s="82"/>
      <c r="O26" s="82"/>
      <c r="P26" s="82"/>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row>
    <row r="27" spans="1:51">
      <c r="A27" s="82"/>
      <c r="B27" s="82"/>
      <c r="C27" s="82"/>
      <c r="D27" s="124"/>
      <c r="E27" s="82"/>
      <c r="F27" s="82"/>
      <c r="G27" s="120"/>
      <c r="H27" s="82"/>
      <c r="I27" s="82"/>
      <c r="J27" s="82"/>
      <c r="K27" s="82"/>
      <c r="L27" s="82"/>
      <c r="M27" s="82"/>
      <c r="N27" s="82"/>
      <c r="O27" s="82"/>
      <c r="P27" s="82"/>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row>
    <row r="28" spans="1:51">
      <c r="A28" s="82"/>
      <c r="B28" s="82"/>
      <c r="C28" s="82"/>
      <c r="D28" s="124"/>
      <c r="E28" s="82"/>
      <c r="F28" s="82"/>
      <c r="G28" s="120"/>
      <c r="H28" s="82"/>
      <c r="I28" s="82"/>
      <c r="J28" s="82"/>
      <c r="K28" s="82"/>
      <c r="L28" s="82"/>
      <c r="M28" s="82"/>
      <c r="N28" s="82"/>
      <c r="O28" s="82"/>
      <c r="P28" s="82"/>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82"/>
      <c r="B29" s="82"/>
      <c r="C29" s="82"/>
      <c r="D29" s="124"/>
      <c r="E29" s="82"/>
      <c r="F29" s="82"/>
      <c r="G29" s="120"/>
      <c r="H29" s="82"/>
      <c r="I29" s="82"/>
      <c r="J29" s="82"/>
      <c r="K29" s="82"/>
      <c r="L29" s="82"/>
      <c r="M29" s="82"/>
      <c r="N29" s="82"/>
      <c r="O29" s="82"/>
      <c r="P29" s="82"/>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row>
    <row r="30" spans="1:51">
      <c r="A30" s="82"/>
      <c r="B30" s="82"/>
      <c r="C30" s="82"/>
      <c r="D30" s="124"/>
      <c r="E30" s="82"/>
      <c r="F30" s="82"/>
      <c r="G30" s="120"/>
      <c r="H30" s="82"/>
      <c r="I30" s="82"/>
      <c r="J30" s="82"/>
      <c r="K30" s="82"/>
      <c r="L30" s="82"/>
      <c r="M30" s="82"/>
      <c r="N30" s="82"/>
      <c r="O30" s="82"/>
      <c r="P30" s="82"/>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row>
    <row r="31" spans="1:51">
      <c r="A31" s="82"/>
      <c r="B31" s="82"/>
      <c r="C31" s="125"/>
      <c r="D31" s="124"/>
      <c r="E31" s="82"/>
      <c r="F31" s="120"/>
      <c r="G31" s="120"/>
      <c r="H31" s="82"/>
      <c r="I31" s="82"/>
      <c r="J31" s="82"/>
      <c r="K31" s="82"/>
      <c r="L31" s="82"/>
      <c r="M31" s="82"/>
      <c r="N31" s="82"/>
      <c r="O31" s="82"/>
      <c r="P31" s="82"/>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row>
    <row r="32" spans="1:51">
      <c r="A32" s="82"/>
      <c r="B32" s="82"/>
      <c r="C32" s="125"/>
      <c r="D32" s="124"/>
      <c r="E32" s="82"/>
      <c r="F32" s="120"/>
      <c r="G32" s="120"/>
      <c r="H32" s="82"/>
      <c r="I32" s="82"/>
      <c r="J32" s="82"/>
      <c r="K32" s="82"/>
      <c r="L32" s="82"/>
      <c r="M32" s="82"/>
      <c r="N32" s="82"/>
      <c r="O32" s="82"/>
      <c r="P32" s="82"/>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row>
    <row r="33" spans="1:51">
      <c r="A33" s="82"/>
      <c r="B33" s="82"/>
      <c r="C33" s="125"/>
      <c r="D33" s="124"/>
      <c r="E33" s="82"/>
      <c r="F33" s="120"/>
      <c r="G33" s="120"/>
      <c r="H33" s="82"/>
      <c r="I33" s="82"/>
      <c r="J33" s="82"/>
      <c r="K33" s="82"/>
      <c r="L33" s="82"/>
      <c r="M33" s="82"/>
      <c r="N33" s="82"/>
      <c r="O33" s="82"/>
      <c r="P33" s="82"/>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row>
    <row r="34" spans="1:51">
      <c r="A34" s="82"/>
      <c r="B34" s="82"/>
      <c r="C34" s="125"/>
      <c r="D34" s="124"/>
      <c r="E34" s="82"/>
      <c r="F34" s="120"/>
      <c r="G34" s="120"/>
      <c r="H34" s="82"/>
      <c r="I34" s="82"/>
      <c r="J34" s="82"/>
      <c r="K34" s="82"/>
      <c r="L34" s="82"/>
      <c r="M34" s="82"/>
      <c r="N34" s="82"/>
      <c r="O34" s="82"/>
      <c r="P34" s="82"/>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row>
    <row r="35" spans="1:51">
      <c r="A35" s="82"/>
      <c r="B35" s="82"/>
      <c r="C35" s="125"/>
      <c r="D35" s="124"/>
      <c r="E35" s="82"/>
      <c r="F35" s="120"/>
      <c r="G35" s="120"/>
      <c r="H35" s="82"/>
      <c r="I35" s="82"/>
      <c r="J35" s="82"/>
      <c r="K35" s="82"/>
      <c r="L35" s="82"/>
      <c r="M35" s="82"/>
      <c r="N35" s="82"/>
      <c r="O35" s="82"/>
      <c r="P35" s="82"/>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row>
    <row r="36" spans="1:51">
      <c r="A36" s="82"/>
      <c r="B36" s="82"/>
      <c r="C36" s="125"/>
      <c r="D36" s="124"/>
      <c r="E36" s="82"/>
      <c r="F36" s="120"/>
      <c r="G36" s="120"/>
      <c r="H36" s="82"/>
      <c r="I36" s="82"/>
      <c r="J36" s="82"/>
      <c r="K36" s="82"/>
      <c r="L36" s="82"/>
      <c r="M36" s="82"/>
      <c r="N36" s="82"/>
      <c r="O36" s="82"/>
      <c r="P36" s="82"/>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row>
    <row r="37" spans="1:51">
      <c r="A37" s="82"/>
      <c r="B37" s="82"/>
      <c r="C37" s="125"/>
      <c r="D37" s="124"/>
      <c r="E37" s="82"/>
      <c r="F37" s="120"/>
      <c r="G37" s="120"/>
      <c r="H37" s="82"/>
      <c r="I37" s="82"/>
      <c r="J37" s="82"/>
      <c r="K37" s="82"/>
      <c r="L37" s="82"/>
      <c r="M37" s="82"/>
      <c r="N37" s="82"/>
      <c r="O37" s="82"/>
      <c r="P37" s="82"/>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row>
    <row r="38" spans="1:51">
      <c r="A38" s="82"/>
      <c r="B38" s="82"/>
      <c r="C38" s="125"/>
      <c r="D38" s="124"/>
      <c r="E38" s="82"/>
      <c r="F38" s="120"/>
      <c r="G38" s="120"/>
      <c r="H38" s="82"/>
      <c r="I38" s="82"/>
      <c r="J38" s="82"/>
      <c r="K38" s="82"/>
      <c r="L38" s="82"/>
      <c r="M38" s="82"/>
      <c r="N38" s="82"/>
      <c r="O38" s="82"/>
      <c r="P38" s="82"/>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row>
    <row r="39" spans="1:51">
      <c r="A39" s="82"/>
      <c r="B39" s="82"/>
      <c r="C39" s="125"/>
      <c r="D39" s="124"/>
      <c r="E39" s="82"/>
      <c r="F39" s="120"/>
      <c r="G39" s="120"/>
      <c r="H39" s="82"/>
      <c r="I39" s="82"/>
      <c r="J39" s="82"/>
      <c r="K39" s="82"/>
      <c r="L39" s="82"/>
      <c r="M39" s="82"/>
      <c r="N39" s="82"/>
      <c r="O39" s="82"/>
      <c r="P39" s="82"/>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row>
    <row r="40" spans="1:51">
      <c r="A40" s="82"/>
      <c r="B40" s="82"/>
      <c r="C40" s="125"/>
      <c r="D40" s="124"/>
      <c r="E40" s="82"/>
      <c r="F40" s="120"/>
      <c r="G40" s="120"/>
      <c r="H40" s="82"/>
      <c r="I40" s="82"/>
      <c r="J40" s="82"/>
      <c r="K40" s="82"/>
      <c r="L40" s="82"/>
      <c r="M40" s="82"/>
      <c r="N40" s="82"/>
      <c r="O40" s="82"/>
      <c r="P40" s="82"/>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row>
    <row r="41" spans="1:51">
      <c r="A41" s="82"/>
      <c r="B41" s="82"/>
      <c r="C41" s="125"/>
      <c r="D41" s="124"/>
      <c r="E41" s="82"/>
      <c r="F41" s="120"/>
      <c r="G41" s="120"/>
      <c r="H41" s="82"/>
      <c r="I41" s="82"/>
      <c r="J41" s="82"/>
      <c r="K41" s="82"/>
      <c r="L41" s="82"/>
      <c r="M41" s="82"/>
      <c r="N41" s="82"/>
      <c r="O41" s="82"/>
      <c r="P41" s="82"/>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82"/>
      <c r="B42" s="82"/>
      <c r="C42" s="125"/>
      <c r="D42" s="124"/>
      <c r="E42" s="82"/>
      <c r="F42" s="120"/>
      <c r="G42" s="120"/>
      <c r="H42" s="82"/>
      <c r="I42" s="82"/>
      <c r="J42" s="82"/>
      <c r="K42" s="82"/>
      <c r="L42" s="82"/>
      <c r="M42" s="82"/>
      <c r="N42" s="82"/>
      <c r="O42" s="82"/>
      <c r="P42" s="82"/>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row>
    <row r="43" spans="1:51">
      <c r="A43" s="82"/>
      <c r="B43" s="82"/>
      <c r="C43" s="125"/>
      <c r="D43" s="124"/>
      <c r="E43" s="82"/>
      <c r="F43" s="120"/>
      <c r="G43" s="120"/>
      <c r="H43" s="82"/>
      <c r="I43" s="82"/>
      <c r="J43" s="82"/>
      <c r="K43" s="82"/>
      <c r="L43" s="82"/>
      <c r="M43" s="82"/>
      <c r="N43" s="82"/>
      <c r="O43" s="82"/>
      <c r="P43" s="82"/>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row>
    <row r="44" spans="1:51">
      <c r="A44" s="82"/>
      <c r="B44" s="82"/>
      <c r="C44" s="125"/>
      <c r="D44" s="124"/>
      <c r="E44" s="82"/>
      <c r="F44" s="120"/>
      <c r="G44" s="120"/>
      <c r="H44" s="82"/>
      <c r="I44" s="82"/>
      <c r="J44" s="82"/>
      <c r="K44" s="82"/>
      <c r="L44" s="82"/>
      <c r="M44" s="82"/>
      <c r="N44" s="82"/>
      <c r="O44" s="82"/>
      <c r="P44" s="82"/>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row>
    <row r="45" spans="1:51">
      <c r="A45" s="82"/>
      <c r="B45" s="82"/>
      <c r="C45" s="125"/>
      <c r="D45" s="124"/>
      <c r="E45" s="82"/>
      <c r="F45" s="120"/>
      <c r="G45" s="120"/>
      <c r="H45" s="82"/>
      <c r="I45" s="82"/>
      <c r="J45" s="82"/>
      <c r="K45" s="82"/>
      <c r="L45" s="82"/>
      <c r="M45" s="82"/>
      <c r="N45" s="82"/>
      <c r="O45" s="82"/>
      <c r="P45" s="82"/>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row>
    <row r="46" spans="1:51">
      <c r="A46" s="82"/>
      <c r="B46" s="82"/>
      <c r="C46" s="125"/>
      <c r="D46" s="124"/>
      <c r="E46" s="82"/>
      <c r="F46" s="120"/>
      <c r="G46" s="120"/>
      <c r="H46" s="82"/>
      <c r="I46" s="82"/>
      <c r="J46" s="82"/>
      <c r="K46" s="82"/>
      <c r="L46" s="82"/>
      <c r="M46" s="82"/>
      <c r="N46" s="82"/>
      <c r="O46" s="82"/>
      <c r="P46" s="82"/>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row>
    <row r="47" spans="1:51">
      <c r="A47" s="82"/>
      <c r="B47" s="82"/>
      <c r="C47" s="125"/>
      <c r="D47" s="124"/>
      <c r="E47" s="82"/>
      <c r="F47" s="120"/>
      <c r="G47" s="120"/>
      <c r="H47" s="82"/>
      <c r="I47" s="82"/>
      <c r="J47" s="82"/>
      <c r="K47" s="82"/>
      <c r="L47" s="82"/>
      <c r="M47" s="82"/>
      <c r="N47" s="82"/>
      <c r="O47" s="82"/>
      <c r="P47" s="82"/>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row>
    <row r="48" spans="1:51">
      <c r="A48" s="82"/>
      <c r="B48" s="82"/>
      <c r="C48" s="125"/>
      <c r="D48" s="124"/>
      <c r="E48" s="82"/>
      <c r="F48" s="120"/>
      <c r="G48" s="120"/>
      <c r="H48" s="82"/>
      <c r="I48" s="82"/>
      <c r="J48" s="82"/>
      <c r="K48" s="82"/>
      <c r="L48" s="82"/>
      <c r="M48" s="82"/>
      <c r="N48" s="82"/>
      <c r="O48" s="82"/>
      <c r="P48" s="82"/>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row>
    <row r="49" spans="1:51">
      <c r="A49" s="82"/>
      <c r="B49" s="82"/>
      <c r="C49" s="125"/>
      <c r="D49" s="124"/>
      <c r="E49" s="82"/>
      <c r="F49" s="120"/>
      <c r="G49" s="120"/>
      <c r="H49" s="82"/>
      <c r="I49" s="82"/>
      <c r="J49" s="82"/>
      <c r="K49" s="82"/>
      <c r="L49" s="82"/>
      <c r="M49" s="82"/>
      <c r="N49" s="82"/>
      <c r="O49" s="82"/>
      <c r="P49" s="82"/>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row>
    <row r="50" spans="1:51">
      <c r="A50" s="82"/>
      <c r="B50" s="82"/>
      <c r="C50" s="125"/>
      <c r="D50" s="124"/>
      <c r="E50" s="82"/>
      <c r="F50" s="120"/>
      <c r="G50" s="120"/>
      <c r="H50" s="82"/>
      <c r="I50" s="82"/>
      <c r="J50" s="82"/>
      <c r="K50" s="82"/>
      <c r="L50" s="82"/>
      <c r="M50" s="82"/>
      <c r="N50" s="82"/>
      <c r="O50" s="82"/>
      <c r="P50" s="82"/>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row>
    <row r="51" spans="1:51">
      <c r="A51" s="82"/>
      <c r="B51" s="82"/>
      <c r="C51" s="125"/>
      <c r="D51" s="124"/>
      <c r="E51" s="82"/>
      <c r="F51" s="120"/>
      <c r="G51" s="120"/>
      <c r="H51" s="82"/>
      <c r="I51" s="82"/>
      <c r="J51" s="82"/>
      <c r="K51" s="82"/>
      <c r="L51" s="82"/>
      <c r="M51" s="82"/>
      <c r="N51" s="82"/>
      <c r="O51" s="82"/>
      <c r="P51" s="82"/>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row>
    <row r="52" spans="1:51">
      <c r="A52" s="82"/>
      <c r="B52" s="82"/>
      <c r="C52" s="125"/>
      <c r="D52" s="124"/>
      <c r="E52" s="82"/>
      <c r="F52" s="120"/>
      <c r="G52" s="120"/>
      <c r="H52" s="82"/>
      <c r="I52" s="82"/>
      <c r="J52" s="82"/>
      <c r="K52" s="82"/>
      <c r="L52" s="82"/>
      <c r="M52" s="82"/>
      <c r="N52" s="82"/>
      <c r="O52" s="82"/>
      <c r="P52" s="82"/>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row>
    <row r="53" spans="1:51">
      <c r="A53" s="82"/>
      <c r="B53" s="82"/>
      <c r="C53" s="125"/>
      <c r="D53" s="124"/>
      <c r="E53" s="82"/>
      <c r="F53" s="120"/>
      <c r="G53" s="120"/>
      <c r="H53" s="82"/>
      <c r="I53" s="82"/>
      <c r="J53" s="82"/>
      <c r="K53" s="82"/>
      <c r="L53" s="82"/>
      <c r="M53" s="82"/>
      <c r="N53" s="82"/>
      <c r="O53" s="82"/>
      <c r="P53" s="82"/>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row>
    <row r="54" spans="1:51">
      <c r="A54" s="82"/>
      <c r="B54" s="82"/>
      <c r="C54" s="125"/>
      <c r="D54" s="124"/>
      <c r="E54" s="82"/>
      <c r="F54" s="120"/>
      <c r="G54" s="120"/>
      <c r="H54" s="82"/>
      <c r="I54" s="82"/>
      <c r="J54" s="82"/>
      <c r="K54" s="82"/>
      <c r="L54" s="82"/>
      <c r="M54" s="82"/>
      <c r="N54" s="82"/>
      <c r="O54" s="82"/>
      <c r="P54" s="82"/>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82"/>
      <c r="B55" s="82"/>
      <c r="C55" s="125"/>
      <c r="D55" s="124"/>
      <c r="E55" s="82"/>
      <c r="F55" s="120"/>
      <c r="G55" s="120"/>
      <c r="H55" s="82"/>
      <c r="I55" s="82"/>
      <c r="J55" s="82"/>
      <c r="K55" s="82"/>
      <c r="L55" s="82"/>
      <c r="M55" s="82"/>
      <c r="N55" s="82"/>
      <c r="O55" s="82"/>
      <c r="P55" s="82"/>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row>
    <row r="56" spans="1:51">
      <c r="A56" s="82"/>
      <c r="B56" s="82"/>
      <c r="C56" s="125"/>
      <c r="D56" s="124"/>
      <c r="E56" s="82"/>
      <c r="F56" s="120"/>
      <c r="G56" s="120"/>
      <c r="H56" s="82"/>
      <c r="I56" s="82"/>
      <c r="J56" s="82"/>
      <c r="K56" s="82"/>
      <c r="L56" s="82"/>
      <c r="M56" s="82"/>
      <c r="N56" s="82"/>
      <c r="O56" s="82"/>
      <c r="P56" s="82"/>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row>
    <row r="57" spans="1:51">
      <c r="A57" s="82"/>
      <c r="B57" s="82"/>
      <c r="C57" s="125"/>
      <c r="D57" s="124"/>
      <c r="E57" s="82"/>
      <c r="F57" s="120"/>
      <c r="G57" s="120"/>
      <c r="H57" s="82"/>
      <c r="I57" s="82"/>
      <c r="J57" s="82"/>
      <c r="K57" s="82"/>
      <c r="L57" s="82"/>
      <c r="M57" s="82"/>
      <c r="N57" s="82"/>
      <c r="O57" s="82"/>
      <c r="P57" s="82"/>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row>
    <row r="58" spans="1:51">
      <c r="A58" s="82"/>
      <c r="B58" s="82"/>
      <c r="C58" s="125"/>
      <c r="D58" s="124"/>
      <c r="E58" s="82"/>
      <c r="F58" s="120"/>
      <c r="G58" s="120"/>
      <c r="H58" s="82"/>
      <c r="I58" s="82"/>
      <c r="J58" s="82"/>
      <c r="K58" s="82"/>
      <c r="L58" s="82"/>
      <c r="M58" s="82"/>
      <c r="N58" s="82"/>
      <c r="O58" s="82"/>
      <c r="P58" s="82"/>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row>
    <row r="59" spans="1:51">
      <c r="A59" s="82"/>
      <c r="B59" s="82"/>
      <c r="C59" s="125"/>
      <c r="D59" s="124"/>
      <c r="E59" s="82"/>
      <c r="F59" s="120"/>
      <c r="G59" s="120"/>
      <c r="H59" s="82"/>
      <c r="I59" s="82"/>
      <c r="J59" s="82"/>
      <c r="K59" s="82"/>
      <c r="L59" s="82"/>
      <c r="M59" s="82"/>
      <c r="N59" s="82"/>
      <c r="O59" s="82"/>
      <c r="P59" s="82"/>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row>
    <row r="60" spans="1:51">
      <c r="A60" s="82"/>
      <c r="B60" s="82"/>
      <c r="C60" s="125"/>
      <c r="D60" s="124"/>
      <c r="E60" s="82"/>
      <c r="F60" s="120"/>
      <c r="G60" s="120"/>
      <c r="H60" s="82"/>
      <c r="I60" s="82"/>
      <c r="J60" s="82"/>
      <c r="K60" s="82"/>
      <c r="L60" s="82"/>
      <c r="M60" s="82"/>
      <c r="N60" s="82"/>
      <c r="O60" s="82"/>
      <c r="P60" s="82"/>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row>
    <row r="61" spans="1:51">
      <c r="A61" s="82"/>
      <c r="B61" s="82"/>
      <c r="C61" s="125"/>
      <c r="D61" s="124"/>
      <c r="E61" s="82"/>
      <c r="F61" s="120"/>
      <c r="G61" s="120"/>
      <c r="H61" s="82"/>
      <c r="I61" s="82"/>
      <c r="J61" s="82"/>
      <c r="K61" s="82"/>
      <c r="L61" s="82"/>
      <c r="M61" s="82"/>
      <c r="N61" s="82"/>
      <c r="O61" s="82"/>
      <c r="P61" s="82"/>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row>
    <row r="62" spans="1:51">
      <c r="A62" s="82"/>
      <c r="B62" s="82"/>
      <c r="C62" s="125"/>
      <c r="D62" s="124"/>
      <c r="E62" s="82"/>
      <c r="F62" s="120"/>
      <c r="G62" s="120"/>
      <c r="H62" s="82"/>
      <c r="I62" s="82"/>
      <c r="J62" s="82"/>
      <c r="K62" s="82"/>
      <c r="L62" s="82"/>
      <c r="M62" s="82"/>
      <c r="N62" s="82"/>
      <c r="O62" s="82"/>
      <c r="P62" s="82"/>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row>
    <row r="63" spans="1:51">
      <c r="A63" s="82"/>
      <c r="B63" s="82"/>
      <c r="C63" s="125"/>
      <c r="D63" s="124"/>
      <c r="E63" s="82"/>
      <c r="F63" s="120"/>
      <c r="G63" s="120"/>
      <c r="H63" s="82"/>
      <c r="I63" s="82"/>
      <c r="J63" s="82"/>
      <c r="K63" s="82"/>
      <c r="L63" s="82"/>
      <c r="M63" s="82"/>
      <c r="N63" s="82"/>
      <c r="O63" s="82"/>
      <c r="P63" s="82"/>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row>
    <row r="64" spans="1:51">
      <c r="A64" s="82"/>
      <c r="B64" s="82"/>
      <c r="C64" s="125"/>
      <c r="D64" s="124"/>
      <c r="E64" s="82"/>
      <c r="F64" s="120"/>
      <c r="G64" s="120"/>
      <c r="H64" s="82"/>
      <c r="I64" s="82"/>
      <c r="J64" s="82"/>
      <c r="K64" s="82"/>
      <c r="L64" s="82"/>
      <c r="M64" s="82"/>
      <c r="N64" s="82"/>
      <c r="O64" s="82"/>
      <c r="P64" s="82"/>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row>
    <row r="65" spans="1:51">
      <c r="A65" s="82"/>
      <c r="B65" s="82"/>
      <c r="C65" s="125"/>
      <c r="D65" s="124"/>
      <c r="E65" s="82"/>
      <c r="F65" s="120"/>
      <c r="G65" s="120"/>
      <c r="H65" s="82"/>
      <c r="I65" s="82"/>
      <c r="J65" s="82"/>
      <c r="K65" s="82"/>
      <c r="L65" s="82"/>
      <c r="M65" s="82"/>
      <c r="N65" s="82"/>
      <c r="O65" s="82"/>
      <c r="P65" s="82"/>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row>
    <row r="66" spans="1:51">
      <c r="A66" s="82"/>
      <c r="B66" s="82"/>
      <c r="C66" s="125"/>
      <c r="D66" s="124"/>
      <c r="E66" s="82"/>
      <c r="F66" s="120"/>
      <c r="G66" s="120"/>
      <c r="H66" s="82"/>
      <c r="I66" s="82"/>
      <c r="J66" s="82"/>
      <c r="K66" s="82"/>
      <c r="L66" s="82"/>
      <c r="M66" s="82"/>
      <c r="N66" s="82"/>
      <c r="O66" s="82"/>
      <c r="P66" s="82"/>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row>
    <row r="67" spans="1:51">
      <c r="A67" s="82"/>
      <c r="B67" s="82"/>
      <c r="C67" s="125"/>
      <c r="D67" s="124"/>
      <c r="E67" s="82"/>
      <c r="F67" s="120"/>
      <c r="G67" s="120"/>
      <c r="H67" s="82"/>
      <c r="I67" s="82"/>
      <c r="J67" s="82"/>
      <c r="K67" s="82"/>
      <c r="L67" s="82"/>
      <c r="M67" s="82"/>
      <c r="N67" s="82"/>
      <c r="O67" s="82"/>
      <c r="P67" s="82"/>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82"/>
      <c r="B68" s="82"/>
      <c r="C68" s="125"/>
      <c r="D68" s="124"/>
      <c r="E68" s="82"/>
      <c r="F68" s="120"/>
      <c r="G68" s="120"/>
      <c r="H68" s="82"/>
      <c r="I68" s="82"/>
      <c r="J68" s="82"/>
      <c r="K68" s="82"/>
      <c r="L68" s="82"/>
      <c r="M68" s="82"/>
      <c r="N68" s="82"/>
      <c r="O68" s="82"/>
      <c r="P68" s="82"/>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row>
    <row r="69" spans="1:51">
      <c r="A69" s="82"/>
      <c r="B69" s="82"/>
      <c r="C69" s="125"/>
      <c r="D69" s="124"/>
      <c r="E69" s="82"/>
      <c r="F69" s="120"/>
      <c r="G69" s="120"/>
      <c r="H69" s="82"/>
      <c r="I69" s="82"/>
      <c r="J69" s="82"/>
      <c r="K69" s="82"/>
      <c r="L69" s="82"/>
      <c r="M69" s="82"/>
      <c r="N69" s="82"/>
      <c r="O69" s="82"/>
      <c r="P69" s="82"/>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row>
    <row r="70" spans="1:51">
      <c r="A70" s="82"/>
      <c r="B70" s="82"/>
      <c r="C70" s="125"/>
      <c r="D70" s="124"/>
      <c r="E70" s="82"/>
      <c r="F70" s="120"/>
      <c r="G70" s="120"/>
      <c r="H70" s="82"/>
      <c r="I70" s="82"/>
      <c r="J70" s="82"/>
      <c r="K70" s="82"/>
      <c r="L70" s="82"/>
      <c r="M70" s="82"/>
      <c r="N70" s="82"/>
      <c r="O70" s="82"/>
      <c r="P70" s="82"/>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row>
    <row r="71" spans="1:51">
      <c r="A71" s="82"/>
      <c r="B71" s="82"/>
      <c r="C71" s="125"/>
      <c r="D71" s="124"/>
      <c r="E71" s="82"/>
      <c r="F71" s="120"/>
      <c r="G71" s="120"/>
      <c r="H71" s="82"/>
      <c r="I71" s="82"/>
      <c r="J71" s="82"/>
      <c r="K71" s="82"/>
      <c r="L71" s="82"/>
      <c r="M71" s="82"/>
      <c r="N71" s="82"/>
      <c r="O71" s="82"/>
      <c r="P71" s="82"/>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row>
    <row r="72" spans="1:51">
      <c r="A72" s="82"/>
      <c r="B72" s="82"/>
      <c r="C72" s="125"/>
      <c r="D72" s="124"/>
      <c r="E72" s="82"/>
      <c r="F72" s="120"/>
      <c r="G72" s="120"/>
      <c r="H72" s="82"/>
      <c r="I72" s="82"/>
      <c r="J72" s="82"/>
      <c r="K72" s="82"/>
      <c r="L72" s="82"/>
      <c r="M72" s="82"/>
      <c r="N72" s="82"/>
      <c r="O72" s="82"/>
      <c r="P72" s="82"/>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row>
    <row r="73" spans="1:51">
      <c r="A73" s="82"/>
      <c r="B73" s="82"/>
      <c r="C73" s="125"/>
      <c r="D73" s="124"/>
      <c r="E73" s="82"/>
      <c r="F73" s="120"/>
      <c r="G73" s="120"/>
      <c r="H73" s="82"/>
      <c r="I73" s="82"/>
      <c r="J73" s="82"/>
      <c r="K73" s="82"/>
      <c r="L73" s="82"/>
      <c r="M73" s="82"/>
      <c r="N73" s="82"/>
      <c r="O73" s="82"/>
      <c r="P73" s="82"/>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row>
    <row r="74" spans="1:51">
      <c r="A74" s="82"/>
      <c r="B74" s="82"/>
      <c r="C74" s="125"/>
      <c r="D74" s="124"/>
      <c r="E74" s="82"/>
      <c r="F74" s="120"/>
      <c r="G74" s="120"/>
      <c r="H74" s="82"/>
      <c r="I74" s="82"/>
      <c r="J74" s="82"/>
      <c r="K74" s="82"/>
      <c r="L74" s="82"/>
      <c r="M74" s="82"/>
      <c r="N74" s="82"/>
      <c r="O74" s="82"/>
      <c r="P74" s="82"/>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row>
    <row r="75" spans="1:51">
      <c r="A75" s="82"/>
      <c r="B75" s="82"/>
      <c r="C75" s="125"/>
      <c r="D75" s="124"/>
      <c r="E75" s="82"/>
      <c r="F75" s="120"/>
      <c r="G75" s="120"/>
      <c r="H75" s="82"/>
      <c r="I75" s="82"/>
      <c r="J75" s="82"/>
      <c r="K75" s="82"/>
      <c r="L75" s="82"/>
      <c r="M75" s="82"/>
      <c r="N75" s="82"/>
      <c r="O75" s="82"/>
      <c r="P75" s="82"/>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row>
    <row r="76" spans="1:51">
      <c r="A76" s="82"/>
      <c r="B76" s="82"/>
      <c r="C76" s="125"/>
      <c r="D76" s="124"/>
      <c r="E76" s="82"/>
      <c r="F76" s="120"/>
      <c r="G76" s="120"/>
      <c r="H76" s="82"/>
      <c r="I76" s="82"/>
      <c r="J76" s="82"/>
      <c r="K76" s="82"/>
      <c r="L76" s="82"/>
      <c r="M76" s="82"/>
      <c r="N76" s="82"/>
      <c r="O76" s="82"/>
      <c r="P76" s="82"/>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row>
    <row r="77" spans="1:51">
      <c r="A77" s="82"/>
      <c r="B77" s="82"/>
      <c r="C77" s="125"/>
      <c r="D77" s="124"/>
      <c r="E77" s="82"/>
      <c r="F77" s="120"/>
      <c r="G77" s="120"/>
      <c r="H77" s="82"/>
      <c r="I77" s="82"/>
      <c r="J77" s="82"/>
      <c r="K77" s="82"/>
      <c r="L77" s="82"/>
      <c r="M77" s="82"/>
      <c r="N77" s="82"/>
      <c r="O77" s="82"/>
      <c r="P77" s="82"/>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row>
    <row r="78" spans="1:51">
      <c r="A78" s="82"/>
      <c r="B78" s="82"/>
      <c r="C78" s="125"/>
      <c r="D78" s="124"/>
      <c r="E78" s="82"/>
      <c r="F78" s="120"/>
      <c r="G78" s="120"/>
      <c r="H78" s="82"/>
      <c r="I78" s="82"/>
      <c r="J78" s="82"/>
      <c r="K78" s="82"/>
      <c r="L78" s="82"/>
      <c r="M78" s="82"/>
      <c r="N78" s="82"/>
      <c r="O78" s="82"/>
      <c r="P78" s="82"/>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row>
    <row r="79" spans="1:51">
      <c r="A79" s="82"/>
      <c r="B79" s="82"/>
      <c r="C79" s="125"/>
      <c r="D79" s="124"/>
      <c r="E79" s="82"/>
      <c r="F79" s="120"/>
      <c r="G79" s="120"/>
      <c r="H79" s="82"/>
      <c r="I79" s="82"/>
      <c r="J79" s="82"/>
      <c r="K79" s="82"/>
      <c r="L79" s="82"/>
      <c r="M79" s="82"/>
      <c r="N79" s="82"/>
      <c r="O79" s="82"/>
      <c r="P79" s="82"/>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row>
    <row r="80" spans="1:51">
      <c r="A80" s="82"/>
      <c r="B80" s="82"/>
      <c r="C80" s="125"/>
      <c r="D80" s="124"/>
      <c r="E80" s="82"/>
      <c r="F80" s="120"/>
      <c r="G80" s="120"/>
      <c r="H80" s="82"/>
      <c r="I80" s="82"/>
      <c r="J80" s="82"/>
      <c r="K80" s="82"/>
      <c r="L80" s="82"/>
      <c r="M80" s="82"/>
      <c r="N80" s="82"/>
      <c r="O80" s="82"/>
      <c r="P80" s="82"/>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82"/>
      <c r="B81" s="82"/>
      <c r="C81" s="125"/>
      <c r="D81" s="124"/>
      <c r="E81" s="82"/>
      <c r="F81" s="120"/>
      <c r="G81" s="120"/>
      <c r="H81" s="82"/>
      <c r="I81" s="82"/>
      <c r="J81" s="82"/>
      <c r="K81" s="82"/>
      <c r="L81" s="82"/>
      <c r="M81" s="82"/>
      <c r="N81" s="82"/>
      <c r="O81" s="82"/>
      <c r="P81" s="82"/>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row>
    <row r="82" spans="1:51">
      <c r="A82" s="82"/>
      <c r="B82" s="82"/>
      <c r="C82" s="125"/>
      <c r="D82" s="124"/>
      <c r="E82" s="82"/>
      <c r="F82" s="120"/>
      <c r="G82" s="120"/>
      <c r="H82" s="82"/>
      <c r="I82" s="82"/>
      <c r="J82" s="82"/>
      <c r="K82" s="82"/>
      <c r="L82" s="82"/>
      <c r="M82" s="82"/>
      <c r="N82" s="82"/>
      <c r="O82" s="82"/>
      <c r="P82" s="82"/>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row>
    <row r="83" spans="1:51">
      <c r="A83" s="82"/>
      <c r="B83" s="82"/>
      <c r="C83" s="125"/>
      <c r="D83" s="124"/>
      <c r="E83" s="82"/>
      <c r="F83" s="120"/>
      <c r="G83" s="120"/>
      <c r="H83" s="82"/>
      <c r="I83" s="82"/>
      <c r="J83" s="82"/>
      <c r="K83" s="82"/>
      <c r="L83" s="82"/>
      <c r="M83" s="82"/>
      <c r="N83" s="82"/>
      <c r="O83" s="82"/>
      <c r="P83" s="82"/>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row>
    <row r="84" spans="1:51">
      <c r="A84" s="82"/>
      <c r="B84" s="82"/>
      <c r="C84" s="125"/>
      <c r="D84" s="124"/>
      <c r="E84" s="82"/>
      <c r="F84" s="120"/>
      <c r="G84" s="120"/>
      <c r="H84" s="82"/>
      <c r="I84" s="82"/>
      <c r="J84" s="82"/>
      <c r="K84" s="82"/>
      <c r="L84" s="82"/>
      <c r="M84" s="82"/>
      <c r="N84" s="82"/>
      <c r="O84" s="82"/>
      <c r="P84" s="82"/>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row>
    <row r="85" spans="1:51">
      <c r="A85" s="82"/>
      <c r="B85" s="82"/>
      <c r="C85" s="125"/>
      <c r="D85" s="124"/>
      <c r="E85" s="82"/>
      <c r="F85" s="120"/>
      <c r="G85" s="120"/>
      <c r="H85" s="82"/>
      <c r="I85" s="82"/>
      <c r="J85" s="82"/>
      <c r="K85" s="82"/>
      <c r="L85" s="82"/>
      <c r="M85" s="82"/>
      <c r="N85" s="82"/>
      <c r="O85" s="82"/>
      <c r="P85" s="82"/>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row>
    <row r="86" spans="1:51">
      <c r="A86" s="82"/>
      <c r="B86" s="82"/>
      <c r="C86" s="125"/>
      <c r="D86" s="124"/>
      <c r="E86" s="82"/>
      <c r="F86" s="120"/>
      <c r="G86" s="120"/>
      <c r="H86" s="82"/>
      <c r="I86" s="82"/>
      <c r="J86" s="82"/>
      <c r="K86" s="82"/>
      <c r="L86" s="82"/>
      <c r="M86" s="82"/>
      <c r="N86" s="82"/>
      <c r="O86" s="82"/>
      <c r="P86" s="82"/>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row>
    <row r="87" spans="1:51">
      <c r="A87" s="82"/>
      <c r="B87" s="82"/>
      <c r="C87" s="125"/>
      <c r="D87" s="124"/>
      <c r="E87" s="82"/>
      <c r="F87" s="120"/>
      <c r="G87" s="120"/>
      <c r="H87" s="82"/>
      <c r="I87" s="82"/>
      <c r="J87" s="82"/>
      <c r="K87" s="82"/>
      <c r="L87" s="82"/>
      <c r="M87" s="82"/>
      <c r="N87" s="82"/>
      <c r="O87" s="82"/>
      <c r="P87" s="82"/>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row>
    <row r="88" spans="1:51">
      <c r="A88" s="82"/>
      <c r="B88" s="82"/>
      <c r="C88" s="125"/>
      <c r="D88" s="124"/>
      <c r="E88" s="82"/>
      <c r="F88" s="120"/>
      <c r="G88" s="120"/>
      <c r="H88" s="82"/>
      <c r="I88" s="82"/>
      <c r="J88" s="82"/>
      <c r="K88" s="82"/>
      <c r="L88" s="82"/>
      <c r="M88" s="82"/>
      <c r="N88" s="82"/>
      <c r="O88" s="82"/>
      <c r="P88" s="82"/>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row>
    <row r="89" spans="1:51">
      <c r="A89" s="82"/>
      <c r="B89" s="82"/>
      <c r="C89" s="125"/>
      <c r="D89" s="124"/>
      <c r="E89" s="82"/>
      <c r="F89" s="120"/>
      <c r="G89" s="120"/>
      <c r="H89" s="82"/>
      <c r="I89" s="82"/>
      <c r="J89" s="82"/>
      <c r="K89" s="82"/>
      <c r="L89" s="82"/>
      <c r="M89" s="82"/>
      <c r="N89" s="82"/>
      <c r="O89" s="82"/>
      <c r="P89" s="82"/>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row>
    <row r="90" spans="1:51">
      <c r="A90" s="82"/>
      <c r="B90" s="82"/>
      <c r="C90" s="125"/>
      <c r="D90" s="124"/>
      <c r="E90" s="82"/>
      <c r="F90" s="120"/>
      <c r="G90" s="120"/>
      <c r="H90" s="82"/>
      <c r="I90" s="82"/>
      <c r="J90" s="82"/>
      <c r="K90" s="82"/>
      <c r="L90" s="82"/>
      <c r="M90" s="82"/>
      <c r="N90" s="82"/>
      <c r="O90" s="82"/>
      <c r="P90" s="82"/>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row>
    <row r="91" spans="1:51">
      <c r="A91" s="82"/>
      <c r="B91" s="82"/>
      <c r="C91" s="125"/>
      <c r="D91" s="124"/>
      <c r="E91" s="82"/>
      <c r="F91" s="120"/>
      <c r="G91" s="120"/>
      <c r="H91" s="82"/>
      <c r="I91" s="82"/>
      <c r="J91" s="82"/>
      <c r="K91" s="82"/>
      <c r="L91" s="82"/>
      <c r="M91" s="82"/>
      <c r="N91" s="82"/>
      <c r="O91" s="82"/>
      <c r="P91" s="82"/>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row>
    <row r="92" spans="1:51">
      <c r="A92" s="82"/>
      <c r="B92" s="82"/>
      <c r="C92" s="125"/>
      <c r="D92" s="124"/>
      <c r="E92" s="82"/>
      <c r="F92" s="120"/>
      <c r="G92" s="120"/>
      <c r="H92" s="82"/>
      <c r="I92" s="82"/>
      <c r="J92" s="82"/>
      <c r="K92" s="82"/>
      <c r="L92" s="82"/>
      <c r="M92" s="82"/>
      <c r="N92" s="82"/>
      <c r="O92" s="82"/>
      <c r="P92" s="82"/>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row>
    <row r="93" spans="1:51">
      <c r="A93" s="82"/>
      <c r="B93" s="82"/>
      <c r="C93" s="125"/>
      <c r="D93" s="124"/>
      <c r="E93" s="82"/>
      <c r="F93" s="120"/>
      <c r="G93" s="120"/>
      <c r="H93" s="82"/>
      <c r="I93" s="82"/>
      <c r="J93" s="82"/>
      <c r="K93" s="82"/>
      <c r="L93" s="82"/>
      <c r="M93" s="82"/>
      <c r="N93" s="82"/>
      <c r="O93" s="82"/>
      <c r="P93" s="82"/>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82"/>
      <c r="B94" s="82"/>
      <c r="C94" s="125"/>
      <c r="D94" s="124"/>
      <c r="E94" s="82"/>
      <c r="F94" s="120"/>
      <c r="G94" s="120"/>
      <c r="H94" s="82"/>
      <c r="I94" s="82"/>
      <c r="J94" s="82"/>
      <c r="K94" s="82"/>
      <c r="L94" s="82"/>
      <c r="M94" s="82"/>
      <c r="N94" s="82"/>
      <c r="O94" s="82"/>
      <c r="P94" s="82"/>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row>
    <row r="95" spans="1:51">
      <c r="A95" s="82"/>
      <c r="B95" s="82"/>
      <c r="C95" s="125"/>
      <c r="D95" s="124"/>
      <c r="E95" s="82"/>
      <c r="F95" s="120"/>
      <c r="G95" s="120"/>
      <c r="H95" s="82"/>
      <c r="I95" s="82"/>
      <c r="J95" s="82"/>
      <c r="K95" s="82"/>
      <c r="L95" s="82"/>
      <c r="M95" s="82"/>
      <c r="N95" s="82"/>
      <c r="O95" s="82"/>
      <c r="P95" s="82"/>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row>
    <row r="96" spans="1:51">
      <c r="A96" s="82"/>
      <c r="B96" s="82"/>
      <c r="C96" s="125"/>
      <c r="D96" s="124"/>
      <c r="E96" s="82"/>
      <c r="F96" s="120"/>
      <c r="G96" s="120"/>
      <c r="H96" s="82"/>
      <c r="I96" s="82"/>
      <c r="J96" s="82"/>
      <c r="K96" s="82"/>
      <c r="L96" s="82"/>
      <c r="M96" s="82"/>
      <c r="N96" s="82"/>
      <c r="O96" s="82"/>
      <c r="P96" s="82"/>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row>
    <row r="97" spans="1:51">
      <c r="A97" s="82"/>
      <c r="B97" s="82"/>
      <c r="C97" s="125"/>
      <c r="D97" s="124"/>
      <c r="E97" s="82"/>
      <c r="F97" s="120"/>
      <c r="G97" s="120"/>
      <c r="H97" s="82"/>
      <c r="I97" s="82"/>
      <c r="J97" s="82"/>
      <c r="K97" s="82"/>
      <c r="L97" s="82"/>
      <c r="M97" s="82"/>
      <c r="N97" s="82"/>
      <c r="O97" s="82"/>
      <c r="P97" s="82"/>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row>
    <row r="98" spans="1:51">
      <c r="A98" s="82"/>
      <c r="B98" s="82"/>
      <c r="C98" s="125"/>
      <c r="D98" s="124"/>
      <c r="E98" s="82"/>
      <c r="F98" s="120"/>
      <c r="G98" s="120"/>
      <c r="H98" s="82"/>
      <c r="I98" s="82"/>
      <c r="J98" s="82"/>
      <c r="K98" s="82"/>
      <c r="L98" s="82"/>
      <c r="M98" s="82"/>
      <c r="N98" s="82"/>
      <c r="O98" s="82"/>
      <c r="P98" s="82"/>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row>
    <row r="99" spans="1:51">
      <c r="A99" s="82"/>
      <c r="B99" s="82"/>
      <c r="C99" s="125"/>
      <c r="D99" s="124"/>
      <c r="E99" s="82"/>
      <c r="F99" s="120"/>
      <c r="G99" s="120"/>
      <c r="H99" s="82"/>
      <c r="I99" s="82"/>
      <c r="J99" s="82"/>
      <c r="K99" s="82"/>
      <c r="L99" s="82"/>
      <c r="M99" s="82"/>
      <c r="N99" s="82"/>
      <c r="O99" s="82"/>
      <c r="P99" s="82"/>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row>
    <row r="100" spans="1:51">
      <c r="A100" s="82"/>
      <c r="B100" s="82"/>
      <c r="C100" s="125"/>
      <c r="D100" s="124"/>
      <c r="E100" s="82"/>
      <c r="F100" s="120"/>
      <c r="G100" s="120"/>
      <c r="H100" s="82"/>
      <c r="I100" s="82"/>
      <c r="J100" s="82"/>
      <c r="K100" s="82"/>
      <c r="L100" s="82"/>
      <c r="M100" s="82"/>
      <c r="N100" s="82"/>
      <c r="O100" s="82"/>
      <c r="P100" s="82"/>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row>
    <row r="101" spans="1:51">
      <c r="A101" s="82"/>
      <c r="B101" s="82"/>
      <c r="C101" s="125"/>
      <c r="D101" s="124"/>
      <c r="E101" s="82"/>
      <c r="F101" s="120"/>
      <c r="G101" s="120"/>
      <c r="H101" s="82"/>
      <c r="I101" s="82"/>
      <c r="J101" s="82"/>
      <c r="K101" s="82"/>
      <c r="L101" s="82"/>
      <c r="M101" s="82"/>
      <c r="N101" s="82"/>
      <c r="O101" s="82"/>
      <c r="P101" s="82"/>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row>
    <row r="102" spans="1:51">
      <c r="A102" s="82"/>
      <c r="B102" s="82"/>
      <c r="C102" s="125"/>
      <c r="D102" s="124"/>
      <c r="E102" s="82"/>
      <c r="F102" s="120"/>
      <c r="G102" s="120"/>
      <c r="H102" s="82"/>
      <c r="I102" s="82"/>
      <c r="J102" s="82"/>
      <c r="K102" s="82"/>
      <c r="L102" s="82"/>
      <c r="M102" s="82"/>
      <c r="N102" s="82"/>
      <c r="O102" s="82"/>
      <c r="P102" s="82"/>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row>
    <row r="103" spans="1:51">
      <c r="A103" s="82"/>
      <c r="B103" s="82"/>
      <c r="C103" s="125"/>
      <c r="D103" s="124"/>
      <c r="E103" s="82"/>
      <c r="F103" s="120"/>
      <c r="G103" s="120"/>
      <c r="H103" s="82"/>
      <c r="I103" s="82"/>
      <c r="J103" s="82"/>
      <c r="K103" s="82"/>
      <c r="L103" s="82"/>
      <c r="M103" s="82"/>
      <c r="N103" s="82"/>
      <c r="O103" s="82"/>
      <c r="P103" s="82"/>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row>
    <row r="104" spans="1:51">
      <c r="A104" s="82"/>
      <c r="B104" s="82"/>
      <c r="C104" s="125"/>
      <c r="D104" s="124"/>
      <c r="E104" s="82"/>
      <c r="F104" s="120"/>
      <c r="G104" s="120"/>
      <c r="H104" s="82"/>
      <c r="I104" s="82"/>
      <c r="J104" s="82"/>
      <c r="K104" s="82"/>
      <c r="L104" s="82"/>
      <c r="M104" s="82"/>
      <c r="N104" s="82"/>
      <c r="O104" s="82"/>
      <c r="P104" s="82"/>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row>
    <row r="105" spans="1:51">
      <c r="A105" s="82"/>
      <c r="B105" s="82"/>
      <c r="C105" s="125"/>
      <c r="D105" s="124"/>
      <c r="E105" s="82"/>
      <c r="F105" s="120"/>
      <c r="G105" s="120"/>
      <c r="H105" s="82"/>
      <c r="I105" s="82"/>
      <c r="J105" s="82"/>
      <c r="K105" s="82"/>
      <c r="L105" s="82"/>
      <c r="M105" s="82"/>
      <c r="N105" s="82"/>
      <c r="O105" s="82"/>
      <c r="P105" s="82"/>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row>
    <row r="106" spans="1:51">
      <c r="A106" s="82"/>
      <c r="B106" s="82"/>
      <c r="C106" s="125"/>
      <c r="D106" s="124"/>
      <c r="E106" s="82"/>
      <c r="F106" s="120"/>
      <c r="G106" s="120"/>
      <c r="H106" s="82"/>
      <c r="I106" s="82"/>
      <c r="J106" s="82"/>
      <c r="K106" s="82"/>
      <c r="L106" s="82"/>
      <c r="M106" s="82"/>
      <c r="N106" s="82"/>
      <c r="O106" s="82"/>
      <c r="P106" s="82"/>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82"/>
      <c r="B107" s="82"/>
      <c r="C107" s="125"/>
      <c r="D107" s="124"/>
      <c r="E107" s="82"/>
      <c r="F107" s="120"/>
      <c r="G107" s="120"/>
      <c r="H107" s="82"/>
      <c r="I107" s="82"/>
      <c r="J107" s="82"/>
      <c r="K107" s="82"/>
      <c r="L107" s="82"/>
      <c r="M107" s="82"/>
      <c r="N107" s="82"/>
      <c r="O107" s="82"/>
      <c r="P107" s="82"/>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row>
    <row r="108" spans="1:51">
      <c r="A108" s="82"/>
      <c r="B108" s="82"/>
      <c r="C108" s="125"/>
      <c r="D108" s="124"/>
      <c r="E108" s="82"/>
      <c r="F108" s="120"/>
      <c r="G108" s="120"/>
      <c r="H108" s="82"/>
      <c r="I108" s="82"/>
      <c r="J108" s="82"/>
      <c r="K108" s="82"/>
      <c r="L108" s="82"/>
      <c r="M108" s="82"/>
      <c r="N108" s="82"/>
      <c r="O108" s="82"/>
      <c r="P108" s="82"/>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row>
    <row r="109" spans="1:51">
      <c r="A109" s="82"/>
      <c r="B109" s="82"/>
      <c r="C109" s="125"/>
      <c r="D109" s="124"/>
      <c r="E109" s="82"/>
      <c r="F109" s="120"/>
      <c r="G109" s="120"/>
      <c r="H109" s="82"/>
      <c r="I109" s="82"/>
      <c r="J109" s="82"/>
      <c r="K109" s="82"/>
      <c r="L109" s="82"/>
      <c r="M109" s="82"/>
      <c r="N109" s="82"/>
      <c r="O109" s="82"/>
      <c r="P109" s="82"/>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row>
    <row r="110" spans="1:51">
      <c r="A110" s="82"/>
      <c r="B110" s="82"/>
      <c r="C110" s="125"/>
      <c r="D110" s="124"/>
      <c r="E110" s="82"/>
      <c r="F110" s="120"/>
      <c r="G110" s="120"/>
      <c r="H110" s="82"/>
      <c r="I110" s="82"/>
      <c r="J110" s="82"/>
      <c r="K110" s="82"/>
      <c r="L110" s="82"/>
      <c r="M110" s="82"/>
      <c r="N110" s="82"/>
      <c r="O110" s="82"/>
      <c r="P110" s="82"/>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row>
    <row r="111" spans="1:51">
      <c r="A111" s="82"/>
      <c r="B111" s="82"/>
      <c r="C111" s="125"/>
      <c r="D111" s="124"/>
      <c r="E111" s="82"/>
      <c r="F111" s="120"/>
      <c r="G111" s="120"/>
      <c r="H111" s="82"/>
      <c r="I111" s="82"/>
      <c r="J111" s="82"/>
      <c r="K111" s="82"/>
      <c r="L111" s="82"/>
      <c r="M111" s="82"/>
      <c r="N111" s="82"/>
      <c r="O111" s="82"/>
      <c r="P111" s="82"/>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row>
    <row r="112" spans="1:51">
      <c r="A112" s="82"/>
      <c r="B112" s="82"/>
      <c r="C112" s="125"/>
      <c r="D112" s="124"/>
      <c r="E112" s="82"/>
      <c r="F112" s="120"/>
      <c r="G112" s="120"/>
      <c r="H112" s="82"/>
      <c r="I112" s="82"/>
      <c r="J112" s="82"/>
      <c r="K112" s="82"/>
      <c r="L112" s="82"/>
      <c r="M112" s="82"/>
      <c r="N112" s="82"/>
      <c r="O112" s="82"/>
      <c r="P112" s="82"/>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row>
    <row r="113" spans="1:51">
      <c r="A113" s="82"/>
      <c r="B113" s="82"/>
      <c r="C113" s="125"/>
      <c r="D113" s="124"/>
      <c r="E113" s="82"/>
      <c r="F113" s="120"/>
      <c r="G113" s="120"/>
      <c r="H113" s="82"/>
      <c r="I113" s="82"/>
      <c r="J113" s="82"/>
      <c r="K113" s="82"/>
      <c r="L113" s="82"/>
      <c r="M113" s="82"/>
      <c r="N113" s="82"/>
      <c r="O113" s="82"/>
      <c r="P113" s="82"/>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row>
    <row r="114" spans="1:51">
      <c r="A114" s="82"/>
      <c r="B114" s="82"/>
      <c r="C114" s="125"/>
      <c r="D114" s="124"/>
      <c r="E114" s="82"/>
      <c r="F114" s="120"/>
      <c r="G114" s="120"/>
      <c r="H114" s="82"/>
      <c r="I114" s="82"/>
      <c r="J114" s="82"/>
      <c r="K114" s="82"/>
      <c r="L114" s="82"/>
      <c r="M114" s="82"/>
      <c r="N114" s="82"/>
      <c r="O114" s="82"/>
      <c r="P114" s="82"/>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row>
    <row r="115" spans="1:51">
      <c r="A115" s="82"/>
      <c r="B115" s="82"/>
      <c r="C115" s="125"/>
      <c r="D115" s="124"/>
      <c r="E115" s="82"/>
      <c r="F115" s="120"/>
      <c r="G115" s="120"/>
      <c r="H115" s="82"/>
      <c r="I115" s="82"/>
      <c r="J115" s="82"/>
      <c r="K115" s="82"/>
      <c r="L115" s="82"/>
      <c r="M115" s="82"/>
      <c r="N115" s="82"/>
      <c r="O115" s="82"/>
      <c r="P115" s="82"/>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row>
    <row r="116" spans="1:51">
      <c r="A116" s="82"/>
      <c r="B116" s="82"/>
      <c r="C116" s="125"/>
      <c r="D116" s="124"/>
      <c r="E116" s="82"/>
      <c r="F116" s="120"/>
      <c r="G116" s="120"/>
      <c r="H116" s="82"/>
      <c r="I116" s="82"/>
      <c r="J116" s="82"/>
      <c r="K116" s="82"/>
      <c r="L116" s="82"/>
      <c r="M116" s="82"/>
      <c r="N116" s="82"/>
      <c r="O116" s="82"/>
      <c r="P116" s="82"/>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row>
    <row r="117" spans="1:51">
      <c r="A117" s="82"/>
      <c r="B117" s="82"/>
      <c r="C117" s="125"/>
      <c r="D117" s="124"/>
      <c r="E117" s="82"/>
      <c r="F117" s="120"/>
      <c r="G117" s="120"/>
      <c r="H117" s="82"/>
      <c r="I117" s="82"/>
      <c r="J117" s="82"/>
      <c r="K117" s="82"/>
      <c r="L117" s="82"/>
      <c r="M117" s="82"/>
      <c r="N117" s="82"/>
      <c r="O117" s="82"/>
      <c r="P117" s="82"/>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row>
    <row r="118" spans="1:51">
      <c r="A118" s="82"/>
      <c r="B118" s="82"/>
      <c r="C118" s="125"/>
      <c r="D118" s="124"/>
      <c r="E118" s="82"/>
      <c r="F118" s="120"/>
      <c r="G118" s="120"/>
      <c r="H118" s="82"/>
      <c r="I118" s="82"/>
      <c r="J118" s="82"/>
      <c r="K118" s="82"/>
      <c r="L118" s="82"/>
      <c r="M118" s="82"/>
      <c r="N118" s="82"/>
      <c r="O118" s="82"/>
      <c r="P118" s="82"/>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row>
    <row r="119" spans="1:51">
      <c r="A119" s="82"/>
      <c r="B119" s="82"/>
      <c r="C119" s="125"/>
      <c r="D119" s="124"/>
      <c r="E119" s="82"/>
      <c r="F119" s="120"/>
      <c r="G119" s="120"/>
      <c r="H119" s="82"/>
      <c r="I119" s="82"/>
      <c r="J119" s="82"/>
      <c r="K119" s="82"/>
      <c r="L119" s="82"/>
      <c r="M119" s="82"/>
      <c r="N119" s="82"/>
      <c r="O119" s="82"/>
      <c r="P119" s="82"/>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82"/>
      <c r="B120" s="82"/>
      <c r="C120" s="125"/>
      <c r="D120" s="124"/>
      <c r="E120" s="82"/>
      <c r="F120" s="120"/>
      <c r="G120" s="120"/>
      <c r="H120" s="82"/>
      <c r="I120" s="82"/>
      <c r="J120" s="82"/>
      <c r="K120" s="82"/>
      <c r="L120" s="82"/>
      <c r="M120" s="82"/>
      <c r="N120" s="82"/>
      <c r="O120" s="82"/>
      <c r="P120" s="82"/>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row>
    <row r="121" spans="1:51">
      <c r="A121" s="82"/>
      <c r="B121" s="82"/>
      <c r="C121" s="125"/>
      <c r="D121" s="124"/>
      <c r="E121" s="82"/>
      <c r="F121" s="120"/>
      <c r="G121" s="120"/>
      <c r="H121" s="82"/>
      <c r="I121" s="82"/>
      <c r="J121" s="82"/>
      <c r="K121" s="82"/>
      <c r="L121" s="82"/>
      <c r="M121" s="82"/>
      <c r="N121" s="82"/>
      <c r="O121" s="82"/>
      <c r="P121" s="82"/>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row>
    <row r="122" spans="1:51">
      <c r="A122" s="82"/>
      <c r="B122" s="82"/>
      <c r="C122" s="125"/>
      <c r="D122" s="124"/>
      <c r="E122" s="82"/>
      <c r="F122" s="120"/>
      <c r="G122" s="120"/>
      <c r="H122" s="82"/>
      <c r="I122" s="82"/>
      <c r="J122" s="82"/>
      <c r="K122" s="82"/>
      <c r="L122" s="82"/>
      <c r="M122" s="82"/>
      <c r="N122" s="82"/>
      <c r="O122" s="82"/>
      <c r="P122" s="82"/>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row>
    <row r="123" spans="1:51">
      <c r="A123" s="82"/>
      <c r="B123" s="82"/>
      <c r="C123" s="125"/>
      <c r="D123" s="124"/>
      <c r="E123" s="82"/>
      <c r="F123" s="120"/>
      <c r="G123" s="120"/>
      <c r="H123" s="82"/>
      <c r="I123" s="82"/>
      <c r="J123" s="82"/>
      <c r="K123" s="82"/>
      <c r="L123" s="82"/>
      <c r="M123" s="82"/>
      <c r="N123" s="82"/>
      <c r="O123" s="82"/>
      <c r="P123" s="82"/>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row>
    <row r="124" spans="1:51">
      <c r="A124" s="82"/>
      <c r="B124" s="82"/>
      <c r="C124" s="125"/>
      <c r="D124" s="124"/>
      <c r="E124" s="82"/>
      <c r="F124" s="120"/>
      <c r="G124" s="120"/>
      <c r="H124" s="82"/>
      <c r="I124" s="82"/>
      <c r="J124" s="82"/>
      <c r="K124" s="82"/>
      <c r="L124" s="82"/>
      <c r="M124" s="82"/>
      <c r="N124" s="82"/>
      <c r="O124" s="82"/>
      <c r="P124" s="82"/>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row>
    <row r="125" spans="1:51">
      <c r="A125" s="82"/>
      <c r="B125" s="82"/>
      <c r="C125" s="125"/>
      <c r="D125" s="124"/>
      <c r="E125" s="82"/>
      <c r="F125" s="120"/>
      <c r="G125" s="120"/>
      <c r="H125" s="82"/>
      <c r="I125" s="82"/>
      <c r="J125" s="82"/>
      <c r="K125" s="82"/>
      <c r="L125" s="82"/>
      <c r="M125" s="82"/>
      <c r="N125" s="82"/>
      <c r="O125" s="82"/>
      <c r="P125" s="82"/>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row>
    <row r="126" spans="1:51">
      <c r="A126" s="82"/>
      <c r="B126" s="82"/>
      <c r="C126" s="125"/>
      <c r="D126" s="124"/>
      <c r="E126" s="82"/>
      <c r="F126" s="120"/>
      <c r="G126" s="120"/>
      <c r="H126" s="82"/>
      <c r="I126" s="82"/>
      <c r="J126" s="82"/>
      <c r="K126" s="82"/>
      <c r="L126" s="82"/>
      <c r="M126" s="82"/>
      <c r="N126" s="82"/>
      <c r="O126" s="82"/>
      <c r="P126" s="82"/>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row>
    <row r="127" spans="1:51">
      <c r="A127" s="82"/>
      <c r="B127" s="82"/>
      <c r="C127" s="125"/>
      <c r="D127" s="124"/>
      <c r="E127" s="82"/>
      <c r="F127" s="120"/>
      <c r="G127" s="120"/>
      <c r="H127" s="82"/>
      <c r="I127" s="82"/>
      <c r="J127" s="82"/>
      <c r="K127" s="82"/>
      <c r="L127" s="82"/>
      <c r="M127" s="82"/>
      <c r="N127" s="82"/>
      <c r="O127" s="82"/>
      <c r="P127" s="82"/>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row>
    <row r="128" spans="1:51">
      <c r="A128" s="82"/>
      <c r="B128" s="82"/>
      <c r="C128" s="125"/>
      <c r="D128" s="124"/>
      <c r="E128" s="82"/>
      <c r="F128" s="120"/>
      <c r="G128" s="120"/>
      <c r="H128" s="82"/>
      <c r="I128" s="82"/>
      <c r="J128" s="82"/>
      <c r="K128" s="82"/>
      <c r="L128" s="82"/>
      <c r="M128" s="82"/>
      <c r="N128" s="82"/>
      <c r="O128" s="82"/>
      <c r="P128" s="82"/>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row>
    <row r="129" spans="1:51">
      <c r="A129" s="82"/>
      <c r="B129" s="82"/>
      <c r="C129" s="125"/>
      <c r="D129" s="124"/>
      <c r="E129" s="82"/>
      <c r="F129" s="120"/>
      <c r="G129" s="120"/>
      <c r="H129" s="82"/>
      <c r="I129" s="82"/>
      <c r="J129" s="82"/>
      <c r="K129" s="82"/>
      <c r="L129" s="82"/>
      <c r="M129" s="82"/>
      <c r="N129" s="82"/>
      <c r="O129" s="82"/>
      <c r="P129" s="82"/>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row>
    <row r="130" spans="1:51">
      <c r="A130" s="82"/>
      <c r="B130" s="82"/>
      <c r="C130" s="125"/>
      <c r="D130" s="124"/>
      <c r="E130" s="82"/>
      <c r="F130" s="120"/>
      <c r="G130" s="120"/>
      <c r="H130" s="82"/>
      <c r="I130" s="82"/>
      <c r="J130" s="82"/>
      <c r="K130" s="82"/>
      <c r="L130" s="82"/>
      <c r="M130" s="82"/>
      <c r="N130" s="82"/>
      <c r="O130" s="82"/>
      <c r="P130" s="82"/>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row>
    <row r="131" spans="1:51">
      <c r="A131" s="82"/>
      <c r="B131" s="82"/>
      <c r="C131" s="125"/>
      <c r="D131" s="124"/>
      <c r="E131" s="82"/>
      <c r="F131" s="120"/>
      <c r="G131" s="120"/>
      <c r="H131" s="82"/>
      <c r="I131" s="82"/>
      <c r="J131" s="82"/>
      <c r="K131" s="82"/>
      <c r="L131" s="82"/>
      <c r="M131" s="82"/>
      <c r="N131" s="82"/>
      <c r="O131" s="82"/>
      <c r="P131" s="82"/>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row>
    <row r="132" spans="1:51">
      <c r="A132" s="82"/>
      <c r="B132" s="82"/>
      <c r="C132" s="125"/>
      <c r="D132" s="124"/>
      <c r="E132" s="82"/>
      <c r="F132" s="120"/>
      <c r="G132" s="120"/>
      <c r="H132" s="82"/>
      <c r="I132" s="82"/>
      <c r="J132" s="82"/>
      <c r="K132" s="82"/>
      <c r="L132" s="82"/>
      <c r="M132" s="82"/>
      <c r="N132" s="82"/>
      <c r="O132" s="82"/>
      <c r="P132" s="82"/>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82"/>
      <c r="B133" s="82"/>
      <c r="C133" s="125"/>
      <c r="D133" s="124"/>
      <c r="E133" s="82"/>
      <c r="F133" s="120"/>
      <c r="G133" s="120"/>
      <c r="H133" s="82"/>
      <c r="I133" s="82"/>
      <c r="J133" s="82"/>
      <c r="K133" s="82"/>
      <c r="L133" s="82"/>
      <c r="M133" s="82"/>
      <c r="N133" s="82"/>
      <c r="O133" s="82"/>
      <c r="P133" s="82"/>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row>
    <row r="134" spans="1:51">
      <c r="A134" s="82"/>
      <c r="B134" s="82"/>
      <c r="C134" s="125"/>
      <c r="D134" s="124"/>
      <c r="E134" s="82"/>
      <c r="F134" s="120"/>
      <c r="G134" s="120"/>
      <c r="H134" s="82"/>
      <c r="I134" s="82"/>
      <c r="J134" s="82"/>
      <c r="K134" s="82"/>
      <c r="L134" s="82"/>
      <c r="M134" s="82"/>
      <c r="N134" s="82"/>
      <c r="O134" s="82"/>
      <c r="P134" s="82"/>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row>
    <row r="135" spans="1:51">
      <c r="A135" s="82"/>
      <c r="B135" s="82"/>
      <c r="C135" s="125"/>
      <c r="D135" s="124"/>
      <c r="E135" s="82"/>
      <c r="F135" s="120"/>
      <c r="G135" s="120"/>
      <c r="H135" s="82"/>
      <c r="I135" s="82"/>
      <c r="J135" s="82"/>
      <c r="K135" s="82"/>
      <c r="L135" s="82"/>
      <c r="M135" s="82"/>
      <c r="N135" s="82"/>
      <c r="O135" s="82"/>
      <c r="P135" s="82"/>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row>
    <row r="136" spans="1:51">
      <c r="A136" s="82"/>
      <c r="B136" s="82"/>
      <c r="C136" s="125"/>
      <c r="D136" s="124"/>
      <c r="E136" s="82"/>
      <c r="F136" s="120"/>
      <c r="G136" s="120"/>
      <c r="H136" s="82"/>
      <c r="I136" s="82"/>
      <c r="J136" s="82"/>
      <c r="K136" s="82"/>
      <c r="L136" s="82"/>
      <c r="M136" s="82"/>
      <c r="N136" s="82"/>
      <c r="O136" s="82"/>
      <c r="P136" s="82"/>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row>
    <row r="137" spans="1:51">
      <c r="A137" s="82"/>
      <c r="B137" s="82"/>
      <c r="C137" s="125"/>
      <c r="D137" s="124"/>
      <c r="E137" s="82"/>
      <c r="F137" s="120"/>
      <c r="G137" s="120"/>
      <c r="H137" s="82"/>
      <c r="I137" s="82"/>
      <c r="J137" s="82"/>
      <c r="K137" s="82"/>
      <c r="L137" s="82"/>
      <c r="M137" s="82"/>
      <c r="N137" s="82"/>
      <c r="O137" s="82"/>
      <c r="P137" s="82"/>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row>
    <row r="138" spans="1:51">
      <c r="A138" s="82"/>
      <c r="B138" s="82"/>
      <c r="C138" s="125"/>
      <c r="D138" s="124"/>
      <c r="E138" s="82"/>
      <c r="F138" s="120"/>
      <c r="G138" s="120"/>
      <c r="H138" s="82"/>
      <c r="I138" s="82"/>
      <c r="J138" s="82"/>
      <c r="K138" s="82"/>
      <c r="L138" s="82"/>
      <c r="M138" s="82"/>
      <c r="N138" s="82"/>
      <c r="O138" s="82"/>
      <c r="P138" s="82"/>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row>
    <row r="139" spans="1:51">
      <c r="A139" s="82"/>
      <c r="B139" s="82"/>
      <c r="C139" s="125"/>
      <c r="D139" s="124"/>
      <c r="E139" s="82"/>
      <c r="F139" s="120"/>
      <c r="G139" s="120"/>
      <c r="H139" s="82"/>
      <c r="I139" s="82"/>
      <c r="J139" s="82"/>
      <c r="K139" s="82"/>
      <c r="L139" s="82"/>
      <c r="M139" s="82"/>
      <c r="N139" s="82"/>
      <c r="O139" s="82"/>
      <c r="P139" s="82"/>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row>
    <row r="140" spans="1:51">
      <c r="A140" s="82"/>
      <c r="B140" s="82"/>
      <c r="C140" s="125"/>
      <c r="D140" s="124"/>
      <c r="E140" s="82"/>
      <c r="F140" s="120"/>
      <c r="G140" s="120"/>
      <c r="H140" s="82"/>
      <c r="I140" s="82"/>
      <c r="J140" s="82"/>
      <c r="K140" s="82"/>
      <c r="L140" s="82"/>
      <c r="M140" s="82"/>
      <c r="N140" s="82"/>
      <c r="O140" s="82"/>
      <c r="P140" s="82"/>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row>
    <row r="141" spans="1:51">
      <c r="A141" s="82"/>
      <c r="B141" s="82"/>
      <c r="C141" s="125"/>
      <c r="D141" s="124"/>
      <c r="E141" s="82"/>
      <c r="F141" s="120"/>
      <c r="G141" s="120"/>
      <c r="H141" s="82"/>
      <c r="I141" s="82"/>
      <c r="J141" s="82"/>
      <c r="K141" s="82"/>
      <c r="L141" s="82"/>
      <c r="M141" s="82"/>
      <c r="N141" s="82"/>
      <c r="O141" s="82"/>
      <c r="P141" s="82"/>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row>
    <row r="142" spans="1:51">
      <c r="A142" s="82"/>
      <c r="B142" s="82"/>
      <c r="C142" s="125"/>
      <c r="D142" s="124"/>
      <c r="E142" s="82"/>
      <c r="F142" s="120"/>
      <c r="G142" s="120"/>
      <c r="H142" s="82"/>
      <c r="I142" s="82"/>
      <c r="J142" s="82"/>
      <c r="K142" s="82"/>
      <c r="L142" s="82"/>
      <c r="M142" s="82"/>
      <c r="N142" s="82"/>
      <c r="O142" s="82"/>
      <c r="P142" s="82"/>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row>
    <row r="143" spans="1:51">
      <c r="A143" s="82"/>
      <c r="B143" s="82"/>
      <c r="C143" s="125"/>
      <c r="D143" s="124"/>
      <c r="E143" s="82"/>
      <c r="F143" s="120"/>
      <c r="G143" s="120"/>
      <c r="H143" s="82"/>
      <c r="I143" s="82"/>
      <c r="J143" s="82"/>
      <c r="K143" s="82"/>
      <c r="L143" s="82"/>
      <c r="M143" s="82"/>
      <c r="N143" s="82"/>
      <c r="O143" s="82"/>
      <c r="P143" s="82"/>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row>
    <row r="144" spans="1:51">
      <c r="A144" s="82"/>
      <c r="B144" s="82"/>
      <c r="C144" s="125"/>
      <c r="D144" s="124"/>
      <c r="E144" s="82"/>
      <c r="F144" s="120"/>
      <c r="G144" s="120"/>
      <c r="H144" s="82"/>
      <c r="I144" s="82"/>
      <c r="J144" s="82"/>
      <c r="K144" s="82"/>
      <c r="L144" s="82"/>
      <c r="M144" s="82"/>
      <c r="N144" s="82"/>
      <c r="O144" s="82"/>
      <c r="P144" s="82"/>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row>
    <row r="145" spans="1:51">
      <c r="A145" s="82"/>
      <c r="B145" s="82"/>
      <c r="C145" s="125"/>
      <c r="D145" s="124"/>
      <c r="E145" s="82"/>
      <c r="F145" s="120"/>
      <c r="G145" s="120"/>
      <c r="H145" s="82"/>
      <c r="I145" s="82"/>
      <c r="J145" s="82"/>
      <c r="K145" s="82"/>
      <c r="L145" s="82"/>
      <c r="M145" s="82"/>
      <c r="N145" s="82"/>
      <c r="O145" s="82"/>
      <c r="P145" s="82"/>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82"/>
      <c r="B146" s="82"/>
      <c r="C146" s="125"/>
      <c r="D146" s="124"/>
      <c r="E146" s="82"/>
      <c r="F146" s="120"/>
      <c r="G146" s="120"/>
      <c r="H146" s="82"/>
      <c r="I146" s="82"/>
      <c r="J146" s="82"/>
      <c r="K146" s="82"/>
      <c r="L146" s="82"/>
      <c r="M146" s="82"/>
      <c r="N146" s="82"/>
      <c r="O146" s="82"/>
      <c r="P146" s="82"/>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row>
    <row r="147" spans="1:51">
      <c r="A147" s="82"/>
      <c r="B147" s="82"/>
      <c r="C147" s="125"/>
      <c r="D147" s="124"/>
      <c r="E147" s="82"/>
      <c r="F147" s="120"/>
      <c r="G147" s="120"/>
      <c r="H147" s="82"/>
      <c r="I147" s="82"/>
      <c r="J147" s="82"/>
      <c r="K147" s="82"/>
      <c r="L147" s="82"/>
      <c r="M147" s="82"/>
      <c r="N147" s="82"/>
      <c r="O147" s="82"/>
      <c r="P147" s="82"/>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row>
    <row r="148" spans="1:51">
      <c r="A148" s="82"/>
      <c r="B148" s="82"/>
      <c r="C148" s="125"/>
      <c r="D148" s="124"/>
      <c r="E148" s="82"/>
      <c r="F148" s="120"/>
      <c r="G148" s="120"/>
      <c r="H148" s="82"/>
      <c r="I148" s="82"/>
      <c r="J148" s="82"/>
      <c r="K148" s="82"/>
      <c r="L148" s="82"/>
      <c r="M148" s="82"/>
      <c r="N148" s="82"/>
      <c r="O148" s="82"/>
      <c r="P148" s="82"/>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row>
    <row r="149" spans="1:51">
      <c r="A149" s="82"/>
      <c r="B149" s="82"/>
      <c r="C149" s="125"/>
      <c r="D149" s="124"/>
      <c r="E149" s="82"/>
      <c r="F149" s="120"/>
      <c r="G149" s="120"/>
      <c r="H149" s="82"/>
      <c r="I149" s="82"/>
      <c r="J149" s="82"/>
      <c r="K149" s="82"/>
      <c r="L149" s="82"/>
      <c r="M149" s="82"/>
      <c r="N149" s="82"/>
      <c r="O149" s="82"/>
      <c r="P149" s="82"/>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row>
    <row r="150" spans="1:51">
      <c r="A150" s="82"/>
      <c r="B150" s="82"/>
      <c r="C150" s="125"/>
      <c r="D150" s="124"/>
      <c r="E150" s="82"/>
      <c r="F150" s="120"/>
      <c r="G150" s="120"/>
      <c r="H150" s="82"/>
      <c r="I150" s="82"/>
      <c r="J150" s="82"/>
      <c r="K150" s="82"/>
      <c r="L150" s="82"/>
      <c r="M150" s="82"/>
      <c r="N150" s="82"/>
      <c r="O150" s="82"/>
      <c r="P150" s="82"/>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row>
    <row r="151" spans="1:51">
      <c r="A151" s="82"/>
      <c r="B151" s="82"/>
      <c r="C151" s="125"/>
      <c r="D151" s="124"/>
      <c r="E151" s="82"/>
      <c r="F151" s="120"/>
      <c r="G151" s="120"/>
      <c r="H151" s="82"/>
      <c r="I151" s="82"/>
      <c r="J151" s="82"/>
      <c r="K151" s="82"/>
      <c r="L151" s="82"/>
      <c r="M151" s="82"/>
      <c r="N151" s="82"/>
      <c r="O151" s="82"/>
      <c r="P151" s="82"/>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row>
    <row r="152" spans="1:51">
      <c r="A152" s="82"/>
      <c r="B152" s="82"/>
      <c r="C152" s="125"/>
      <c r="D152" s="124"/>
      <c r="E152" s="82"/>
      <c r="F152" s="120"/>
      <c r="G152" s="120"/>
      <c r="H152" s="82"/>
      <c r="I152" s="82"/>
      <c r="J152" s="82"/>
      <c r="K152" s="82"/>
      <c r="L152" s="82"/>
      <c r="M152" s="82"/>
      <c r="N152" s="82"/>
      <c r="O152" s="82"/>
      <c r="P152" s="82"/>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row>
    <row r="153" spans="1:51">
      <c r="A153" s="82"/>
      <c r="B153" s="82"/>
      <c r="C153" s="125"/>
      <c r="D153" s="124"/>
      <c r="E153" s="82"/>
      <c r="F153" s="120"/>
      <c r="G153" s="120"/>
      <c r="H153" s="82"/>
      <c r="I153" s="82"/>
      <c r="J153" s="82"/>
      <c r="K153" s="82"/>
      <c r="L153" s="82"/>
      <c r="M153" s="82"/>
      <c r="N153" s="82"/>
      <c r="O153" s="82"/>
      <c r="P153" s="82"/>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row>
    <row r="154" spans="1:51">
      <c r="A154" s="82"/>
      <c r="B154" s="82"/>
      <c r="C154" s="125"/>
      <c r="D154" s="124"/>
      <c r="E154" s="82"/>
      <c r="F154" s="120"/>
      <c r="G154" s="120"/>
      <c r="H154" s="82"/>
      <c r="I154" s="82"/>
      <c r="J154" s="82"/>
      <c r="K154" s="82"/>
      <c r="L154" s="82"/>
      <c r="M154" s="82"/>
      <c r="N154" s="82"/>
      <c r="O154" s="82"/>
      <c r="P154" s="82"/>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row>
    <row r="155" spans="1:51">
      <c r="A155" s="82"/>
      <c r="B155" s="82"/>
      <c r="C155" s="125"/>
      <c r="D155" s="124"/>
      <c r="E155" s="82"/>
      <c r="F155" s="120"/>
      <c r="G155" s="120"/>
      <c r="H155" s="82"/>
      <c r="I155" s="82"/>
      <c r="J155" s="82"/>
      <c r="K155" s="82"/>
      <c r="L155" s="82"/>
      <c r="M155" s="82"/>
      <c r="N155" s="82"/>
      <c r="O155" s="82"/>
      <c r="P155" s="82"/>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row>
    <row r="156" spans="1:51">
      <c r="A156" s="82"/>
      <c r="B156" s="82"/>
      <c r="C156" s="125"/>
      <c r="D156" s="124"/>
      <c r="E156" s="82"/>
      <c r="F156" s="120"/>
      <c r="G156" s="120"/>
      <c r="H156" s="82"/>
      <c r="I156" s="82"/>
      <c r="J156" s="82"/>
      <c r="K156" s="82"/>
      <c r="L156" s="82"/>
      <c r="M156" s="82"/>
      <c r="N156" s="82"/>
      <c r="O156" s="82"/>
      <c r="P156" s="82"/>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row>
    <row r="157" spans="1:51">
      <c r="A157" s="82"/>
      <c r="B157" s="82"/>
      <c r="C157" s="125"/>
      <c r="D157" s="124"/>
      <c r="E157" s="82"/>
      <c r="F157" s="120"/>
      <c r="G157" s="120"/>
      <c r="H157" s="82"/>
      <c r="I157" s="82"/>
      <c r="J157" s="82"/>
      <c r="K157" s="82"/>
      <c r="L157" s="82"/>
      <c r="M157" s="82"/>
      <c r="N157" s="82"/>
      <c r="O157" s="82"/>
      <c r="P157" s="82"/>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row>
    <row r="158" spans="1:51">
      <c r="A158" s="82"/>
      <c r="B158" s="82"/>
      <c r="C158" s="125"/>
      <c r="D158" s="124"/>
      <c r="E158" s="82"/>
      <c r="F158" s="120"/>
      <c r="G158" s="120"/>
      <c r="H158" s="82"/>
      <c r="I158" s="82"/>
      <c r="J158" s="82"/>
      <c r="K158" s="82"/>
      <c r="L158" s="82"/>
      <c r="M158" s="82"/>
      <c r="N158" s="82"/>
      <c r="O158" s="82"/>
      <c r="P158" s="82"/>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82"/>
      <c r="B159" s="82"/>
      <c r="C159" s="125"/>
      <c r="D159" s="124"/>
      <c r="E159" s="82"/>
      <c r="F159" s="120"/>
      <c r="G159" s="120"/>
      <c r="H159" s="82"/>
      <c r="I159" s="82"/>
      <c r="J159" s="82"/>
      <c r="K159" s="82"/>
      <c r="L159" s="82"/>
      <c r="M159" s="82"/>
      <c r="N159" s="82"/>
      <c r="O159" s="82"/>
      <c r="P159" s="82"/>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row>
    <row r="160" spans="1:51">
      <c r="A160" s="82"/>
      <c r="B160" s="82"/>
      <c r="C160" s="125"/>
      <c r="D160" s="124"/>
      <c r="E160" s="82"/>
      <c r="F160" s="120"/>
      <c r="G160" s="120"/>
      <c r="H160" s="82"/>
      <c r="I160" s="82"/>
      <c r="J160" s="82"/>
      <c r="K160" s="82"/>
      <c r="L160" s="82"/>
      <c r="M160" s="82"/>
      <c r="N160" s="82"/>
      <c r="O160" s="82"/>
      <c r="P160" s="82"/>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row>
    <row r="161" spans="1:51">
      <c r="A161" s="82"/>
      <c r="B161" s="82"/>
      <c r="C161" s="125"/>
      <c r="D161" s="124"/>
      <c r="E161" s="82"/>
      <c r="F161" s="120"/>
      <c r="G161" s="120"/>
      <c r="H161" s="82"/>
      <c r="I161" s="82"/>
      <c r="J161" s="82"/>
      <c r="K161" s="82"/>
      <c r="L161" s="82"/>
      <c r="M161" s="82"/>
      <c r="N161" s="82"/>
      <c r="O161" s="82"/>
      <c r="P161" s="82"/>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row>
    <row r="162" spans="1:51">
      <c r="A162" s="82"/>
      <c r="B162" s="82"/>
      <c r="C162" s="125"/>
      <c r="D162" s="124"/>
      <c r="E162" s="82"/>
      <c r="F162" s="120"/>
      <c r="G162" s="120"/>
      <c r="H162" s="82"/>
      <c r="I162" s="82"/>
      <c r="J162" s="82"/>
      <c r="K162" s="82"/>
      <c r="L162" s="82"/>
      <c r="M162" s="82"/>
      <c r="N162" s="82"/>
      <c r="O162" s="82"/>
      <c r="P162" s="82"/>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row>
    <row r="163" spans="1:51">
      <c r="A163" s="82"/>
      <c r="B163" s="82"/>
      <c r="C163" s="125"/>
      <c r="D163" s="124"/>
      <c r="E163" s="82"/>
      <c r="F163" s="120"/>
      <c r="G163" s="120"/>
      <c r="H163" s="82"/>
      <c r="I163" s="82"/>
      <c r="J163" s="82"/>
      <c r="K163" s="82"/>
      <c r="L163" s="82"/>
      <c r="M163" s="82"/>
      <c r="N163" s="82"/>
      <c r="O163" s="82"/>
      <c r="P163" s="82"/>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row>
    <row r="164" spans="1:51">
      <c r="A164" s="82"/>
      <c r="B164" s="82"/>
      <c r="C164" s="125"/>
      <c r="D164" s="124"/>
      <c r="E164" s="82"/>
      <c r="F164" s="120"/>
      <c r="G164" s="120"/>
      <c r="H164" s="82"/>
      <c r="I164" s="82"/>
      <c r="J164" s="82"/>
      <c r="K164" s="82"/>
      <c r="L164" s="82"/>
      <c r="M164" s="82"/>
      <c r="N164" s="82"/>
      <c r="O164" s="82"/>
      <c r="P164" s="82"/>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row>
    <row r="165" spans="1:51">
      <c r="A165" s="82"/>
      <c r="B165" s="82"/>
      <c r="C165" s="125"/>
      <c r="D165" s="124"/>
      <c r="E165" s="82"/>
      <c r="F165" s="120"/>
      <c r="G165" s="120"/>
      <c r="H165" s="82"/>
      <c r="I165" s="82"/>
      <c r="J165" s="82"/>
      <c r="K165" s="82"/>
      <c r="L165" s="82"/>
      <c r="M165" s="82"/>
      <c r="N165" s="82"/>
      <c r="O165" s="82"/>
      <c r="P165" s="82"/>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row>
    <row r="166" spans="1:51">
      <c r="A166" s="82"/>
      <c r="B166" s="82"/>
      <c r="C166" s="125"/>
      <c r="D166" s="124"/>
      <c r="E166" s="82"/>
      <c r="F166" s="120"/>
      <c r="G166" s="120"/>
      <c r="H166" s="82"/>
      <c r="I166" s="82"/>
      <c r="J166" s="82"/>
      <c r="K166" s="82"/>
      <c r="L166" s="82"/>
      <c r="M166" s="82"/>
      <c r="N166" s="82"/>
      <c r="O166" s="82"/>
      <c r="P166" s="82"/>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row>
    <row r="167" spans="1:51">
      <c r="A167" s="82"/>
      <c r="B167" s="82"/>
      <c r="C167" s="125"/>
      <c r="D167" s="124"/>
      <c r="E167" s="82"/>
      <c r="F167" s="120"/>
      <c r="G167" s="120"/>
      <c r="H167" s="82"/>
      <c r="I167" s="82"/>
      <c r="J167" s="82"/>
      <c r="K167" s="82"/>
      <c r="L167" s="82"/>
      <c r="M167" s="82"/>
      <c r="N167" s="82"/>
      <c r="O167" s="82"/>
      <c r="P167" s="82"/>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row>
    <row r="168" spans="1:51">
      <c r="A168" s="82"/>
      <c r="B168" s="82"/>
      <c r="C168" s="125"/>
      <c r="D168" s="124"/>
      <c r="E168" s="82"/>
      <c r="F168" s="120"/>
      <c r="G168" s="120"/>
      <c r="H168" s="82"/>
      <c r="I168" s="82"/>
      <c r="J168" s="82"/>
      <c r="K168" s="82"/>
      <c r="L168" s="82"/>
      <c r="M168" s="82"/>
      <c r="N168" s="82"/>
      <c r="O168" s="82"/>
      <c r="P168" s="82"/>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row>
    <row r="169" spans="1:51">
      <c r="A169" s="82"/>
      <c r="B169" s="82"/>
      <c r="C169" s="125"/>
      <c r="D169" s="124"/>
      <c r="E169" s="82"/>
      <c r="F169" s="120"/>
      <c r="G169" s="120"/>
      <c r="H169" s="82"/>
      <c r="I169" s="82"/>
      <c r="J169" s="82"/>
      <c r="K169" s="82"/>
      <c r="L169" s="82"/>
      <c r="M169" s="82"/>
      <c r="N169" s="82"/>
      <c r="O169" s="82"/>
      <c r="P169" s="82"/>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row>
    <row r="170" spans="1:51">
      <c r="A170" s="82"/>
      <c r="B170" s="82"/>
      <c r="C170" s="125"/>
      <c r="D170" s="124"/>
      <c r="E170" s="82"/>
      <c r="F170" s="120"/>
      <c r="G170" s="120"/>
      <c r="H170" s="82"/>
      <c r="I170" s="82"/>
      <c r="J170" s="82"/>
      <c r="K170" s="82"/>
      <c r="L170" s="82"/>
      <c r="M170" s="82"/>
      <c r="N170" s="82"/>
      <c r="O170" s="82"/>
      <c r="P170" s="82"/>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row>
    <row r="171" spans="1:51">
      <c r="A171" s="82"/>
      <c r="B171" s="82"/>
      <c r="C171" s="125"/>
      <c r="D171" s="124"/>
      <c r="E171" s="82"/>
      <c r="F171" s="120"/>
      <c r="G171" s="120"/>
      <c r="H171" s="82"/>
      <c r="I171" s="82"/>
      <c r="J171" s="82"/>
      <c r="K171" s="82"/>
      <c r="L171" s="82"/>
      <c r="M171" s="82"/>
      <c r="N171" s="82"/>
      <c r="O171" s="82"/>
      <c r="P171" s="82"/>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82"/>
      <c r="B172" s="82"/>
      <c r="C172" s="125"/>
      <c r="D172" s="124"/>
      <c r="E172" s="82"/>
      <c r="F172" s="120"/>
      <c r="G172" s="120"/>
      <c r="H172" s="82"/>
      <c r="I172" s="82"/>
      <c r="J172" s="82"/>
      <c r="K172" s="82"/>
      <c r="L172" s="82"/>
      <c r="M172" s="82"/>
      <c r="N172" s="82"/>
      <c r="O172" s="82"/>
      <c r="P172" s="82"/>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row>
    <row r="173" spans="1:51">
      <c r="A173" s="82"/>
      <c r="B173" s="82"/>
      <c r="C173" s="125"/>
      <c r="D173" s="124"/>
      <c r="E173" s="82"/>
      <c r="F173" s="120"/>
      <c r="G173" s="120"/>
      <c r="H173" s="82"/>
      <c r="I173" s="82"/>
      <c r="J173" s="82"/>
      <c r="K173" s="82"/>
      <c r="L173" s="82"/>
      <c r="M173" s="82"/>
      <c r="N173" s="82"/>
      <c r="O173" s="82"/>
      <c r="P173" s="82"/>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row>
    <row r="174" spans="1:51">
      <c r="A174" s="82"/>
      <c r="B174" s="82"/>
      <c r="C174" s="125"/>
      <c r="D174" s="124"/>
      <c r="E174" s="82"/>
      <c r="F174" s="120"/>
      <c r="G174" s="120"/>
      <c r="H174" s="82"/>
      <c r="I174" s="82"/>
      <c r="J174" s="82"/>
      <c r="K174" s="82"/>
      <c r="L174" s="82"/>
      <c r="M174" s="82"/>
      <c r="N174" s="82"/>
      <c r="O174" s="82"/>
      <c r="P174" s="82"/>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row>
    <row r="175" spans="1:51">
      <c r="A175" s="82"/>
      <c r="B175" s="82"/>
      <c r="C175" s="125"/>
      <c r="D175" s="124"/>
      <c r="E175" s="82"/>
      <c r="F175" s="120"/>
      <c r="G175" s="120"/>
      <c r="H175" s="82"/>
      <c r="I175" s="82"/>
      <c r="J175" s="82"/>
      <c r="K175" s="82"/>
      <c r="L175" s="82"/>
      <c r="M175" s="82"/>
      <c r="N175" s="82"/>
      <c r="O175" s="82"/>
      <c r="P175" s="82"/>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row>
    <row r="176" spans="1:51">
      <c r="A176" s="82"/>
      <c r="B176" s="82"/>
      <c r="C176" s="125"/>
      <c r="D176" s="124"/>
      <c r="E176" s="82"/>
      <c r="F176" s="120"/>
      <c r="G176" s="120"/>
      <c r="H176" s="82"/>
      <c r="I176" s="82"/>
      <c r="J176" s="82"/>
      <c r="K176" s="82"/>
      <c r="L176" s="82"/>
      <c r="M176" s="82"/>
      <c r="N176" s="82"/>
      <c r="O176" s="82"/>
      <c r="P176" s="82"/>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row>
    <row r="177" spans="1:51">
      <c r="A177" s="82"/>
      <c r="B177" s="82"/>
      <c r="C177" s="125"/>
      <c r="D177" s="124"/>
      <c r="E177" s="82"/>
      <c r="F177" s="120"/>
      <c r="G177" s="120"/>
      <c r="H177" s="82"/>
      <c r="I177" s="82"/>
      <c r="J177" s="82"/>
      <c r="K177" s="82"/>
      <c r="L177" s="82"/>
      <c r="M177" s="82"/>
      <c r="N177" s="82"/>
      <c r="O177" s="82"/>
      <c r="P177" s="82"/>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row>
    <row r="178" spans="1:51">
      <c r="A178" s="82"/>
      <c r="B178" s="82"/>
      <c r="C178" s="125"/>
      <c r="D178" s="124"/>
      <c r="E178" s="82"/>
      <c r="F178" s="120"/>
      <c r="G178" s="120"/>
      <c r="H178" s="82"/>
      <c r="I178" s="82"/>
      <c r="J178" s="82"/>
      <c r="K178" s="82"/>
      <c r="L178" s="82"/>
      <c r="M178" s="82"/>
      <c r="N178" s="82"/>
      <c r="O178" s="82"/>
      <c r="P178" s="82"/>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row>
    <row r="179" spans="1:51">
      <c r="A179" s="82"/>
      <c r="B179" s="82"/>
      <c r="C179" s="125"/>
      <c r="D179" s="124"/>
      <c r="E179" s="82"/>
      <c r="F179" s="120"/>
      <c r="G179" s="120"/>
      <c r="H179" s="82"/>
      <c r="I179" s="82"/>
      <c r="J179" s="82"/>
      <c r="K179" s="82"/>
      <c r="L179" s="82"/>
      <c r="M179" s="82"/>
      <c r="N179" s="82"/>
      <c r="O179" s="82"/>
      <c r="P179" s="82"/>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row>
    <row r="180" spans="1:51">
      <c r="A180" s="82"/>
      <c r="B180" s="82"/>
      <c r="C180" s="125"/>
      <c r="D180" s="124"/>
      <c r="E180" s="82"/>
      <c r="F180" s="120"/>
      <c r="G180" s="120"/>
      <c r="H180" s="82"/>
      <c r="I180" s="82"/>
      <c r="J180" s="82"/>
      <c r="K180" s="82"/>
      <c r="L180" s="82"/>
      <c r="M180" s="82"/>
      <c r="N180" s="82"/>
      <c r="O180" s="82"/>
      <c r="P180" s="82"/>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row>
    <row r="181" spans="1:51">
      <c r="A181" s="82"/>
      <c r="B181" s="82"/>
      <c r="C181" s="125"/>
      <c r="D181" s="124"/>
      <c r="E181" s="82"/>
      <c r="F181" s="120"/>
      <c r="G181" s="120"/>
      <c r="H181" s="82"/>
      <c r="I181" s="82"/>
      <c r="J181" s="82"/>
      <c r="K181" s="82"/>
      <c r="L181" s="82"/>
      <c r="M181" s="82"/>
      <c r="N181" s="82"/>
      <c r="O181" s="82"/>
      <c r="P181" s="82"/>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row>
    <row r="182" spans="1:51">
      <c r="A182" s="82"/>
      <c r="B182" s="82"/>
      <c r="C182" s="125"/>
      <c r="D182" s="124"/>
      <c r="E182" s="82"/>
      <c r="F182" s="120"/>
      <c r="G182" s="120"/>
      <c r="H182" s="82"/>
      <c r="I182" s="82"/>
      <c r="J182" s="82"/>
      <c r="K182" s="82"/>
      <c r="L182" s="82"/>
      <c r="M182" s="82"/>
      <c r="N182" s="82"/>
      <c r="O182" s="82"/>
      <c r="P182" s="82"/>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row>
    <row r="183" spans="1:51">
      <c r="A183" s="82"/>
      <c r="B183" s="82"/>
      <c r="C183" s="125"/>
      <c r="D183" s="124"/>
      <c r="E183" s="82"/>
      <c r="F183" s="120"/>
      <c r="G183" s="120"/>
      <c r="H183" s="82"/>
      <c r="I183" s="82"/>
      <c r="J183" s="82"/>
      <c r="K183" s="82"/>
      <c r="L183" s="82"/>
      <c r="M183" s="82"/>
      <c r="N183" s="82"/>
      <c r="O183" s="82"/>
      <c r="P183" s="82"/>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row>
    <row r="184" spans="1:51">
      <c r="A184" s="82"/>
      <c r="B184" s="82"/>
      <c r="C184" s="125"/>
      <c r="D184" s="124"/>
      <c r="E184" s="82"/>
      <c r="F184" s="120"/>
      <c r="G184" s="120"/>
      <c r="H184" s="82"/>
      <c r="I184" s="82"/>
      <c r="J184" s="82"/>
      <c r="K184" s="82"/>
      <c r="L184" s="82"/>
      <c r="M184" s="82"/>
      <c r="N184" s="82"/>
      <c r="O184" s="82"/>
      <c r="P184" s="82"/>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82"/>
      <c r="B185" s="82"/>
      <c r="C185" s="125"/>
      <c r="D185" s="124"/>
      <c r="E185" s="82"/>
      <c r="F185" s="120"/>
      <c r="G185" s="120"/>
      <c r="H185" s="82"/>
      <c r="I185" s="82"/>
      <c r="J185" s="82"/>
      <c r="K185" s="82"/>
      <c r="L185" s="82"/>
      <c r="M185" s="82"/>
      <c r="N185" s="82"/>
      <c r="O185" s="82"/>
      <c r="P185" s="82"/>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row>
    <row r="186" spans="1:51">
      <c r="A186" s="82"/>
      <c r="B186" s="82"/>
      <c r="C186" s="125"/>
      <c r="D186" s="124"/>
      <c r="E186" s="82"/>
      <c r="F186" s="120"/>
      <c r="G186" s="120"/>
      <c r="H186" s="82"/>
      <c r="I186" s="82"/>
      <c r="J186" s="82"/>
      <c r="K186" s="82"/>
      <c r="L186" s="82"/>
      <c r="M186" s="82"/>
      <c r="N186" s="82"/>
      <c r="O186" s="82"/>
      <c r="P186" s="82"/>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row>
    <row r="187" spans="1:51">
      <c r="A187" s="82"/>
      <c r="B187" s="82"/>
      <c r="C187" s="125"/>
      <c r="D187" s="124"/>
      <c r="E187" s="82"/>
      <c r="F187" s="120"/>
      <c r="G187" s="120"/>
      <c r="H187" s="82"/>
      <c r="I187" s="82"/>
      <c r="J187" s="82"/>
      <c r="K187" s="82"/>
      <c r="L187" s="82"/>
      <c r="M187" s="82"/>
      <c r="N187" s="82"/>
      <c r="O187" s="82"/>
      <c r="P187" s="82"/>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row>
    <row r="188" spans="1:51">
      <c r="A188" s="82"/>
      <c r="B188" s="82"/>
      <c r="C188" s="125"/>
      <c r="D188" s="124"/>
      <c r="E188" s="82"/>
      <c r="F188" s="120"/>
      <c r="G188" s="120"/>
      <c r="H188" s="82"/>
      <c r="I188" s="82"/>
      <c r="J188" s="82"/>
      <c r="K188" s="82"/>
      <c r="L188" s="82"/>
      <c r="M188" s="82"/>
      <c r="N188" s="82"/>
      <c r="O188" s="82"/>
      <c r="P188" s="82"/>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row>
    <row r="189" spans="1:51">
      <c r="A189" s="82"/>
      <c r="B189" s="82"/>
      <c r="C189" s="125"/>
      <c r="D189" s="124"/>
      <c r="E189" s="82"/>
      <c r="F189" s="120"/>
      <c r="G189" s="120"/>
      <c r="H189" s="82"/>
      <c r="I189" s="82"/>
      <c r="J189" s="82"/>
      <c r="K189" s="82"/>
      <c r="L189" s="82"/>
      <c r="M189" s="82"/>
      <c r="N189" s="82"/>
      <c r="O189" s="82"/>
      <c r="P189" s="82"/>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row>
    <row r="190" spans="1:51">
      <c r="A190" s="82"/>
      <c r="B190" s="82"/>
      <c r="C190" s="125"/>
      <c r="D190" s="124"/>
      <c r="E190" s="82"/>
      <c r="F190" s="120"/>
      <c r="G190" s="120"/>
      <c r="H190" s="82"/>
      <c r="I190" s="82"/>
      <c r="J190" s="82"/>
      <c r="K190" s="82"/>
      <c r="L190" s="82"/>
      <c r="M190" s="82"/>
      <c r="N190" s="82"/>
      <c r="O190" s="82"/>
      <c r="P190" s="82"/>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row>
    <row r="191" spans="1:51">
      <c r="A191" s="82"/>
      <c r="B191" s="82"/>
      <c r="C191" s="125"/>
      <c r="D191" s="124"/>
      <c r="E191" s="82"/>
      <c r="F191" s="120"/>
      <c r="G191" s="120"/>
      <c r="H191" s="82"/>
      <c r="I191" s="82"/>
      <c r="J191" s="82"/>
      <c r="K191" s="82"/>
      <c r="L191" s="82"/>
      <c r="M191" s="82"/>
      <c r="N191" s="82"/>
      <c r="O191" s="82"/>
      <c r="P191" s="82"/>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row>
    <row r="192" spans="1:51">
      <c r="A192" s="82"/>
      <c r="B192" s="82"/>
      <c r="C192" s="125"/>
      <c r="D192" s="124"/>
      <c r="E192" s="82"/>
      <c r="F192" s="120"/>
      <c r="G192" s="120"/>
      <c r="H192" s="82"/>
      <c r="I192" s="82"/>
      <c r="J192" s="82"/>
      <c r="K192" s="82"/>
      <c r="L192" s="82"/>
      <c r="M192" s="82"/>
      <c r="N192" s="82"/>
      <c r="O192" s="82"/>
      <c r="P192" s="82"/>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row>
    <row r="193" spans="1:51">
      <c r="A193" s="82"/>
      <c r="B193" s="82"/>
      <c r="C193" s="125"/>
      <c r="D193" s="124"/>
      <c r="E193" s="82"/>
      <c r="F193" s="120"/>
      <c r="G193" s="120"/>
      <c r="H193" s="82"/>
      <c r="I193" s="82"/>
      <c r="J193" s="82"/>
      <c r="K193" s="82"/>
      <c r="L193" s="82"/>
      <c r="M193" s="82"/>
      <c r="N193" s="82"/>
      <c r="O193" s="82"/>
      <c r="P193" s="82"/>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row>
    <row r="194" spans="1:51">
      <c r="A194" s="82"/>
      <c r="B194" s="82"/>
      <c r="C194" s="125"/>
      <c r="D194" s="124"/>
      <c r="E194" s="82"/>
      <c r="F194" s="120"/>
      <c r="G194" s="120"/>
      <c r="H194" s="82"/>
      <c r="I194" s="82"/>
      <c r="J194" s="82"/>
      <c r="K194" s="82"/>
      <c r="L194" s="82"/>
      <c r="M194" s="82"/>
      <c r="N194" s="82"/>
      <c r="O194" s="82"/>
      <c r="P194" s="82"/>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row>
    <row r="195" spans="1:51">
      <c r="A195" s="82"/>
      <c r="B195" s="82"/>
      <c r="C195" s="125"/>
      <c r="D195" s="124"/>
      <c r="E195" s="82"/>
      <c r="F195" s="120"/>
      <c r="G195" s="120"/>
      <c r="H195" s="82"/>
      <c r="I195" s="82"/>
      <c r="J195" s="82"/>
      <c r="K195" s="82"/>
      <c r="L195" s="82"/>
      <c r="M195" s="82"/>
      <c r="N195" s="82"/>
      <c r="O195" s="82"/>
      <c r="P195" s="82"/>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row>
    <row r="196" spans="1:51">
      <c r="A196" s="82"/>
      <c r="B196" s="82"/>
      <c r="C196" s="125"/>
      <c r="D196" s="124"/>
      <c r="E196" s="82"/>
      <c r="F196" s="120"/>
      <c r="G196" s="120"/>
      <c r="H196" s="82"/>
      <c r="I196" s="82"/>
      <c r="J196" s="82"/>
      <c r="K196" s="82"/>
      <c r="L196" s="82"/>
      <c r="M196" s="82"/>
      <c r="N196" s="82"/>
      <c r="O196" s="82"/>
      <c r="P196" s="82"/>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row>
    <row r="197" spans="1:51">
      <c r="A197" s="82"/>
      <c r="B197" s="82"/>
      <c r="C197" s="125"/>
      <c r="D197" s="124"/>
      <c r="E197" s="82"/>
      <c r="F197" s="120"/>
      <c r="G197" s="120"/>
      <c r="H197" s="82"/>
      <c r="I197" s="82"/>
      <c r="J197" s="82"/>
      <c r="K197" s="82"/>
      <c r="L197" s="82"/>
      <c r="M197" s="82"/>
      <c r="N197" s="82"/>
      <c r="O197" s="82"/>
      <c r="P197" s="82"/>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82"/>
      <c r="B198" s="82"/>
      <c r="C198" s="125"/>
      <c r="D198" s="124"/>
      <c r="E198" s="82"/>
      <c r="F198" s="120"/>
      <c r="G198" s="120"/>
      <c r="H198" s="82"/>
      <c r="I198" s="82"/>
      <c r="J198" s="82"/>
      <c r="K198" s="82"/>
      <c r="L198" s="82"/>
      <c r="M198" s="82"/>
      <c r="N198" s="82"/>
      <c r="O198" s="82"/>
      <c r="P198" s="82"/>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row>
    <row r="199" spans="1:51">
      <c r="A199" s="82"/>
      <c r="B199" s="82"/>
      <c r="C199" s="125"/>
      <c r="D199" s="124"/>
      <c r="E199" s="82"/>
      <c r="F199" s="120"/>
      <c r="G199" s="120"/>
      <c r="H199" s="82"/>
      <c r="I199" s="82"/>
      <c r="J199" s="82"/>
      <c r="K199" s="82"/>
      <c r="L199" s="82"/>
      <c r="M199" s="82"/>
      <c r="N199" s="82"/>
      <c r="O199" s="82"/>
      <c r="P199" s="82"/>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row>
    <row r="200" spans="1:51">
      <c r="A200" s="82"/>
      <c r="B200" s="82"/>
      <c r="C200" s="125"/>
      <c r="D200" s="124"/>
      <c r="E200" s="82"/>
      <c r="F200" s="120"/>
      <c r="G200" s="120"/>
      <c r="H200" s="82"/>
      <c r="I200" s="82"/>
      <c r="J200" s="82"/>
      <c r="K200" s="82"/>
      <c r="L200" s="82"/>
      <c r="M200" s="82"/>
      <c r="N200" s="82"/>
      <c r="O200" s="82"/>
      <c r="P200" s="82"/>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row>
    <row r="201" spans="1:51">
      <c r="A201" s="82"/>
      <c r="B201" s="82"/>
      <c r="C201" s="125"/>
      <c r="D201" s="124"/>
      <c r="E201" s="82"/>
      <c r="F201" s="120"/>
      <c r="G201" s="120"/>
      <c r="H201" s="82"/>
      <c r="I201" s="82"/>
      <c r="J201" s="82"/>
      <c r="K201" s="82"/>
      <c r="L201" s="82"/>
      <c r="M201" s="82"/>
      <c r="N201" s="82"/>
      <c r="O201" s="82"/>
      <c r="P201" s="82"/>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row>
    <row r="202" spans="1:51">
      <c r="A202" s="82"/>
      <c r="B202" s="82"/>
      <c r="C202" s="125"/>
      <c r="D202" s="124"/>
      <c r="E202" s="82"/>
      <c r="F202" s="120"/>
      <c r="G202" s="120"/>
      <c r="H202" s="82"/>
      <c r="I202" s="82"/>
      <c r="J202" s="82"/>
      <c r="K202" s="82"/>
      <c r="L202" s="82"/>
      <c r="M202" s="82"/>
      <c r="N202" s="82"/>
      <c r="O202" s="82"/>
      <c r="P202" s="82"/>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row>
    <row r="203" spans="1:51">
      <c r="A203" s="82"/>
      <c r="B203" s="82"/>
      <c r="C203" s="125"/>
      <c r="D203" s="124"/>
      <c r="E203" s="82"/>
      <c r="F203" s="120"/>
      <c r="G203" s="120"/>
      <c r="H203" s="82"/>
      <c r="I203" s="82"/>
      <c r="J203" s="82"/>
      <c r="K203" s="82"/>
      <c r="L203" s="82"/>
      <c r="M203" s="82"/>
      <c r="N203" s="82"/>
      <c r="O203" s="82"/>
      <c r="P203" s="82"/>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row>
    <row r="204" spans="1:51">
      <c r="A204" s="82"/>
      <c r="B204" s="82"/>
      <c r="C204" s="125"/>
      <c r="D204" s="124"/>
      <c r="E204" s="82"/>
      <c r="F204" s="120"/>
      <c r="G204" s="120"/>
      <c r="H204" s="82"/>
      <c r="I204" s="82"/>
      <c r="J204" s="82"/>
      <c r="K204" s="82"/>
      <c r="L204" s="82"/>
      <c r="M204" s="82"/>
      <c r="N204" s="82"/>
      <c r="O204" s="82"/>
      <c r="P204" s="82"/>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row>
    <row r="205" spans="1:51">
      <c r="A205" s="82"/>
      <c r="B205" s="82"/>
      <c r="C205" s="125"/>
      <c r="D205" s="124"/>
      <c r="E205" s="82"/>
      <c r="F205" s="120"/>
      <c r="G205" s="120"/>
      <c r="H205" s="82"/>
      <c r="I205" s="82"/>
      <c r="J205" s="82"/>
      <c r="K205" s="82"/>
      <c r="L205" s="82"/>
      <c r="M205" s="82"/>
      <c r="N205" s="82"/>
      <c r="O205" s="82"/>
      <c r="P205" s="82"/>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row>
    <row r="206" spans="1:51">
      <c r="A206" s="82"/>
      <c r="B206" s="82"/>
      <c r="C206" s="125"/>
      <c r="D206" s="124"/>
      <c r="E206" s="82"/>
      <c r="F206" s="120"/>
      <c r="G206" s="120"/>
      <c r="H206" s="82"/>
      <c r="I206" s="82"/>
      <c r="J206" s="82"/>
      <c r="K206" s="82"/>
      <c r="L206" s="82"/>
      <c r="M206" s="82"/>
      <c r="N206" s="82"/>
      <c r="O206" s="82"/>
      <c r="P206" s="82"/>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row>
    <row r="207" spans="1:51">
      <c r="A207" s="82"/>
      <c r="B207" s="82"/>
      <c r="C207" s="125"/>
      <c r="D207" s="124"/>
      <c r="E207" s="82"/>
      <c r="F207" s="120"/>
      <c r="G207" s="120"/>
      <c r="H207" s="82"/>
      <c r="I207" s="82"/>
      <c r="J207" s="82"/>
      <c r="K207" s="82"/>
      <c r="L207" s="82"/>
      <c r="M207" s="82"/>
      <c r="N207" s="82"/>
      <c r="O207" s="82"/>
      <c r="P207" s="82"/>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row>
    <row r="208" spans="1:51">
      <c r="A208" s="82"/>
      <c r="B208" s="82"/>
      <c r="C208" s="125"/>
      <c r="D208" s="124"/>
      <c r="E208" s="82"/>
      <c r="F208" s="120"/>
      <c r="G208" s="120"/>
      <c r="H208" s="82"/>
      <c r="I208" s="82"/>
      <c r="J208" s="82"/>
      <c r="K208" s="82"/>
      <c r="L208" s="82"/>
      <c r="M208" s="82"/>
      <c r="N208" s="82"/>
      <c r="O208" s="82"/>
      <c r="P208" s="82"/>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row>
    <row r="209" spans="1:51">
      <c r="A209" s="82"/>
      <c r="B209" s="82"/>
      <c r="C209" s="125"/>
      <c r="D209" s="124"/>
      <c r="E209" s="82"/>
      <c r="F209" s="120"/>
      <c r="G209" s="120"/>
      <c r="H209" s="82"/>
      <c r="I209" s="82"/>
      <c r="J209" s="82"/>
      <c r="K209" s="82"/>
      <c r="L209" s="82"/>
      <c r="M209" s="82"/>
      <c r="N209" s="82"/>
      <c r="O209" s="82"/>
      <c r="P209" s="82"/>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row>
    <row r="210" spans="1:51">
      <c r="A210" s="82"/>
      <c r="B210" s="82"/>
      <c r="C210" s="125"/>
      <c r="D210" s="124"/>
      <c r="E210" s="82"/>
      <c r="F210" s="120"/>
      <c r="G210" s="120"/>
      <c r="H210" s="82"/>
      <c r="I210" s="82"/>
      <c r="J210" s="82"/>
      <c r="K210" s="82"/>
      <c r="L210" s="82"/>
      <c r="M210" s="82"/>
      <c r="N210" s="82"/>
      <c r="O210" s="82"/>
      <c r="P210" s="82"/>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82"/>
      <c r="B211" s="82"/>
      <c r="C211" s="125"/>
      <c r="D211" s="124"/>
      <c r="E211" s="82"/>
      <c r="F211" s="120"/>
      <c r="G211" s="120"/>
      <c r="H211" s="82"/>
      <c r="I211" s="82"/>
      <c r="J211" s="82"/>
      <c r="K211" s="82"/>
      <c r="L211" s="82"/>
      <c r="M211" s="82"/>
      <c r="N211" s="82"/>
      <c r="O211" s="82"/>
      <c r="P211" s="82"/>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row>
    <row r="212" spans="1:51">
      <c r="A212" s="82"/>
      <c r="B212" s="82"/>
      <c r="C212" s="125"/>
      <c r="D212" s="124"/>
      <c r="E212" s="82"/>
      <c r="F212" s="120"/>
      <c r="G212" s="120"/>
      <c r="H212" s="82"/>
      <c r="I212" s="82"/>
      <c r="J212" s="82"/>
      <c r="K212" s="82"/>
      <c r="L212" s="82"/>
      <c r="M212" s="82"/>
      <c r="N212" s="82"/>
      <c r="O212" s="82"/>
      <c r="P212" s="82"/>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row>
    <row r="213" spans="1:51">
      <c r="A213" s="82"/>
      <c r="B213" s="82"/>
      <c r="C213" s="125"/>
      <c r="D213" s="124"/>
      <c r="E213" s="82"/>
      <c r="F213" s="120"/>
      <c r="G213" s="120"/>
      <c r="H213" s="82"/>
      <c r="I213" s="82"/>
      <c r="J213" s="82"/>
      <c r="K213" s="82"/>
      <c r="L213" s="82"/>
      <c r="M213" s="82"/>
      <c r="N213" s="82"/>
      <c r="O213" s="82"/>
      <c r="P213" s="82"/>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row>
    <row r="214" spans="1:51">
      <c r="A214" s="82"/>
      <c r="B214" s="82"/>
      <c r="C214" s="125"/>
      <c r="D214" s="124"/>
      <c r="E214" s="82"/>
      <c r="F214" s="120"/>
      <c r="G214" s="120"/>
      <c r="H214" s="82"/>
      <c r="I214" s="82"/>
      <c r="J214" s="82"/>
      <c r="K214" s="82"/>
      <c r="L214" s="82"/>
      <c r="M214" s="82"/>
      <c r="N214" s="82"/>
      <c r="O214" s="82"/>
      <c r="P214" s="82"/>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row>
    <row r="215" spans="1:51">
      <c r="A215" s="82"/>
      <c r="B215" s="82"/>
      <c r="C215" s="125"/>
      <c r="D215" s="124"/>
      <c r="E215" s="82"/>
      <c r="F215" s="120"/>
      <c r="G215" s="120"/>
      <c r="H215" s="82"/>
      <c r="I215" s="82"/>
      <c r="J215" s="82"/>
      <c r="K215" s="82"/>
      <c r="L215" s="82"/>
      <c r="M215" s="82"/>
      <c r="N215" s="82"/>
      <c r="O215" s="82"/>
      <c r="P215" s="82"/>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row>
    <row r="216" spans="1:51">
      <c r="A216" s="82"/>
      <c r="B216" s="82"/>
      <c r="C216" s="125"/>
      <c r="D216" s="124"/>
      <c r="E216" s="82"/>
      <c r="F216" s="120"/>
      <c r="G216" s="120"/>
      <c r="H216" s="82"/>
      <c r="I216" s="82"/>
      <c r="J216" s="82"/>
      <c r="K216" s="82"/>
      <c r="L216" s="82"/>
      <c r="M216" s="82"/>
      <c r="N216" s="82"/>
      <c r="O216" s="82"/>
      <c r="P216" s="82"/>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row>
    <row r="217" spans="1:51">
      <c r="A217" s="82"/>
      <c r="B217" s="82"/>
      <c r="C217" s="125"/>
      <c r="D217" s="124"/>
      <c r="E217" s="82"/>
      <c r="F217" s="120"/>
      <c r="G217" s="120"/>
      <c r="H217" s="82"/>
      <c r="I217" s="82"/>
      <c r="J217" s="82"/>
      <c r="K217" s="82"/>
      <c r="L217" s="82"/>
      <c r="M217" s="82"/>
      <c r="N217" s="82"/>
      <c r="O217" s="82"/>
      <c r="P217" s="82"/>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row>
    <row r="218" spans="1:51">
      <c r="A218" s="82"/>
      <c r="B218" s="82"/>
      <c r="C218" s="125"/>
      <c r="D218" s="124"/>
      <c r="E218" s="82"/>
      <c r="F218" s="120"/>
      <c r="G218" s="120"/>
      <c r="H218" s="82"/>
      <c r="I218" s="82"/>
      <c r="J218" s="82"/>
      <c r="K218" s="82"/>
      <c r="L218" s="82"/>
      <c r="M218" s="82"/>
      <c r="N218" s="82"/>
      <c r="O218" s="82"/>
      <c r="P218" s="82"/>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row>
    <row r="219" spans="1:51">
      <c r="A219" s="82"/>
      <c r="B219" s="82"/>
      <c r="C219" s="125"/>
      <c r="D219" s="124"/>
      <c r="E219" s="82"/>
      <c r="F219" s="120"/>
      <c r="G219" s="120"/>
      <c r="H219" s="82"/>
      <c r="I219" s="82"/>
      <c r="J219" s="82"/>
      <c r="K219" s="82"/>
      <c r="L219" s="82"/>
      <c r="M219" s="82"/>
      <c r="N219" s="82"/>
      <c r="O219" s="82"/>
      <c r="P219" s="82"/>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row>
    <row r="220" spans="1:51">
      <c r="A220" s="82"/>
      <c r="B220" s="82"/>
      <c r="C220" s="125"/>
      <c r="D220" s="124"/>
      <c r="E220" s="82"/>
      <c r="F220" s="120"/>
      <c r="G220" s="120"/>
      <c r="H220" s="82"/>
      <c r="I220" s="82"/>
      <c r="J220" s="82"/>
      <c r="K220" s="82"/>
      <c r="L220" s="82"/>
      <c r="M220" s="82"/>
      <c r="N220" s="82"/>
      <c r="O220" s="82"/>
      <c r="P220" s="82"/>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row>
    <row r="221" spans="1:51">
      <c r="A221" s="82"/>
      <c r="B221" s="82"/>
      <c r="C221" s="125"/>
      <c r="D221" s="124"/>
      <c r="E221" s="82"/>
      <c r="F221" s="120"/>
      <c r="G221" s="120"/>
      <c r="H221" s="82"/>
      <c r="I221" s="82"/>
      <c r="J221" s="82"/>
      <c r="K221" s="82"/>
      <c r="L221" s="82"/>
      <c r="M221" s="82"/>
      <c r="N221" s="82"/>
      <c r="O221" s="82"/>
      <c r="P221" s="82"/>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row>
    <row r="222" spans="1:51">
      <c r="A222" s="82"/>
      <c r="B222" s="82"/>
      <c r="C222" s="125"/>
      <c r="D222" s="124"/>
      <c r="E222" s="82"/>
      <c r="F222" s="120"/>
      <c r="G222" s="120"/>
      <c r="H222" s="82"/>
      <c r="I222" s="82"/>
      <c r="J222" s="82"/>
      <c r="K222" s="82"/>
      <c r="L222" s="82"/>
      <c r="M222" s="82"/>
      <c r="N222" s="82"/>
      <c r="O222" s="82"/>
      <c r="P222" s="82"/>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row>
    <row r="223" spans="1:51">
      <c r="A223" s="82"/>
      <c r="B223" s="82"/>
      <c r="C223" s="125"/>
      <c r="D223" s="124"/>
      <c r="E223" s="82"/>
      <c r="F223" s="120"/>
      <c r="G223" s="120"/>
      <c r="H223" s="82"/>
      <c r="I223" s="82"/>
      <c r="J223" s="82"/>
      <c r="K223" s="82"/>
      <c r="L223" s="82"/>
      <c r="M223" s="82"/>
      <c r="N223" s="82"/>
      <c r="O223" s="82"/>
      <c r="P223" s="82"/>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82"/>
      <c r="B224" s="82"/>
      <c r="C224" s="125"/>
      <c r="D224" s="124"/>
      <c r="E224" s="82"/>
      <c r="F224" s="120"/>
      <c r="G224" s="120"/>
      <c r="H224" s="82"/>
      <c r="I224" s="82"/>
      <c r="J224" s="82"/>
      <c r="K224" s="82"/>
      <c r="L224" s="82"/>
      <c r="M224" s="82"/>
      <c r="N224" s="82"/>
      <c r="O224" s="82"/>
      <c r="P224" s="82"/>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row>
    <row r="225" spans="1:51">
      <c r="A225" s="82"/>
      <c r="B225" s="82"/>
      <c r="C225" s="125"/>
      <c r="D225" s="124"/>
      <c r="E225" s="82"/>
      <c r="F225" s="120"/>
      <c r="G225" s="120"/>
      <c r="H225" s="82"/>
      <c r="I225" s="82"/>
      <c r="J225" s="82"/>
      <c r="K225" s="82"/>
      <c r="L225" s="82"/>
      <c r="M225" s="82"/>
      <c r="N225" s="82"/>
      <c r="O225" s="82"/>
      <c r="P225" s="82"/>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row>
    <row r="226" spans="1:51">
      <c r="A226" s="82"/>
      <c r="B226" s="82"/>
      <c r="C226" s="125"/>
      <c r="D226" s="124"/>
      <c r="E226" s="82"/>
      <c r="F226" s="120"/>
      <c r="G226" s="120"/>
      <c r="H226" s="82"/>
      <c r="I226" s="82"/>
      <c r="J226" s="82"/>
      <c r="K226" s="82"/>
      <c r="L226" s="82"/>
      <c r="M226" s="82"/>
      <c r="N226" s="82"/>
      <c r="O226" s="82"/>
      <c r="P226" s="82"/>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row>
    <row r="227" spans="1:51">
      <c r="A227" s="82"/>
      <c r="B227" s="82"/>
      <c r="C227" s="125"/>
      <c r="D227" s="124"/>
      <c r="E227" s="82"/>
      <c r="F227" s="120"/>
      <c r="G227" s="120"/>
      <c r="H227" s="82"/>
      <c r="I227" s="82"/>
      <c r="J227" s="82"/>
      <c r="K227" s="82"/>
      <c r="L227" s="82"/>
      <c r="M227" s="82"/>
      <c r="N227" s="82"/>
      <c r="O227" s="82"/>
      <c r="P227" s="82"/>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row>
    <row r="228" spans="1:51">
      <c r="A228" s="82"/>
      <c r="B228" s="82"/>
      <c r="C228" s="125"/>
      <c r="D228" s="124"/>
      <c r="E228" s="82"/>
      <c r="F228" s="120"/>
      <c r="G228" s="120"/>
      <c r="H228" s="82"/>
      <c r="I228" s="82"/>
      <c r="J228" s="82"/>
      <c r="K228" s="82"/>
      <c r="L228" s="82"/>
      <c r="M228" s="82"/>
      <c r="N228" s="82"/>
      <c r="O228" s="82"/>
      <c r="P228" s="82"/>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row>
    <row r="229" spans="1:51">
      <c r="A229" s="82"/>
      <c r="B229" s="82"/>
      <c r="C229" s="125"/>
      <c r="D229" s="124"/>
      <c r="E229" s="82"/>
      <c r="F229" s="120"/>
      <c r="G229" s="120"/>
      <c r="H229" s="82"/>
      <c r="I229" s="82"/>
      <c r="J229" s="82"/>
      <c r="K229" s="82"/>
      <c r="L229" s="82"/>
      <c r="M229" s="82"/>
      <c r="N229" s="82"/>
      <c r="O229" s="82"/>
      <c r="P229" s="82"/>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row>
    <row r="230" spans="1:51">
      <c r="A230" s="82"/>
      <c r="B230" s="82"/>
      <c r="C230" s="125"/>
      <c r="D230" s="124"/>
      <c r="E230" s="82"/>
      <c r="F230" s="120"/>
      <c r="G230" s="120"/>
      <c r="H230" s="82"/>
      <c r="I230" s="82"/>
      <c r="J230" s="82"/>
      <c r="K230" s="82"/>
      <c r="L230" s="82"/>
      <c r="M230" s="82"/>
      <c r="N230" s="82"/>
      <c r="O230" s="82"/>
      <c r="P230" s="82"/>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row>
    <row r="231" spans="1:51">
      <c r="A231" s="82"/>
      <c r="B231" s="82"/>
      <c r="C231" s="125"/>
      <c r="D231" s="124"/>
      <c r="E231" s="82"/>
      <c r="F231" s="120"/>
      <c r="G231" s="120"/>
      <c r="H231" s="82"/>
      <c r="I231" s="82"/>
      <c r="J231" s="82"/>
      <c r="K231" s="82"/>
      <c r="L231" s="82"/>
      <c r="M231" s="82"/>
      <c r="N231" s="82"/>
      <c r="O231" s="82"/>
      <c r="P231" s="82"/>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row>
    <row r="232" spans="1:51">
      <c r="A232" s="82"/>
      <c r="B232" s="82"/>
      <c r="C232" s="125"/>
      <c r="D232" s="124"/>
      <c r="E232" s="82"/>
      <c r="F232" s="120"/>
      <c r="G232" s="120"/>
      <c r="H232" s="82"/>
      <c r="I232" s="82"/>
      <c r="J232" s="82"/>
      <c r="K232" s="82"/>
      <c r="L232" s="82"/>
      <c r="M232" s="82"/>
      <c r="N232" s="82"/>
      <c r="O232" s="82"/>
      <c r="P232" s="82"/>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row>
    <row r="233" spans="1:51">
      <c r="A233" s="82"/>
      <c r="B233" s="82"/>
      <c r="C233" s="125"/>
      <c r="D233" s="124"/>
      <c r="E233" s="82"/>
      <c r="F233" s="120"/>
      <c r="G233" s="120"/>
      <c r="H233" s="82"/>
      <c r="I233" s="82"/>
      <c r="J233" s="82"/>
      <c r="K233" s="82"/>
      <c r="L233" s="82"/>
      <c r="M233" s="82"/>
      <c r="N233" s="82"/>
      <c r="O233" s="82"/>
      <c r="P233" s="82"/>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row>
    <row r="234" spans="1:51">
      <c r="A234" s="82"/>
      <c r="B234" s="82"/>
      <c r="C234" s="125"/>
      <c r="D234" s="124"/>
      <c r="E234" s="82"/>
      <c r="F234" s="120"/>
      <c r="G234" s="120"/>
      <c r="H234" s="82"/>
      <c r="I234" s="82"/>
      <c r="J234" s="82"/>
      <c r="K234" s="82"/>
      <c r="L234" s="82"/>
      <c r="M234" s="82"/>
      <c r="N234" s="82"/>
      <c r="O234" s="82"/>
      <c r="P234" s="82"/>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row>
    <row r="235" spans="1:51">
      <c r="A235" s="82"/>
      <c r="B235" s="82"/>
      <c r="C235" s="125"/>
      <c r="D235" s="124"/>
      <c r="E235" s="82"/>
      <c r="F235" s="120"/>
      <c r="G235" s="120"/>
      <c r="H235" s="82"/>
      <c r="I235" s="82"/>
      <c r="J235" s="82"/>
      <c r="K235" s="82"/>
      <c r="L235" s="82"/>
      <c r="M235" s="82"/>
      <c r="N235" s="82"/>
      <c r="O235" s="82"/>
      <c r="P235" s="82"/>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row>
    <row r="236" spans="1:51">
      <c r="A236" s="82"/>
      <c r="B236" s="82"/>
      <c r="C236" s="125"/>
      <c r="D236" s="124"/>
      <c r="E236" s="82"/>
      <c r="F236" s="120"/>
      <c r="G236" s="120"/>
      <c r="H236" s="82"/>
      <c r="I236" s="82"/>
      <c r="J236" s="82"/>
      <c r="K236" s="82"/>
      <c r="L236" s="82"/>
      <c r="M236" s="82"/>
      <c r="N236" s="82"/>
      <c r="O236" s="82"/>
      <c r="P236" s="82"/>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82"/>
      <c r="B237" s="82"/>
      <c r="C237" s="125"/>
      <c r="D237" s="124"/>
      <c r="E237" s="82"/>
      <c r="F237" s="120"/>
      <c r="G237" s="120"/>
      <c r="H237" s="82"/>
      <c r="I237" s="82"/>
      <c r="J237" s="82"/>
      <c r="K237" s="82"/>
      <c r="L237" s="82"/>
      <c r="M237" s="82"/>
      <c r="N237" s="82"/>
      <c r="O237" s="82"/>
      <c r="P237" s="82"/>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row>
    <row r="238" spans="1:51">
      <c r="A238" s="82"/>
      <c r="B238" s="82"/>
      <c r="C238" s="125"/>
      <c r="D238" s="124"/>
      <c r="E238" s="82"/>
      <c r="F238" s="120"/>
      <c r="G238" s="120"/>
      <c r="H238" s="82"/>
      <c r="I238" s="82"/>
      <c r="J238" s="82"/>
      <c r="K238" s="82"/>
      <c r="L238" s="82"/>
      <c r="M238" s="82"/>
      <c r="N238" s="82"/>
      <c r="O238" s="82"/>
      <c r="P238" s="82"/>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row>
    <row r="239" spans="1:51">
      <c r="A239" s="82"/>
      <c r="B239" s="82"/>
      <c r="C239" s="125"/>
      <c r="D239" s="124"/>
      <c r="E239" s="82"/>
      <c r="F239" s="120"/>
      <c r="G239" s="120"/>
      <c r="H239" s="82"/>
      <c r="I239" s="82"/>
      <c r="J239" s="82"/>
      <c r="K239" s="82"/>
      <c r="L239" s="82"/>
      <c r="M239" s="82"/>
      <c r="N239" s="82"/>
      <c r="O239" s="82"/>
      <c r="P239" s="82"/>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row>
    <row r="240" spans="1:51">
      <c r="A240" s="82"/>
      <c r="B240" s="82"/>
      <c r="C240" s="125"/>
      <c r="D240" s="124"/>
      <c r="E240" s="82"/>
      <c r="F240" s="120"/>
      <c r="G240" s="120"/>
      <c r="H240" s="82"/>
      <c r="I240" s="82"/>
      <c r="J240" s="82"/>
      <c r="K240" s="82"/>
      <c r="L240" s="82"/>
      <c r="M240" s="82"/>
      <c r="N240" s="82"/>
      <c r="O240" s="82"/>
      <c r="P240" s="82"/>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row>
    <row r="241" spans="1:51">
      <c r="A241" s="82"/>
      <c r="B241" s="82"/>
      <c r="C241" s="125"/>
      <c r="D241" s="124"/>
      <c r="E241" s="82"/>
      <c r="F241" s="120"/>
      <c r="G241" s="120"/>
      <c r="H241" s="82"/>
      <c r="I241" s="82"/>
      <c r="J241" s="82"/>
      <c r="K241" s="82"/>
      <c r="L241" s="82"/>
      <c r="M241" s="82"/>
      <c r="N241" s="82"/>
      <c r="O241" s="82"/>
      <c r="P241" s="82"/>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row>
    <row r="242" spans="1:51">
      <c r="A242" s="82"/>
      <c r="B242" s="82"/>
      <c r="C242" s="125"/>
      <c r="D242" s="124"/>
      <c r="E242" s="82"/>
      <c r="F242" s="120"/>
      <c r="G242" s="120"/>
      <c r="H242" s="82"/>
      <c r="I242" s="82"/>
      <c r="J242" s="82"/>
      <c r="K242" s="82"/>
      <c r="L242" s="82"/>
      <c r="M242" s="82"/>
      <c r="N242" s="82"/>
      <c r="O242" s="82"/>
      <c r="P242" s="82"/>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row>
    <row r="243" spans="1:51">
      <c r="A243" s="82"/>
      <c r="B243" s="82"/>
      <c r="C243" s="125"/>
      <c r="D243" s="124"/>
      <c r="E243" s="82"/>
      <c r="F243" s="120"/>
      <c r="G243" s="120"/>
      <c r="H243" s="82"/>
      <c r="I243" s="82"/>
      <c r="J243" s="82"/>
      <c r="K243" s="82"/>
      <c r="L243" s="82"/>
      <c r="M243" s="82"/>
      <c r="N243" s="82"/>
      <c r="O243" s="82"/>
      <c r="P243" s="82"/>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row>
    <row r="244" spans="1:51">
      <c r="A244" s="82"/>
      <c r="B244" s="82"/>
      <c r="C244" s="125"/>
      <c r="D244" s="124"/>
      <c r="E244" s="82"/>
      <c r="F244" s="120"/>
      <c r="G244" s="120"/>
      <c r="H244" s="82"/>
      <c r="I244" s="82"/>
      <c r="J244" s="82"/>
      <c r="K244" s="82"/>
      <c r="L244" s="82"/>
      <c r="M244" s="82"/>
      <c r="N244" s="82"/>
      <c r="O244" s="82"/>
      <c r="P244" s="82"/>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row>
    <row r="245" spans="1:51">
      <c r="A245" s="82"/>
      <c r="B245" s="82"/>
      <c r="C245" s="125"/>
      <c r="D245" s="124"/>
      <c r="E245" s="82"/>
      <c r="F245" s="120"/>
      <c r="G245" s="120"/>
      <c r="H245" s="82"/>
      <c r="I245" s="82"/>
      <c r="J245" s="82"/>
      <c r="K245" s="82"/>
      <c r="L245" s="82"/>
      <c r="M245" s="82"/>
      <c r="N245" s="82"/>
      <c r="O245" s="82"/>
      <c r="P245" s="82"/>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row>
    <row r="246" spans="1:51">
      <c r="A246" s="82"/>
      <c r="B246" s="82"/>
      <c r="C246" s="125"/>
      <c r="D246" s="124"/>
      <c r="E246" s="82"/>
      <c r="F246" s="120"/>
      <c r="G246" s="120"/>
      <c r="H246" s="82"/>
      <c r="I246" s="82"/>
      <c r="J246" s="82"/>
      <c r="K246" s="82"/>
      <c r="L246" s="82"/>
      <c r="M246" s="82"/>
      <c r="N246" s="82"/>
      <c r="O246" s="82"/>
      <c r="P246" s="82"/>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row>
    <row r="247" spans="1:51">
      <c r="A247" s="82"/>
      <c r="B247" s="82"/>
      <c r="C247" s="125"/>
      <c r="D247" s="124"/>
      <c r="E247" s="82"/>
      <c r="F247" s="120"/>
      <c r="G247" s="120"/>
      <c r="H247" s="82"/>
      <c r="I247" s="82"/>
      <c r="J247" s="82"/>
      <c r="K247" s="82"/>
      <c r="L247" s="82"/>
      <c r="M247" s="82"/>
      <c r="N247" s="82"/>
      <c r="O247" s="82"/>
      <c r="P247" s="82"/>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row>
    <row r="248" spans="1:51">
      <c r="A248" s="82"/>
      <c r="B248" s="82"/>
      <c r="C248" s="125"/>
      <c r="D248" s="124"/>
      <c r="E248" s="82"/>
      <c r="F248" s="120"/>
      <c r="G248" s="120"/>
      <c r="H248" s="82"/>
      <c r="I248" s="82"/>
      <c r="J248" s="82"/>
      <c r="K248" s="82"/>
      <c r="L248" s="82"/>
      <c r="M248" s="82"/>
      <c r="N248" s="82"/>
      <c r="O248" s="82"/>
      <c r="P248" s="82"/>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row>
    <row r="249" spans="1:51">
      <c r="A249" s="82"/>
      <c r="B249" s="82"/>
      <c r="C249" s="125"/>
      <c r="D249" s="124"/>
      <c r="E249" s="82"/>
      <c r="F249" s="120"/>
      <c r="G249" s="120"/>
      <c r="H249" s="82"/>
      <c r="I249" s="82"/>
      <c r="J249" s="82"/>
      <c r="K249" s="82"/>
      <c r="L249" s="82"/>
      <c r="M249" s="82"/>
      <c r="N249" s="82"/>
      <c r="O249" s="82"/>
      <c r="P249" s="82"/>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82"/>
      <c r="B250" s="82"/>
      <c r="C250" s="125"/>
      <c r="D250" s="124"/>
      <c r="E250" s="82"/>
      <c r="F250" s="120"/>
      <c r="G250" s="120"/>
      <c r="H250" s="82"/>
      <c r="I250" s="82"/>
      <c r="J250" s="82"/>
      <c r="K250" s="82"/>
      <c r="L250" s="82"/>
      <c r="M250" s="82"/>
      <c r="N250" s="82"/>
      <c r="O250" s="82"/>
      <c r="P250" s="82"/>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row>
    <row r="251" spans="1:51">
      <c r="A251" s="82"/>
      <c r="B251" s="82"/>
      <c r="C251" s="125"/>
      <c r="D251" s="124"/>
      <c r="E251" s="82"/>
      <c r="F251" s="120"/>
      <c r="G251" s="120"/>
      <c r="H251" s="82"/>
      <c r="I251" s="82"/>
      <c r="J251" s="82"/>
      <c r="K251" s="82"/>
      <c r="L251" s="82"/>
      <c r="M251" s="82"/>
      <c r="N251" s="82"/>
      <c r="O251" s="82"/>
      <c r="P251" s="82"/>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row>
    <row r="252" spans="1:51">
      <c r="A252" s="82"/>
      <c r="B252" s="82"/>
      <c r="C252" s="125"/>
      <c r="D252" s="124"/>
      <c r="E252" s="82"/>
      <c r="F252" s="120"/>
      <c r="G252" s="120"/>
      <c r="H252" s="82"/>
      <c r="I252" s="82"/>
      <c r="J252" s="82"/>
      <c r="K252" s="82"/>
      <c r="L252" s="82"/>
      <c r="M252" s="82"/>
      <c r="N252" s="82"/>
      <c r="O252" s="82"/>
      <c r="P252" s="82"/>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row>
    <row r="253" spans="1:51">
      <c r="A253" s="82"/>
      <c r="B253" s="82"/>
      <c r="C253" s="125"/>
      <c r="D253" s="124"/>
      <c r="E253" s="82"/>
      <c r="F253" s="120"/>
      <c r="G253" s="120"/>
      <c r="H253" s="82"/>
      <c r="I253" s="82"/>
      <c r="J253" s="82"/>
      <c r="K253" s="82"/>
      <c r="L253" s="82"/>
      <c r="M253" s="82"/>
      <c r="N253" s="82"/>
      <c r="O253" s="82"/>
      <c r="P253" s="82"/>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row>
    <row r="254" spans="1:51">
      <c r="A254" s="82"/>
      <c r="B254" s="82"/>
      <c r="C254" s="125"/>
      <c r="D254" s="124"/>
      <c r="E254" s="82"/>
      <c r="F254" s="120"/>
      <c r="G254" s="120"/>
      <c r="H254" s="82"/>
      <c r="I254" s="82"/>
      <c r="J254" s="82"/>
      <c r="K254" s="82"/>
      <c r="L254" s="82"/>
      <c r="M254" s="82"/>
      <c r="N254" s="82"/>
      <c r="O254" s="82"/>
      <c r="P254" s="82"/>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row>
    <row r="255" spans="1:51">
      <c r="A255" s="82"/>
      <c r="B255" s="82"/>
      <c r="C255" s="125"/>
      <c r="D255" s="124"/>
      <c r="E255" s="82"/>
      <c r="F255" s="120"/>
      <c r="G255" s="120"/>
      <c r="H255" s="82"/>
      <c r="I255" s="82"/>
      <c r="J255" s="82"/>
      <c r="K255" s="82"/>
      <c r="L255" s="82"/>
      <c r="M255" s="82"/>
      <c r="N255" s="82"/>
      <c r="O255" s="82"/>
      <c r="P255" s="82"/>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row>
    <row r="256" spans="1:51">
      <c r="A256" s="82"/>
      <c r="B256" s="82"/>
      <c r="C256" s="125"/>
      <c r="D256" s="124"/>
      <c r="E256" s="82"/>
      <c r="F256" s="120"/>
      <c r="G256" s="120"/>
      <c r="H256" s="82"/>
      <c r="I256" s="82"/>
      <c r="J256" s="82"/>
      <c r="K256" s="82"/>
      <c r="L256" s="82"/>
      <c r="M256" s="82"/>
      <c r="N256" s="82"/>
      <c r="O256" s="82"/>
      <c r="P256" s="82"/>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row>
    <row r="257" spans="1:51">
      <c r="A257" s="82"/>
      <c r="B257" s="82"/>
      <c r="C257" s="125"/>
      <c r="D257" s="124"/>
      <c r="E257" s="82"/>
      <c r="F257" s="120"/>
      <c r="G257" s="120"/>
      <c r="H257" s="82"/>
      <c r="I257" s="82"/>
      <c r="J257" s="82"/>
      <c r="K257" s="82"/>
      <c r="L257" s="82"/>
      <c r="M257" s="82"/>
      <c r="N257" s="82"/>
      <c r="O257" s="82"/>
      <c r="P257" s="82"/>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row>
    <row r="258" spans="1:51">
      <c r="A258" s="82"/>
      <c r="B258" s="82"/>
      <c r="C258" s="125"/>
      <c r="D258" s="124"/>
      <c r="E258" s="82"/>
      <c r="F258" s="120"/>
      <c r="G258" s="120"/>
      <c r="H258" s="82"/>
      <c r="I258" s="82"/>
      <c r="J258" s="82"/>
      <c r="K258" s="82"/>
      <c r="L258" s="82"/>
      <c r="M258" s="82"/>
      <c r="N258" s="82"/>
      <c r="O258" s="82"/>
      <c r="P258" s="82"/>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row>
    <row r="259" spans="1:51">
      <c r="A259" s="82"/>
      <c r="B259" s="82"/>
      <c r="C259" s="125"/>
      <c r="D259" s="124"/>
      <c r="E259" s="82"/>
      <c r="F259" s="120"/>
      <c r="G259" s="120"/>
      <c r="H259" s="82"/>
      <c r="I259" s="82"/>
      <c r="J259" s="82"/>
      <c r="K259" s="82"/>
      <c r="L259" s="82"/>
      <c r="M259" s="82"/>
      <c r="N259" s="82"/>
      <c r="O259" s="82"/>
      <c r="P259" s="82"/>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row>
    <row r="260" spans="1:51">
      <c r="A260" s="82"/>
      <c r="B260" s="82"/>
      <c r="C260" s="125"/>
      <c r="D260" s="124"/>
      <c r="E260" s="82"/>
      <c r="F260" s="120"/>
      <c r="G260" s="120"/>
      <c r="H260" s="82"/>
      <c r="I260" s="82"/>
      <c r="J260" s="82"/>
      <c r="K260" s="82"/>
      <c r="L260" s="82"/>
      <c r="M260" s="82"/>
      <c r="N260" s="82"/>
      <c r="O260" s="82"/>
      <c r="P260" s="82"/>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row>
    <row r="261" spans="1:51">
      <c r="A261" s="82"/>
      <c r="B261" s="82"/>
      <c r="C261" s="125"/>
      <c r="D261" s="124"/>
      <c r="E261" s="82"/>
      <c r="F261" s="120"/>
      <c r="G261" s="120"/>
      <c r="H261" s="82"/>
      <c r="I261" s="82"/>
      <c r="J261" s="82"/>
      <c r="K261" s="82"/>
      <c r="L261" s="82"/>
      <c r="M261" s="82"/>
      <c r="N261" s="82"/>
      <c r="O261" s="82"/>
      <c r="P261" s="82"/>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row>
    <row r="262" spans="1:51">
      <c r="A262" s="82"/>
      <c r="B262" s="82"/>
      <c r="C262" s="125"/>
      <c r="D262" s="124"/>
      <c r="E262" s="82"/>
      <c r="F262" s="120"/>
      <c r="G262" s="120"/>
      <c r="H262" s="82"/>
      <c r="I262" s="82"/>
      <c r="J262" s="82"/>
      <c r="K262" s="82"/>
      <c r="L262" s="82"/>
      <c r="M262" s="82"/>
      <c r="N262" s="82"/>
      <c r="O262" s="82"/>
      <c r="P262" s="82"/>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82"/>
      <c r="B263" s="82"/>
      <c r="C263" s="125"/>
      <c r="D263" s="124"/>
      <c r="E263" s="82"/>
      <c r="F263" s="120"/>
      <c r="G263" s="120"/>
      <c r="H263" s="82"/>
      <c r="I263" s="82"/>
      <c r="J263" s="82"/>
      <c r="K263" s="82"/>
      <c r="L263" s="82"/>
      <c r="M263" s="82"/>
      <c r="N263" s="82"/>
      <c r="O263" s="82"/>
      <c r="P263" s="82"/>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row>
    <row r="264" spans="1:51">
      <c r="A264" s="82"/>
      <c r="B264" s="82"/>
      <c r="C264" s="125"/>
      <c r="D264" s="124"/>
      <c r="E264" s="82"/>
      <c r="F264" s="120"/>
      <c r="G264" s="120"/>
      <c r="H264" s="82"/>
      <c r="I264" s="82"/>
      <c r="J264" s="82"/>
      <c r="K264" s="82"/>
      <c r="L264" s="82"/>
      <c r="M264" s="82"/>
      <c r="N264" s="82"/>
      <c r="O264" s="82"/>
      <c r="P264" s="82"/>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row>
    <row r="265" spans="1:51">
      <c r="A265" s="82"/>
      <c r="B265" s="82"/>
      <c r="C265" s="125"/>
      <c r="D265" s="124"/>
      <c r="E265" s="82"/>
      <c r="F265" s="120"/>
      <c r="G265" s="120"/>
      <c r="H265" s="82"/>
      <c r="I265" s="82"/>
      <c r="J265" s="82"/>
      <c r="K265" s="82"/>
      <c r="L265" s="82"/>
      <c r="M265" s="82"/>
      <c r="N265" s="82"/>
      <c r="O265" s="82"/>
      <c r="P265" s="82"/>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row>
    <row r="266" spans="1:51">
      <c r="A266" s="82"/>
      <c r="B266" s="82"/>
      <c r="C266" s="125"/>
      <c r="D266" s="124"/>
      <c r="E266" s="82"/>
      <c r="F266" s="120"/>
      <c r="G266" s="120"/>
      <c r="H266" s="82"/>
      <c r="I266" s="82"/>
      <c r="J266" s="82"/>
      <c r="K266" s="82"/>
      <c r="L266" s="82"/>
      <c r="M266" s="82"/>
      <c r="N266" s="82"/>
      <c r="O266" s="82"/>
      <c r="P266" s="82"/>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row>
    <row r="267" spans="1:51">
      <c r="A267" s="82"/>
      <c r="B267" s="82"/>
      <c r="C267" s="125"/>
      <c r="D267" s="124"/>
      <c r="E267" s="82"/>
      <c r="F267" s="120"/>
      <c r="G267" s="120"/>
      <c r="H267" s="82"/>
      <c r="I267" s="82"/>
      <c r="J267" s="82"/>
      <c r="K267" s="82"/>
      <c r="L267" s="82"/>
      <c r="M267" s="82"/>
      <c r="N267" s="82"/>
      <c r="O267" s="82"/>
      <c r="P267" s="82"/>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row>
    <row r="268" spans="1:51">
      <c r="A268" s="82"/>
      <c r="B268" s="82"/>
      <c r="C268" s="125"/>
      <c r="D268" s="124"/>
      <c r="E268" s="82"/>
      <c r="F268" s="120"/>
      <c r="G268" s="120"/>
      <c r="H268" s="82"/>
      <c r="I268" s="82"/>
      <c r="J268" s="82"/>
      <c r="K268" s="82"/>
      <c r="L268" s="82"/>
      <c r="M268" s="82"/>
      <c r="N268" s="82"/>
      <c r="O268" s="82"/>
      <c r="P268" s="82"/>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row>
    <row r="269" spans="1:51">
      <c r="A269" s="82"/>
      <c r="B269" s="82"/>
      <c r="C269" s="125"/>
      <c r="D269" s="124"/>
      <c r="E269" s="82"/>
      <c r="F269" s="120"/>
      <c r="G269" s="120"/>
      <c r="H269" s="82"/>
      <c r="I269" s="82"/>
      <c r="J269" s="82"/>
      <c r="K269" s="82"/>
      <c r="L269" s="82"/>
      <c r="M269" s="82"/>
      <c r="N269" s="82"/>
      <c r="O269" s="82"/>
      <c r="P269" s="82"/>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row>
    <row r="270" spans="1:51">
      <c r="A270" s="82"/>
      <c r="B270" s="82"/>
      <c r="C270" s="125"/>
      <c r="D270" s="124"/>
      <c r="E270" s="82"/>
      <c r="F270" s="120"/>
      <c r="G270" s="120"/>
      <c r="H270" s="82"/>
      <c r="I270" s="82"/>
      <c r="J270" s="82"/>
      <c r="K270" s="82"/>
      <c r="L270" s="82"/>
      <c r="M270" s="82"/>
      <c r="N270" s="82"/>
      <c r="O270" s="82"/>
      <c r="P270" s="82"/>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row>
    <row r="271" spans="1:51">
      <c r="A271" s="82"/>
      <c r="B271" s="82"/>
      <c r="C271" s="125"/>
      <c r="D271" s="124"/>
      <c r="E271" s="82"/>
      <c r="F271" s="120"/>
      <c r="G271" s="120"/>
      <c r="H271" s="82"/>
      <c r="I271" s="82"/>
      <c r="J271" s="82"/>
      <c r="K271" s="82"/>
      <c r="L271" s="82"/>
      <c r="M271" s="82"/>
      <c r="N271" s="82"/>
      <c r="O271" s="82"/>
      <c r="P271" s="82"/>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row>
    <row r="272" spans="1:51">
      <c r="A272" s="82"/>
      <c r="B272" s="82"/>
      <c r="C272" s="125"/>
      <c r="D272" s="124"/>
      <c r="E272" s="82"/>
      <c r="F272" s="120"/>
      <c r="G272" s="120"/>
      <c r="H272" s="82"/>
      <c r="I272" s="82"/>
      <c r="J272" s="82"/>
      <c r="K272" s="82"/>
      <c r="L272" s="82"/>
      <c r="M272" s="82"/>
      <c r="N272" s="82"/>
      <c r="O272" s="82"/>
      <c r="P272" s="82"/>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row>
    <row r="273" spans="1:51">
      <c r="A273" s="82"/>
      <c r="B273" s="82"/>
      <c r="C273" s="125"/>
      <c r="D273" s="124"/>
      <c r="E273" s="82"/>
      <c r="F273" s="120"/>
      <c r="G273" s="120"/>
      <c r="H273" s="82"/>
      <c r="I273" s="82"/>
      <c r="J273" s="82"/>
      <c r="K273" s="82"/>
      <c r="L273" s="82"/>
      <c r="M273" s="82"/>
      <c r="N273" s="82"/>
      <c r="O273" s="82"/>
      <c r="P273" s="82"/>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row>
    <row r="274" spans="1:51">
      <c r="A274" s="82"/>
      <c r="B274" s="82"/>
      <c r="C274" s="125"/>
      <c r="D274" s="124"/>
      <c r="E274" s="82"/>
      <c r="F274" s="120"/>
      <c r="G274" s="120"/>
      <c r="H274" s="82"/>
      <c r="I274" s="82"/>
      <c r="J274" s="82"/>
      <c r="K274" s="82"/>
      <c r="L274" s="82"/>
      <c r="M274" s="82"/>
      <c r="N274" s="82"/>
      <c r="O274" s="82"/>
      <c r="P274" s="82"/>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row>
    <row r="275" spans="1:51">
      <c r="A275" s="82"/>
      <c r="B275" s="82"/>
      <c r="C275" s="125"/>
      <c r="D275" s="124"/>
      <c r="E275" s="82"/>
      <c r="F275" s="120"/>
      <c r="G275" s="120"/>
      <c r="H275" s="82"/>
      <c r="I275" s="82"/>
      <c r="J275" s="82"/>
      <c r="K275" s="82"/>
      <c r="L275" s="82"/>
      <c r="M275" s="82"/>
      <c r="N275" s="82"/>
      <c r="O275" s="82"/>
      <c r="P275" s="82"/>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82"/>
      <c r="B276" s="82"/>
      <c r="C276" s="125"/>
      <c r="D276" s="124"/>
      <c r="E276" s="82"/>
      <c r="F276" s="120"/>
      <c r="G276" s="120"/>
      <c r="H276" s="82"/>
      <c r="I276" s="82"/>
      <c r="J276" s="82"/>
      <c r="K276" s="82"/>
      <c r="L276" s="82"/>
      <c r="M276" s="82"/>
      <c r="N276" s="82"/>
      <c r="O276" s="82"/>
      <c r="P276" s="82"/>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row>
    <row r="277" spans="1:51">
      <c r="A277" s="82"/>
      <c r="B277" s="82"/>
      <c r="C277" s="125"/>
      <c r="D277" s="124"/>
      <c r="E277" s="82"/>
      <c r="F277" s="120"/>
      <c r="G277" s="120"/>
      <c r="H277" s="82"/>
      <c r="I277" s="82"/>
      <c r="J277" s="82"/>
      <c r="K277" s="82"/>
      <c r="L277" s="82"/>
      <c r="M277" s="82"/>
      <c r="N277" s="82"/>
      <c r="O277" s="82"/>
      <c r="P277" s="82"/>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row>
    <row r="278" spans="1:51">
      <c r="A278" s="82"/>
      <c r="B278" s="82"/>
      <c r="C278" s="125"/>
      <c r="D278" s="124"/>
      <c r="E278" s="82"/>
      <c r="F278" s="120"/>
      <c r="G278" s="120"/>
      <c r="H278" s="82"/>
      <c r="I278" s="82"/>
      <c r="J278" s="82"/>
      <c r="K278" s="82"/>
      <c r="L278" s="82"/>
      <c r="M278" s="82"/>
      <c r="N278" s="82"/>
      <c r="O278" s="82"/>
      <c r="P278" s="82"/>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row>
    <row r="279" spans="1:51">
      <c r="A279" s="82"/>
      <c r="B279" s="82"/>
      <c r="C279" s="125"/>
      <c r="D279" s="124"/>
      <c r="E279" s="82"/>
      <c r="F279" s="120"/>
      <c r="G279" s="120"/>
      <c r="H279" s="82"/>
      <c r="I279" s="82"/>
      <c r="J279" s="82"/>
      <c r="K279" s="82"/>
      <c r="L279" s="82"/>
      <c r="M279" s="82"/>
      <c r="N279" s="82"/>
      <c r="O279" s="82"/>
      <c r="P279" s="82"/>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row>
    <row r="280" spans="1:51">
      <c r="A280" s="82"/>
      <c r="B280" s="82"/>
      <c r="C280" s="125"/>
      <c r="D280" s="124"/>
      <c r="E280" s="82"/>
      <c r="F280" s="120"/>
      <c r="G280" s="120"/>
      <c r="H280" s="82"/>
      <c r="I280" s="82"/>
      <c r="J280" s="82"/>
      <c r="K280" s="82"/>
      <c r="L280" s="82"/>
      <c r="M280" s="82"/>
      <c r="N280" s="82"/>
      <c r="O280" s="82"/>
      <c r="P280" s="82"/>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row>
    <row r="281" spans="1:51">
      <c r="A281" s="82"/>
      <c r="B281" s="82"/>
      <c r="C281" s="125"/>
      <c r="D281" s="124"/>
      <c r="E281" s="82"/>
      <c r="F281" s="120"/>
      <c r="G281" s="120"/>
      <c r="H281" s="82"/>
      <c r="I281" s="82"/>
      <c r="J281" s="82"/>
      <c r="K281" s="82"/>
      <c r="L281" s="82"/>
      <c r="M281" s="82"/>
      <c r="N281" s="82"/>
      <c r="O281" s="82"/>
      <c r="P281" s="82"/>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row>
    <row r="282" spans="1:51">
      <c r="A282" s="82"/>
      <c r="B282" s="82"/>
      <c r="C282" s="125"/>
      <c r="D282" s="124"/>
      <c r="E282" s="82"/>
      <c r="F282" s="120"/>
      <c r="G282" s="120"/>
      <c r="H282" s="82"/>
      <c r="I282" s="82"/>
      <c r="J282" s="82"/>
      <c r="K282" s="82"/>
      <c r="L282" s="82"/>
      <c r="M282" s="82"/>
      <c r="N282" s="82"/>
      <c r="O282" s="82"/>
      <c r="P282" s="82"/>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row>
    <row r="283" spans="1:51">
      <c r="A283" s="82"/>
      <c r="B283" s="82"/>
      <c r="C283" s="125"/>
      <c r="D283" s="124"/>
      <c r="E283" s="82"/>
      <c r="F283" s="120"/>
      <c r="G283" s="120"/>
      <c r="H283" s="82"/>
      <c r="I283" s="82"/>
      <c r="J283" s="82"/>
      <c r="K283" s="82"/>
      <c r="L283" s="82"/>
      <c r="M283" s="82"/>
      <c r="N283" s="82"/>
      <c r="O283" s="82"/>
      <c r="P283" s="82"/>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row>
    <row r="284" spans="1:51">
      <c r="A284" s="82"/>
      <c r="B284" s="82"/>
      <c r="C284" s="125"/>
      <c r="D284" s="124"/>
      <c r="E284" s="82"/>
      <c r="F284" s="120"/>
      <c r="G284" s="120"/>
      <c r="H284" s="82"/>
      <c r="I284" s="82"/>
      <c r="J284" s="82"/>
      <c r="K284" s="82"/>
      <c r="L284" s="82"/>
      <c r="M284" s="82"/>
      <c r="N284" s="82"/>
      <c r="O284" s="82"/>
      <c r="P284" s="82"/>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row>
    <row r="285" spans="1:51">
      <c r="A285" s="82"/>
      <c r="B285" s="82"/>
      <c r="C285" s="125"/>
      <c r="D285" s="124"/>
      <c r="E285" s="82"/>
      <c r="F285" s="120"/>
      <c r="G285" s="120"/>
      <c r="H285" s="82"/>
      <c r="I285" s="82"/>
      <c r="J285" s="82"/>
      <c r="K285" s="82"/>
      <c r="L285" s="82"/>
      <c r="M285" s="82"/>
      <c r="N285" s="82"/>
      <c r="O285" s="82"/>
      <c r="P285" s="82"/>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row>
    <row r="286" spans="1:51">
      <c r="A286" s="82"/>
      <c r="B286" s="82"/>
      <c r="C286" s="125"/>
      <c r="D286" s="124"/>
      <c r="E286" s="82"/>
      <c r="F286" s="120"/>
      <c r="G286" s="120"/>
      <c r="H286" s="82"/>
      <c r="I286" s="82"/>
      <c r="J286" s="82"/>
      <c r="K286" s="82"/>
      <c r="L286" s="82"/>
      <c r="M286" s="82"/>
      <c r="N286" s="82"/>
      <c r="O286" s="82"/>
      <c r="P286" s="82"/>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row>
    <row r="287" spans="1:51">
      <c r="A287" s="82"/>
      <c r="B287" s="82"/>
      <c r="C287" s="125"/>
      <c r="D287" s="124"/>
      <c r="E287" s="82"/>
      <c r="F287" s="120"/>
      <c r="G287" s="120"/>
      <c r="H287" s="82"/>
      <c r="I287" s="82"/>
      <c r="J287" s="82"/>
      <c r="K287" s="82"/>
      <c r="L287" s="82"/>
      <c r="M287" s="82"/>
      <c r="N287" s="82"/>
      <c r="O287" s="82"/>
      <c r="P287" s="82"/>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row>
    <row r="288" spans="1:51">
      <c r="A288" s="82"/>
      <c r="B288" s="82"/>
      <c r="C288" s="125"/>
      <c r="D288" s="124"/>
      <c r="E288" s="82"/>
      <c r="F288" s="120"/>
      <c r="G288" s="120"/>
      <c r="H288" s="82"/>
      <c r="I288" s="82"/>
      <c r="J288" s="82"/>
      <c r="K288" s="82"/>
      <c r="L288" s="82"/>
      <c r="M288" s="82"/>
      <c r="N288" s="82"/>
      <c r="O288" s="82"/>
      <c r="P288" s="82"/>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82"/>
      <c r="B289" s="82"/>
      <c r="C289" s="125"/>
      <c r="D289" s="124"/>
      <c r="E289" s="82"/>
      <c r="F289" s="120"/>
      <c r="G289" s="120"/>
      <c r="H289" s="82"/>
      <c r="I289" s="82"/>
      <c r="J289" s="82"/>
      <c r="K289" s="82"/>
      <c r="L289" s="82"/>
      <c r="M289" s="82"/>
      <c r="N289" s="82"/>
      <c r="O289" s="82"/>
      <c r="P289" s="82"/>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row>
    <row r="290" spans="1:51">
      <c r="A290" s="82"/>
      <c r="B290" s="82"/>
      <c r="C290" s="125"/>
      <c r="D290" s="124"/>
      <c r="E290" s="82"/>
      <c r="F290" s="120"/>
      <c r="G290" s="120"/>
      <c r="H290" s="82"/>
      <c r="I290" s="82"/>
      <c r="J290" s="82"/>
      <c r="K290" s="82"/>
      <c r="L290" s="82"/>
      <c r="M290" s="82"/>
      <c r="N290" s="82"/>
      <c r="O290" s="82"/>
      <c r="P290" s="82"/>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row>
    <row r="291" spans="1:51">
      <c r="A291" s="82"/>
      <c r="B291" s="82"/>
      <c r="C291" s="125"/>
      <c r="D291" s="124"/>
      <c r="E291" s="82"/>
      <c r="F291" s="120"/>
      <c r="G291" s="120"/>
      <c r="H291" s="82"/>
      <c r="I291" s="82"/>
      <c r="J291" s="82"/>
      <c r="K291" s="82"/>
      <c r="L291" s="82"/>
      <c r="M291" s="82"/>
      <c r="N291" s="82"/>
      <c r="O291" s="82"/>
      <c r="P291" s="82"/>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row>
    <row r="292" spans="1:51">
      <c r="A292" s="82"/>
      <c r="B292" s="82"/>
      <c r="C292" s="125"/>
      <c r="D292" s="124"/>
      <c r="E292" s="82"/>
      <c r="F292" s="120"/>
      <c r="G292" s="120"/>
      <c r="H292" s="82"/>
      <c r="I292" s="82"/>
      <c r="J292" s="82"/>
      <c r="K292" s="82"/>
      <c r="L292" s="82"/>
      <c r="M292" s="82"/>
      <c r="N292" s="82"/>
      <c r="O292" s="82"/>
      <c r="P292" s="82"/>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row>
    <row r="293" spans="1:51">
      <c r="A293" s="82"/>
      <c r="B293" s="82"/>
      <c r="C293" s="125"/>
      <c r="D293" s="124"/>
      <c r="E293" s="82"/>
      <c r="F293" s="120"/>
      <c r="G293" s="120"/>
      <c r="H293" s="82"/>
      <c r="I293" s="82"/>
      <c r="J293" s="82"/>
      <c r="K293" s="82"/>
      <c r="L293" s="82"/>
      <c r="M293" s="82"/>
      <c r="N293" s="82"/>
      <c r="O293" s="82"/>
      <c r="P293" s="82"/>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row>
    <row r="294" spans="1:51">
      <c r="A294" s="82"/>
      <c r="B294" s="82"/>
      <c r="C294" s="125"/>
      <c r="D294" s="124"/>
      <c r="E294" s="82"/>
      <c r="F294" s="120"/>
      <c r="G294" s="120"/>
      <c r="H294" s="82"/>
      <c r="I294" s="82"/>
      <c r="J294" s="82"/>
      <c r="K294" s="82"/>
      <c r="L294" s="82"/>
      <c r="M294" s="82"/>
      <c r="N294" s="82"/>
      <c r="O294" s="82"/>
      <c r="P294" s="82"/>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row>
    <row r="295" spans="1:51">
      <c r="A295" s="82"/>
      <c r="B295" s="82"/>
      <c r="C295" s="125"/>
      <c r="D295" s="124"/>
      <c r="E295" s="82"/>
      <c r="F295" s="120"/>
      <c r="G295" s="120"/>
      <c r="H295" s="82"/>
      <c r="I295" s="82"/>
      <c r="J295" s="82"/>
      <c r="K295" s="82"/>
      <c r="L295" s="82"/>
      <c r="M295" s="82"/>
      <c r="N295" s="82"/>
      <c r="O295" s="82"/>
      <c r="P295" s="82"/>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row>
    <row r="296" spans="1:51">
      <c r="A296" s="82"/>
      <c r="B296" s="82"/>
      <c r="C296" s="125"/>
      <c r="D296" s="124"/>
      <c r="E296" s="82"/>
      <c r="F296" s="120"/>
      <c r="G296" s="120"/>
      <c r="H296" s="82"/>
      <c r="I296" s="82"/>
      <c r="J296" s="82"/>
      <c r="K296" s="82"/>
      <c r="L296" s="82"/>
      <c r="M296" s="82"/>
      <c r="N296" s="82"/>
      <c r="O296" s="82"/>
      <c r="P296" s="82"/>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row>
    <row r="297" spans="1:51">
      <c r="A297" s="82"/>
      <c r="B297" s="82"/>
      <c r="C297" s="125"/>
      <c r="D297" s="124"/>
      <c r="E297" s="82"/>
      <c r="F297" s="120"/>
      <c r="G297" s="120"/>
      <c r="H297" s="82"/>
      <c r="I297" s="82"/>
      <c r="J297" s="82"/>
      <c r="K297" s="82"/>
      <c r="L297" s="82"/>
      <c r="M297" s="82"/>
      <c r="N297" s="82"/>
      <c r="O297" s="82"/>
      <c r="P297" s="82"/>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row>
    <row r="298" spans="1:51">
      <c r="A298" s="82"/>
      <c r="B298" s="82"/>
      <c r="C298" s="125"/>
      <c r="D298" s="124"/>
      <c r="E298" s="82"/>
      <c r="F298" s="120"/>
      <c r="G298" s="120"/>
      <c r="H298" s="82"/>
      <c r="I298" s="82"/>
      <c r="J298" s="82"/>
      <c r="K298" s="82"/>
      <c r="L298" s="82"/>
      <c r="M298" s="82"/>
      <c r="N298" s="82"/>
      <c r="O298" s="82"/>
      <c r="P298" s="82"/>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row>
    <row r="299" spans="1:51">
      <c r="A299" s="82"/>
      <c r="B299" s="82"/>
      <c r="C299" s="125"/>
      <c r="D299" s="124"/>
      <c r="E299" s="82"/>
      <c r="F299" s="120"/>
      <c r="G299" s="120"/>
      <c r="H299" s="82"/>
      <c r="I299" s="82"/>
      <c r="J299" s="82"/>
      <c r="K299" s="82"/>
      <c r="L299" s="82"/>
      <c r="M299" s="82"/>
      <c r="N299" s="82"/>
      <c r="O299" s="82"/>
      <c r="P299" s="82"/>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row>
    <row r="300" spans="1:51">
      <c r="A300" s="82"/>
      <c r="B300" s="82"/>
      <c r="C300" s="125"/>
      <c r="D300" s="124"/>
      <c r="E300" s="82"/>
      <c r="F300" s="120"/>
      <c r="G300" s="120"/>
      <c r="H300" s="82"/>
      <c r="I300" s="82"/>
      <c r="J300" s="82"/>
      <c r="K300" s="82"/>
      <c r="L300" s="82"/>
      <c r="M300" s="82"/>
      <c r="N300" s="82"/>
      <c r="O300" s="82"/>
      <c r="P300" s="82"/>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row>
    <row r="301" spans="1:51">
      <c r="A301" s="82"/>
      <c r="B301" s="82"/>
      <c r="C301" s="125"/>
      <c r="D301" s="124"/>
      <c r="E301" s="82"/>
      <c r="F301" s="120"/>
      <c r="G301" s="120"/>
      <c r="H301" s="82"/>
      <c r="I301" s="82"/>
      <c r="J301" s="82"/>
      <c r="K301" s="82"/>
      <c r="L301" s="82"/>
      <c r="M301" s="82"/>
      <c r="N301" s="82"/>
      <c r="O301" s="82"/>
      <c r="P301" s="82"/>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82"/>
      <c r="B302" s="82"/>
      <c r="C302" s="125"/>
      <c r="D302" s="124"/>
      <c r="E302" s="82"/>
      <c r="F302" s="120"/>
      <c r="G302" s="120"/>
      <c r="H302" s="82"/>
      <c r="I302" s="82"/>
      <c r="J302" s="82"/>
      <c r="K302" s="82"/>
      <c r="L302" s="82"/>
      <c r="M302" s="82"/>
      <c r="N302" s="82"/>
      <c r="O302" s="82"/>
      <c r="P302" s="82"/>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row>
    <row r="303" spans="1:51">
      <c r="A303" s="82"/>
      <c r="B303" s="82"/>
      <c r="C303" s="125"/>
      <c r="D303" s="124"/>
      <c r="E303" s="82"/>
      <c r="F303" s="120"/>
      <c r="G303" s="120"/>
      <c r="H303" s="82"/>
      <c r="I303" s="82"/>
      <c r="J303" s="82"/>
      <c r="K303" s="82"/>
      <c r="L303" s="82"/>
      <c r="M303" s="82"/>
      <c r="N303" s="82"/>
      <c r="O303" s="82"/>
      <c r="P303" s="82"/>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row>
    <row r="304" spans="1:51">
      <c r="A304" s="82"/>
      <c r="B304" s="82"/>
      <c r="C304" s="125"/>
      <c r="D304" s="124"/>
      <c r="E304" s="82"/>
      <c r="F304" s="120"/>
      <c r="G304" s="120"/>
      <c r="H304" s="82"/>
      <c r="I304" s="82"/>
      <c r="J304" s="82"/>
      <c r="K304" s="82"/>
      <c r="L304" s="82"/>
      <c r="M304" s="82"/>
      <c r="N304" s="82"/>
      <c r="O304" s="82"/>
      <c r="P304" s="82"/>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row>
    <row r="305" spans="1:51">
      <c r="A305" s="82"/>
      <c r="B305" s="82"/>
      <c r="C305" s="125"/>
      <c r="D305" s="124"/>
      <c r="E305" s="82"/>
      <c r="F305" s="120"/>
      <c r="G305" s="120"/>
      <c r="H305" s="82"/>
      <c r="I305" s="82"/>
      <c r="J305" s="82"/>
      <c r="K305" s="82"/>
      <c r="L305" s="82"/>
      <c r="M305" s="82"/>
      <c r="N305" s="82"/>
      <c r="O305" s="82"/>
      <c r="P305" s="82"/>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row>
    <row r="306" spans="1:51">
      <c r="A306" s="82"/>
      <c r="B306" s="82"/>
      <c r="C306" s="125"/>
      <c r="D306" s="124"/>
      <c r="E306" s="82"/>
      <c r="F306" s="120"/>
      <c r="G306" s="120"/>
      <c r="H306" s="82"/>
      <c r="I306" s="82"/>
      <c r="J306" s="82"/>
      <c r="K306" s="82"/>
      <c r="L306" s="82"/>
      <c r="M306" s="82"/>
      <c r="N306" s="82"/>
      <c r="O306" s="82"/>
      <c r="P306" s="82"/>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row>
    <row r="307" spans="1:51">
      <c r="A307" s="82"/>
      <c r="B307" s="82"/>
      <c r="C307" s="125"/>
      <c r="D307" s="124"/>
      <c r="E307" s="82"/>
      <c r="F307" s="120"/>
      <c r="G307" s="120"/>
      <c r="H307" s="82"/>
      <c r="I307" s="82"/>
      <c r="J307" s="82"/>
      <c r="K307" s="82"/>
      <c r="L307" s="82"/>
      <c r="M307" s="82"/>
      <c r="N307" s="82"/>
      <c r="O307" s="82"/>
      <c r="P307" s="82"/>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row>
    <row r="308" spans="1:51">
      <c r="A308" s="82"/>
      <c r="B308" s="82"/>
      <c r="C308" s="125"/>
      <c r="D308" s="124"/>
      <c r="E308" s="82"/>
      <c r="F308" s="120"/>
      <c r="G308" s="120"/>
      <c r="H308" s="82"/>
      <c r="I308" s="82"/>
      <c r="J308" s="82"/>
      <c r="K308" s="82"/>
      <c r="L308" s="82"/>
      <c r="M308" s="82"/>
      <c r="N308" s="82"/>
      <c r="O308" s="82"/>
      <c r="P308" s="82"/>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row>
    <row r="309" spans="1:51">
      <c r="A309" s="82"/>
      <c r="B309" s="82"/>
      <c r="C309" s="125"/>
      <c r="D309" s="124"/>
      <c r="E309" s="82"/>
      <c r="F309" s="120"/>
      <c r="G309" s="120"/>
      <c r="H309" s="82"/>
      <c r="I309" s="82"/>
      <c r="J309" s="82"/>
      <c r="K309" s="82"/>
      <c r="L309" s="82"/>
      <c r="M309" s="82"/>
      <c r="N309" s="82"/>
      <c r="O309" s="82"/>
      <c r="P309" s="82"/>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row>
    <row r="310" spans="1:51">
      <c r="A310" s="82"/>
      <c r="B310" s="82"/>
      <c r="C310" s="125"/>
      <c r="D310" s="124"/>
      <c r="E310" s="82"/>
      <c r="F310" s="120"/>
      <c r="G310" s="120"/>
      <c r="H310" s="82"/>
      <c r="I310" s="82"/>
      <c r="J310" s="82"/>
      <c r="K310" s="82"/>
      <c r="L310" s="82"/>
      <c r="M310" s="82"/>
      <c r="N310" s="82"/>
      <c r="O310" s="82"/>
      <c r="P310" s="82"/>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row>
    <row r="311" spans="1:51">
      <c r="A311" s="82"/>
      <c r="B311" s="82"/>
      <c r="C311" s="125"/>
      <c r="D311" s="124"/>
      <c r="E311" s="82"/>
      <c r="F311" s="120"/>
      <c r="G311" s="120"/>
      <c r="H311" s="82"/>
      <c r="I311" s="82"/>
      <c r="J311" s="82"/>
      <c r="K311" s="82"/>
      <c r="L311" s="82"/>
      <c r="M311" s="82"/>
      <c r="N311" s="82"/>
      <c r="O311" s="82"/>
      <c r="P311" s="82"/>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row>
    <row r="312" spans="1:51">
      <c r="A312" s="82"/>
      <c r="B312" s="82"/>
      <c r="C312" s="125"/>
      <c r="D312" s="124"/>
      <c r="E312" s="82"/>
      <c r="F312" s="120"/>
      <c r="G312" s="120"/>
      <c r="H312" s="82"/>
      <c r="I312" s="82"/>
      <c r="J312" s="82"/>
      <c r="K312" s="82"/>
      <c r="L312" s="82"/>
      <c r="M312" s="82"/>
      <c r="N312" s="82"/>
      <c r="O312" s="82"/>
      <c r="P312" s="82"/>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row>
    <row r="313" spans="1:51">
      <c r="A313" s="82"/>
      <c r="B313" s="82"/>
      <c r="C313" s="125"/>
      <c r="D313" s="124"/>
      <c r="E313" s="82"/>
      <c r="F313" s="120"/>
      <c r="G313" s="120"/>
      <c r="H313" s="82"/>
      <c r="I313" s="82"/>
      <c r="J313" s="82"/>
      <c r="K313" s="82"/>
      <c r="L313" s="82"/>
      <c r="M313" s="82"/>
      <c r="N313" s="82"/>
      <c r="O313" s="82"/>
      <c r="P313" s="82"/>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row>
    <row r="314" spans="1:51">
      <c r="A314" s="82"/>
      <c r="B314" s="82"/>
      <c r="C314" s="125"/>
      <c r="D314" s="124"/>
      <c r="E314" s="82"/>
      <c r="F314" s="120"/>
      <c r="G314" s="120"/>
      <c r="H314" s="82"/>
      <c r="I314" s="82"/>
      <c r="J314" s="82"/>
      <c r="K314" s="82"/>
      <c r="L314" s="82"/>
      <c r="M314" s="82"/>
      <c r="N314" s="82"/>
      <c r="O314" s="82"/>
      <c r="P314" s="82"/>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16">
      <c r="A315" s="82"/>
      <c r="B315" s="82"/>
      <c r="C315" s="125"/>
      <c r="D315" s="124"/>
      <c r="E315" s="82"/>
      <c r="F315" s="120"/>
      <c r="G315" s="120"/>
      <c r="H315" s="82"/>
      <c r="I315" s="82"/>
      <c r="J315" s="82"/>
      <c r="K315" s="82"/>
      <c r="L315" s="82"/>
      <c r="M315" s="82"/>
      <c r="N315" s="82"/>
      <c r="O315" s="82"/>
      <c r="P315" s="82"/>
    </row>
    <row r="316" spans="1:16">
      <c r="A316" s="82"/>
      <c r="B316" s="82"/>
      <c r="C316" s="125"/>
      <c r="D316" s="124"/>
      <c r="E316" s="82"/>
      <c r="F316" s="120"/>
      <c r="G316" s="120"/>
      <c r="H316" s="82"/>
      <c r="I316" s="82"/>
      <c r="J316" s="82"/>
      <c r="K316" s="82"/>
      <c r="L316" s="82"/>
      <c r="M316" s="82"/>
      <c r="N316" s="82"/>
      <c r="O316" s="82"/>
      <c r="P316" s="82"/>
    </row>
    <row r="317" spans="1:16">
      <c r="A317" s="82"/>
      <c r="B317" s="82"/>
      <c r="C317" s="125"/>
      <c r="D317" s="124"/>
      <c r="E317" s="82"/>
      <c r="F317" s="120"/>
      <c r="G317" s="120"/>
      <c r="H317" s="82"/>
      <c r="I317" s="82"/>
      <c r="J317" s="82"/>
      <c r="K317" s="82"/>
      <c r="L317" s="82"/>
      <c r="M317" s="82"/>
      <c r="N317" s="82"/>
      <c r="O317" s="82"/>
      <c r="P317" s="82"/>
    </row>
    <row r="318" spans="1:16">
      <c r="A318" s="82"/>
      <c r="B318" s="82"/>
      <c r="C318" s="125"/>
      <c r="D318" s="124"/>
      <c r="E318" s="82"/>
      <c r="F318" s="120"/>
      <c r="G318" s="120"/>
      <c r="H318" s="82"/>
      <c r="I318" s="82"/>
      <c r="J318" s="82"/>
      <c r="K318" s="82"/>
      <c r="L318" s="82"/>
      <c r="M318" s="82"/>
      <c r="N318" s="82"/>
      <c r="O318" s="82"/>
      <c r="P318" s="82"/>
    </row>
    <row r="319" spans="1:16">
      <c r="A319" s="82"/>
      <c r="B319" s="82"/>
      <c r="C319" s="125"/>
      <c r="D319" s="124"/>
      <c r="E319" s="82"/>
      <c r="F319" s="120"/>
      <c r="G319" s="120"/>
      <c r="H319" s="82"/>
      <c r="I319" s="82"/>
      <c r="J319" s="82"/>
      <c r="K319" s="82"/>
      <c r="L319" s="82"/>
      <c r="M319" s="82"/>
      <c r="N319" s="82"/>
      <c r="O319" s="82"/>
      <c r="P319" s="82"/>
    </row>
    <row r="320" spans="1:16">
      <c r="A320" s="82"/>
      <c r="B320" s="82"/>
      <c r="C320" s="125"/>
      <c r="D320" s="124"/>
      <c r="E320" s="82"/>
      <c r="F320" s="120"/>
      <c r="G320" s="120"/>
      <c r="H320" s="82"/>
      <c r="I320" s="82"/>
      <c r="J320" s="82"/>
      <c r="K320" s="82"/>
      <c r="L320" s="82"/>
      <c r="M320" s="82"/>
      <c r="N320" s="82"/>
      <c r="O320" s="82"/>
      <c r="P320" s="82"/>
    </row>
    <row r="321" spans="1:16">
      <c r="A321" s="82"/>
      <c r="B321" s="82"/>
      <c r="C321" s="125"/>
      <c r="D321" s="124"/>
      <c r="E321" s="82"/>
      <c r="F321" s="120"/>
      <c r="G321" s="120"/>
      <c r="H321" s="82"/>
      <c r="I321" s="82"/>
      <c r="J321" s="82"/>
      <c r="K321" s="82"/>
      <c r="L321" s="82"/>
      <c r="M321" s="82"/>
      <c r="N321" s="82"/>
      <c r="O321" s="82"/>
      <c r="P321" s="82"/>
    </row>
    <row r="322" spans="1:16">
      <c r="A322" s="82"/>
      <c r="B322" s="82"/>
      <c r="C322" s="125"/>
      <c r="D322" s="124"/>
      <c r="E322" s="82"/>
      <c r="F322" s="120"/>
      <c r="G322" s="120"/>
      <c r="H322" s="82"/>
      <c r="I322" s="82"/>
      <c r="J322" s="82"/>
      <c r="K322" s="82"/>
      <c r="L322" s="82"/>
      <c r="M322" s="82"/>
      <c r="N322" s="82"/>
      <c r="O322" s="82"/>
      <c r="P322" s="82"/>
    </row>
    <row r="323" spans="1:16">
      <c r="A323" s="82"/>
      <c r="B323" s="82"/>
      <c r="C323" s="125"/>
      <c r="D323" s="124"/>
      <c r="E323" s="82"/>
      <c r="F323" s="120"/>
      <c r="G323" s="120"/>
      <c r="H323" s="82"/>
      <c r="I323" s="82"/>
      <c r="J323" s="82"/>
      <c r="K323" s="82"/>
      <c r="L323" s="82"/>
      <c r="M323" s="82"/>
      <c r="N323" s="82"/>
      <c r="O323" s="82"/>
      <c r="P323" s="82"/>
    </row>
    <row r="324" spans="1:16">
      <c r="A324" s="82"/>
      <c r="B324" s="82"/>
      <c r="C324" s="125"/>
      <c r="D324" s="124"/>
      <c r="E324" s="82"/>
      <c r="F324" s="120"/>
      <c r="G324" s="120"/>
      <c r="H324" s="82"/>
      <c r="I324" s="82"/>
      <c r="J324" s="82"/>
      <c r="K324" s="82"/>
      <c r="L324" s="82"/>
      <c r="M324" s="82"/>
      <c r="N324" s="82"/>
      <c r="O324" s="82"/>
      <c r="P324" s="82"/>
    </row>
    <row r="325" spans="1:16">
      <c r="A325" s="82"/>
      <c r="B325" s="82"/>
      <c r="C325" s="125"/>
      <c r="D325" s="124"/>
      <c r="E325" s="82"/>
      <c r="F325" s="120"/>
      <c r="G325" s="120"/>
      <c r="H325" s="82"/>
      <c r="I325" s="82"/>
      <c r="J325" s="82"/>
      <c r="K325" s="82"/>
      <c r="L325" s="82"/>
      <c r="M325" s="82"/>
      <c r="N325" s="82"/>
      <c r="O325" s="82"/>
      <c r="P325" s="82"/>
    </row>
    <row r="326" spans="1:16">
      <c r="A326" s="82"/>
      <c r="B326" s="82"/>
      <c r="C326" s="125"/>
      <c r="D326" s="124"/>
      <c r="E326" s="82"/>
      <c r="F326" s="120"/>
      <c r="G326" s="120"/>
      <c r="H326" s="82"/>
      <c r="I326" s="82"/>
      <c r="J326" s="82"/>
      <c r="K326" s="82"/>
      <c r="L326" s="82"/>
      <c r="M326" s="82"/>
      <c r="N326" s="82"/>
      <c r="O326" s="82"/>
      <c r="P326" s="82"/>
    </row>
    <row r="327" spans="1:16">
      <c r="A327" s="82"/>
      <c r="B327" s="82"/>
      <c r="C327" s="125"/>
      <c r="D327" s="124"/>
      <c r="E327" s="82"/>
      <c r="F327" s="120"/>
      <c r="G327" s="120"/>
      <c r="H327" s="82"/>
      <c r="I327" s="82"/>
      <c r="J327" s="82"/>
      <c r="K327" s="82"/>
      <c r="L327" s="82"/>
      <c r="M327" s="82"/>
      <c r="N327" s="82"/>
      <c r="O327" s="82"/>
      <c r="P327" s="82"/>
    </row>
    <row r="328" spans="1:16">
      <c r="A328" s="82"/>
      <c r="B328" s="82"/>
      <c r="C328" s="125"/>
      <c r="D328" s="124"/>
      <c r="E328" s="82"/>
      <c r="F328" s="120"/>
      <c r="G328" s="120"/>
      <c r="H328" s="82"/>
      <c r="I328" s="82"/>
      <c r="J328" s="82"/>
      <c r="K328" s="82"/>
      <c r="L328" s="82"/>
      <c r="M328" s="82"/>
      <c r="N328" s="82"/>
      <c r="O328" s="82"/>
      <c r="P328" s="82"/>
    </row>
    <row r="329" spans="1:16">
      <c r="A329" s="82"/>
      <c r="B329" s="82"/>
      <c r="C329" s="125"/>
      <c r="D329" s="124"/>
      <c r="E329" s="82"/>
      <c r="F329" s="120"/>
      <c r="G329" s="120"/>
      <c r="H329" s="82"/>
      <c r="I329" s="82"/>
      <c r="J329" s="82"/>
      <c r="K329" s="82"/>
      <c r="L329" s="82"/>
      <c r="M329" s="82"/>
      <c r="N329" s="82"/>
      <c r="O329" s="82"/>
      <c r="P329" s="82"/>
    </row>
    <row r="330" spans="1:16">
      <c r="A330" s="82"/>
      <c r="B330" s="82"/>
      <c r="C330" s="125"/>
      <c r="D330" s="124"/>
      <c r="E330" s="82"/>
      <c r="F330" s="120"/>
      <c r="G330" s="120"/>
      <c r="H330" s="82"/>
      <c r="I330" s="82"/>
      <c r="J330" s="82"/>
      <c r="K330" s="82"/>
      <c r="L330" s="82"/>
      <c r="M330" s="82"/>
      <c r="N330" s="82"/>
      <c r="O330" s="82"/>
      <c r="P330" s="82"/>
    </row>
    <row r="331" spans="1:16">
      <c r="A331" s="82"/>
      <c r="B331" s="82"/>
      <c r="C331" s="125"/>
      <c r="D331" s="124"/>
      <c r="E331" s="82"/>
      <c r="F331" s="120"/>
      <c r="G331" s="120"/>
      <c r="H331" s="82"/>
      <c r="I331" s="82"/>
      <c r="J331" s="82"/>
      <c r="K331" s="82"/>
      <c r="L331" s="82"/>
      <c r="M331" s="82"/>
      <c r="N331" s="82"/>
      <c r="O331" s="82"/>
      <c r="P331" s="82"/>
    </row>
    <row r="332" spans="1:16">
      <c r="A332" s="82"/>
      <c r="B332" s="82"/>
      <c r="C332" s="125"/>
      <c r="D332" s="124"/>
      <c r="E332" s="82"/>
      <c r="F332" s="120"/>
      <c r="G332" s="120"/>
      <c r="H332" s="82"/>
      <c r="I332" s="82"/>
      <c r="J332" s="82"/>
      <c r="K332" s="82"/>
      <c r="L332" s="82"/>
      <c r="M332" s="82"/>
      <c r="N332" s="82"/>
      <c r="O332" s="82"/>
      <c r="P332" s="82"/>
    </row>
    <row r="333" spans="1:16">
      <c r="A333" s="82"/>
      <c r="B333" s="82"/>
      <c r="C333" s="125"/>
      <c r="D333" s="124"/>
      <c r="E333" s="82"/>
      <c r="F333" s="120"/>
      <c r="G333" s="120"/>
      <c r="H333" s="82"/>
      <c r="I333" s="82"/>
      <c r="J333" s="82"/>
      <c r="K333" s="82"/>
      <c r="L333" s="82"/>
      <c r="M333" s="82"/>
      <c r="N333" s="82"/>
      <c r="O333" s="82"/>
      <c r="P333" s="82"/>
    </row>
    <row r="334" spans="1:16">
      <c r="A334" s="82"/>
      <c r="B334" s="82"/>
      <c r="C334" s="125"/>
      <c r="D334" s="124"/>
      <c r="E334" s="82"/>
      <c r="F334" s="120"/>
      <c r="G334" s="120"/>
      <c r="H334" s="82"/>
      <c r="I334" s="82"/>
      <c r="J334" s="82"/>
      <c r="K334" s="82"/>
      <c r="L334" s="82"/>
      <c r="M334" s="82"/>
      <c r="N334" s="82"/>
      <c r="O334" s="82"/>
      <c r="P334" s="82"/>
    </row>
    <row r="335" spans="1:16">
      <c r="A335" s="82"/>
      <c r="B335" s="82"/>
      <c r="C335" s="125"/>
      <c r="D335" s="124"/>
      <c r="E335" s="82"/>
      <c r="F335" s="120"/>
      <c r="G335" s="120"/>
      <c r="H335" s="82"/>
      <c r="I335" s="82"/>
      <c r="J335" s="82"/>
      <c r="K335" s="82"/>
      <c r="L335" s="82"/>
      <c r="M335" s="82"/>
      <c r="N335" s="82"/>
      <c r="O335" s="82"/>
      <c r="P335" s="82"/>
    </row>
    <row r="336" spans="1:16">
      <c r="A336" s="82"/>
      <c r="B336" s="82"/>
      <c r="C336" s="125"/>
      <c r="D336" s="124"/>
      <c r="E336" s="82"/>
      <c r="F336" s="120"/>
      <c r="G336" s="120"/>
      <c r="H336" s="82"/>
      <c r="I336" s="82"/>
      <c r="J336" s="82"/>
      <c r="K336" s="82"/>
      <c r="L336" s="82"/>
      <c r="M336" s="82"/>
      <c r="N336" s="82"/>
      <c r="O336" s="82"/>
      <c r="P336" s="82"/>
    </row>
    <row r="337" spans="1:16">
      <c r="A337" s="82"/>
      <c r="B337" s="82"/>
      <c r="C337" s="125"/>
      <c r="D337" s="124"/>
      <c r="E337" s="82"/>
      <c r="F337" s="120"/>
      <c r="G337" s="120"/>
      <c r="H337" s="82"/>
      <c r="I337" s="82"/>
      <c r="J337" s="82"/>
      <c r="K337" s="82"/>
      <c r="L337" s="82"/>
      <c r="M337" s="82"/>
      <c r="N337" s="82"/>
      <c r="O337" s="82"/>
      <c r="P337" s="82"/>
    </row>
    <row r="338" spans="1:16">
      <c r="A338" s="82"/>
      <c r="B338" s="82"/>
      <c r="C338" s="125"/>
      <c r="D338" s="124"/>
      <c r="E338" s="82"/>
      <c r="F338" s="120"/>
      <c r="G338" s="120"/>
      <c r="H338" s="82"/>
      <c r="I338" s="82"/>
      <c r="J338" s="82"/>
      <c r="K338" s="82"/>
      <c r="L338" s="82"/>
      <c r="M338" s="82"/>
      <c r="N338" s="82"/>
      <c r="O338" s="82"/>
      <c r="P338" s="82"/>
    </row>
    <row r="339" spans="1:16">
      <c r="A339" s="82"/>
      <c r="B339" s="82"/>
      <c r="C339" s="125"/>
      <c r="D339" s="124"/>
      <c r="E339" s="82"/>
      <c r="F339" s="120"/>
      <c r="G339" s="120"/>
      <c r="H339" s="82"/>
      <c r="I339" s="82"/>
      <c r="J339" s="82"/>
      <c r="K339" s="82"/>
      <c r="L339" s="82"/>
      <c r="M339" s="82"/>
      <c r="N339" s="82"/>
      <c r="O339" s="82"/>
      <c r="P339" s="82"/>
    </row>
    <row r="340" spans="1:16">
      <c r="A340" s="82"/>
      <c r="B340" s="82"/>
      <c r="C340" s="125"/>
      <c r="D340" s="124"/>
      <c r="E340" s="82"/>
      <c r="F340" s="120"/>
      <c r="G340" s="120"/>
      <c r="H340" s="82"/>
      <c r="I340" s="82"/>
      <c r="J340" s="82"/>
      <c r="K340" s="82"/>
      <c r="L340" s="82"/>
      <c r="M340" s="82"/>
      <c r="N340" s="82"/>
      <c r="O340" s="82"/>
      <c r="P340" s="82"/>
    </row>
    <row r="341" spans="1:16">
      <c r="A341" s="82"/>
      <c r="B341" s="82"/>
      <c r="C341" s="125"/>
      <c r="D341" s="124"/>
      <c r="E341" s="82"/>
      <c r="F341" s="120"/>
      <c r="G341" s="120"/>
      <c r="H341" s="82"/>
      <c r="I341" s="82"/>
      <c r="J341" s="82"/>
      <c r="K341" s="82"/>
      <c r="L341" s="82"/>
      <c r="M341" s="82"/>
      <c r="N341" s="82"/>
      <c r="O341" s="82"/>
      <c r="P341" s="82"/>
    </row>
    <row r="342" spans="1:16">
      <c r="A342" s="82"/>
      <c r="B342" s="82"/>
      <c r="C342" s="125"/>
      <c r="D342" s="124"/>
      <c r="E342" s="82"/>
      <c r="F342" s="120"/>
      <c r="G342" s="120"/>
      <c r="H342" s="82"/>
      <c r="I342" s="82"/>
      <c r="J342" s="82"/>
      <c r="K342" s="82"/>
      <c r="L342" s="82"/>
      <c r="M342" s="82"/>
      <c r="N342" s="82"/>
      <c r="O342" s="82"/>
      <c r="P342" s="82"/>
    </row>
    <row r="343" spans="1:16">
      <c r="A343" s="82"/>
      <c r="B343" s="82"/>
      <c r="C343" s="125"/>
      <c r="D343" s="124"/>
      <c r="E343" s="82"/>
      <c r="F343" s="120"/>
      <c r="G343" s="120"/>
      <c r="H343" s="82"/>
      <c r="I343" s="82"/>
      <c r="J343" s="82"/>
      <c r="K343" s="82"/>
      <c r="L343" s="82"/>
      <c r="M343" s="82"/>
      <c r="N343" s="82"/>
      <c r="O343" s="82"/>
      <c r="P343" s="82"/>
    </row>
    <row r="344" spans="1:16">
      <c r="A344" s="82"/>
      <c r="B344" s="82"/>
      <c r="C344" s="125"/>
      <c r="D344" s="124"/>
      <c r="E344" s="82"/>
      <c r="F344" s="120"/>
      <c r="G344" s="120"/>
      <c r="H344" s="82"/>
      <c r="I344" s="82"/>
      <c r="J344" s="82"/>
      <c r="K344" s="82"/>
      <c r="L344" s="82"/>
      <c r="M344" s="82"/>
      <c r="N344" s="82"/>
      <c r="O344" s="82"/>
      <c r="P344" s="82"/>
    </row>
    <row r="345" spans="1:16">
      <c r="A345" s="82"/>
      <c r="B345" s="82"/>
      <c r="C345" s="125"/>
      <c r="D345" s="124"/>
      <c r="E345" s="82"/>
      <c r="F345" s="120"/>
      <c r="G345" s="120"/>
      <c r="H345" s="82"/>
      <c r="I345" s="82"/>
      <c r="J345" s="82"/>
      <c r="K345" s="82"/>
      <c r="L345" s="82"/>
      <c r="M345" s="82"/>
      <c r="N345" s="82"/>
      <c r="O345" s="82"/>
      <c r="P345" s="82"/>
    </row>
    <row r="346" spans="1:16">
      <c r="A346" s="82"/>
      <c r="B346" s="82"/>
      <c r="C346" s="125"/>
      <c r="D346" s="124"/>
      <c r="E346" s="82"/>
      <c r="F346" s="120"/>
      <c r="G346" s="120"/>
      <c r="H346" s="82"/>
      <c r="I346" s="82"/>
      <c r="J346" s="82"/>
      <c r="K346" s="82"/>
      <c r="L346" s="82"/>
      <c r="M346" s="82"/>
      <c r="N346" s="82"/>
      <c r="O346" s="82"/>
      <c r="P346" s="82"/>
    </row>
    <row r="347" spans="1:16">
      <c r="A347" s="82"/>
      <c r="B347" s="82"/>
      <c r="C347" s="125"/>
      <c r="D347" s="124"/>
      <c r="E347" s="82"/>
      <c r="F347" s="120"/>
      <c r="G347" s="120"/>
      <c r="H347" s="82"/>
      <c r="I347" s="82"/>
      <c r="J347" s="82"/>
      <c r="K347" s="82"/>
      <c r="L347" s="82"/>
      <c r="M347" s="82"/>
      <c r="N347" s="82"/>
      <c r="O347" s="82"/>
      <c r="P347" s="82"/>
    </row>
    <row r="348" spans="1:16">
      <c r="A348" s="82"/>
      <c r="B348" s="82"/>
      <c r="C348" s="125"/>
      <c r="D348" s="124"/>
      <c r="E348" s="82"/>
      <c r="F348" s="120"/>
      <c r="G348" s="120"/>
      <c r="H348" s="82"/>
      <c r="I348" s="82"/>
      <c r="J348" s="82"/>
      <c r="K348" s="82"/>
      <c r="L348" s="82"/>
      <c r="M348" s="82"/>
      <c r="N348" s="82"/>
      <c r="O348" s="82"/>
      <c r="P348" s="82"/>
    </row>
    <row r="349" spans="1:16">
      <c r="A349" s="82"/>
      <c r="B349" s="82"/>
      <c r="C349" s="125"/>
      <c r="D349" s="124"/>
      <c r="E349" s="82"/>
      <c r="F349" s="120"/>
      <c r="G349" s="120"/>
      <c r="H349" s="82"/>
      <c r="I349" s="82"/>
      <c r="J349" s="82"/>
      <c r="K349" s="82"/>
      <c r="L349" s="82"/>
      <c r="M349" s="82"/>
      <c r="N349" s="82"/>
      <c r="O349" s="82"/>
      <c r="P349" s="82"/>
    </row>
    <row r="350" spans="1:16">
      <c r="A350" s="82"/>
      <c r="B350" s="82"/>
      <c r="C350" s="125"/>
      <c r="D350" s="124"/>
      <c r="E350" s="82"/>
      <c r="F350" s="120"/>
      <c r="G350" s="120"/>
      <c r="H350" s="82"/>
      <c r="I350" s="82"/>
      <c r="J350" s="82"/>
      <c r="K350" s="82"/>
      <c r="L350" s="82"/>
      <c r="M350" s="82"/>
      <c r="N350" s="82"/>
      <c r="O350" s="82"/>
      <c r="P350" s="82"/>
    </row>
    <row r="351" spans="1:16">
      <c r="A351" s="82"/>
      <c r="B351" s="82"/>
      <c r="C351" s="125"/>
      <c r="D351" s="124"/>
      <c r="E351" s="82"/>
      <c r="F351" s="120"/>
      <c r="G351" s="120"/>
      <c r="H351" s="82"/>
      <c r="I351" s="82"/>
      <c r="J351" s="82"/>
      <c r="K351" s="82"/>
      <c r="L351" s="82"/>
      <c r="M351" s="82"/>
      <c r="N351" s="82"/>
      <c r="O351" s="82"/>
      <c r="P351" s="82"/>
    </row>
    <row r="352" spans="1:16">
      <c r="A352" s="82"/>
      <c r="B352" s="82"/>
      <c r="C352" s="125"/>
      <c r="D352" s="124"/>
      <c r="E352" s="82"/>
      <c r="F352" s="120"/>
      <c r="G352" s="120"/>
      <c r="H352" s="82"/>
      <c r="I352" s="82"/>
      <c r="J352" s="82"/>
      <c r="K352" s="82"/>
      <c r="L352" s="82"/>
      <c r="M352" s="82"/>
      <c r="N352" s="82"/>
      <c r="O352" s="82"/>
      <c r="P352" s="82"/>
    </row>
    <row r="353" spans="8:16">
      <c r="H353" s="126"/>
      <c r="I353" s="126"/>
      <c r="J353" s="82"/>
      <c r="K353" s="82"/>
      <c r="L353" s="82"/>
      <c r="M353" s="82"/>
      <c r="N353" s="82"/>
      <c r="O353" s="82"/>
      <c r="P353" s="82"/>
    </row>
    <row r="354" spans="8:16">
      <c r="H354" s="82"/>
      <c r="I354" s="82"/>
      <c r="J354" s="82"/>
      <c r="K354" s="82"/>
      <c r="L354" s="82"/>
      <c r="M354" s="82"/>
      <c r="N354" s="82"/>
      <c r="O354" s="82"/>
      <c r="P354" s="82"/>
    </row>
    <row r="355" spans="8:16">
      <c r="H355" s="82"/>
      <c r="I355" s="82"/>
      <c r="J355" s="82"/>
      <c r="K355" s="82"/>
      <c r="L355" s="82"/>
      <c r="M355" s="82"/>
      <c r="N355" s="82"/>
      <c r="O355" s="82"/>
      <c r="P355" s="82"/>
    </row>
    <row r="356" spans="8:16">
      <c r="H356" s="82"/>
      <c r="I356" s="82"/>
      <c r="J356" s="82"/>
      <c r="K356" s="82"/>
      <c r="L356" s="82"/>
      <c r="M356" s="82"/>
      <c r="N356" s="82"/>
      <c r="O356" s="82"/>
      <c r="P356" s="82"/>
    </row>
    <row r="357" spans="8:16">
      <c r="H357" s="82"/>
      <c r="I357" s="82"/>
      <c r="J357" s="82"/>
      <c r="K357" s="82"/>
      <c r="L357" s="82"/>
      <c r="M357" s="82"/>
      <c r="N357" s="82"/>
      <c r="O357" s="82"/>
      <c r="P357" s="82"/>
    </row>
    <row r="358" spans="8:16">
      <c r="H358" s="82"/>
      <c r="I358" s="82"/>
      <c r="J358" s="82"/>
      <c r="K358" s="82"/>
      <c r="L358" s="82"/>
      <c r="M358" s="82"/>
      <c r="N358" s="82"/>
      <c r="O358" s="82"/>
      <c r="P358" s="82"/>
    </row>
    <row r="359" spans="8:16">
      <c r="H359" s="82"/>
      <c r="I359" s="82"/>
      <c r="J359" s="82"/>
      <c r="K359" s="82"/>
      <c r="L359" s="82"/>
      <c r="M359" s="82"/>
      <c r="N359" s="82"/>
      <c r="O359" s="82"/>
      <c r="P359" s="82"/>
    </row>
    <row r="360" spans="8:16">
      <c r="H360" s="82"/>
      <c r="I360" s="82"/>
      <c r="J360" s="82"/>
      <c r="K360" s="82"/>
      <c r="L360" s="82"/>
      <c r="M360" s="82"/>
      <c r="N360" s="82"/>
      <c r="O360" s="82"/>
      <c r="P360" s="82"/>
    </row>
    <row r="361" spans="8:16">
      <c r="H361" s="82"/>
      <c r="I361" s="82"/>
      <c r="J361" s="82"/>
      <c r="K361" s="82"/>
      <c r="L361" s="82"/>
      <c r="M361" s="82"/>
      <c r="N361" s="82"/>
      <c r="O361" s="82"/>
      <c r="P361" s="82"/>
    </row>
    <row r="362" spans="8:16">
      <c r="H362" s="82"/>
      <c r="I362" s="82"/>
      <c r="J362" s="82"/>
      <c r="K362" s="82"/>
      <c r="L362" s="82"/>
      <c r="M362" s="82"/>
      <c r="N362" s="82"/>
      <c r="O362" s="82"/>
      <c r="P362" s="82"/>
    </row>
    <row r="363" spans="8:16">
      <c r="H363" s="82"/>
      <c r="I363" s="82"/>
      <c r="J363" s="82"/>
      <c r="K363" s="82"/>
      <c r="L363" s="82"/>
      <c r="M363" s="82"/>
      <c r="N363" s="82"/>
      <c r="O363" s="82"/>
      <c r="P363" s="82"/>
    </row>
    <row r="364" spans="8:16">
      <c r="H364" s="82"/>
      <c r="I364" s="82"/>
      <c r="J364" s="82"/>
      <c r="K364" s="82"/>
      <c r="L364" s="82"/>
      <c r="M364" s="82"/>
      <c r="N364" s="82"/>
      <c r="O364" s="82"/>
      <c r="P364" s="82"/>
    </row>
    <row r="365" spans="8:16">
      <c r="H365" s="82"/>
      <c r="I365" s="82"/>
      <c r="J365" s="82"/>
      <c r="K365" s="82"/>
      <c r="L365" s="82"/>
      <c r="M365" s="82"/>
      <c r="N365" s="82"/>
      <c r="O365" s="82"/>
      <c r="P365" s="82"/>
    </row>
    <row r="366" spans="8:16">
      <c r="H366" s="82"/>
      <c r="I366" s="82"/>
      <c r="J366" s="82"/>
      <c r="K366" s="82"/>
      <c r="L366" s="82"/>
      <c r="M366" s="82"/>
      <c r="N366" s="82"/>
      <c r="O366" s="82"/>
      <c r="P366" s="82"/>
    </row>
    <row r="367" spans="8:16">
      <c r="H367" s="82"/>
      <c r="I367" s="82"/>
      <c r="J367" s="82"/>
      <c r="K367" s="82"/>
      <c r="L367" s="82"/>
      <c r="M367" s="82"/>
      <c r="N367" s="82"/>
      <c r="O367" s="82"/>
      <c r="P367" s="82"/>
    </row>
    <row r="368" spans="8:16">
      <c r="H368" s="82"/>
      <c r="I368" s="82"/>
      <c r="J368" s="82"/>
      <c r="K368" s="82"/>
      <c r="L368" s="82"/>
      <c r="M368" s="82"/>
      <c r="N368" s="82"/>
      <c r="O368" s="82"/>
      <c r="P368" s="82"/>
    </row>
    <row r="369" spans="8:16">
      <c r="H369" s="82"/>
      <c r="I369" s="82"/>
      <c r="J369" s="82"/>
      <c r="K369" s="82"/>
      <c r="L369" s="82"/>
      <c r="M369" s="82"/>
      <c r="N369" s="82"/>
      <c r="O369" s="82"/>
      <c r="P369" s="82"/>
    </row>
    <row r="370" spans="8:16">
      <c r="H370" s="82"/>
      <c r="I370" s="82"/>
      <c r="J370" s="82"/>
      <c r="K370" s="82"/>
      <c r="L370" s="82"/>
      <c r="M370" s="82"/>
      <c r="N370" s="82"/>
      <c r="O370" s="82"/>
      <c r="P370" s="82"/>
    </row>
    <row r="371" spans="8:16">
      <c r="H371" s="82"/>
      <c r="I371" s="82"/>
      <c r="J371" s="82"/>
      <c r="K371" s="82"/>
      <c r="L371" s="82"/>
      <c r="M371" s="82"/>
      <c r="N371" s="82"/>
      <c r="O371" s="82"/>
      <c r="P371" s="82"/>
    </row>
    <row r="372" spans="8:16">
      <c r="H372" s="82"/>
      <c r="I372" s="82"/>
      <c r="J372" s="82"/>
      <c r="K372" s="82"/>
      <c r="L372" s="82"/>
      <c r="M372" s="82"/>
      <c r="N372" s="82"/>
      <c r="O372" s="82"/>
      <c r="P372" s="82"/>
    </row>
    <row r="373" spans="8:16">
      <c r="H373" s="82"/>
      <c r="I373" s="82"/>
      <c r="J373" s="82"/>
      <c r="K373" s="82"/>
      <c r="L373" s="82"/>
      <c r="M373" s="82"/>
      <c r="N373" s="82"/>
      <c r="O373" s="82"/>
      <c r="P373" s="82"/>
    </row>
    <row r="374" spans="8:16">
      <c r="H374" s="82"/>
      <c r="I374" s="82"/>
      <c r="J374" s="82"/>
      <c r="K374" s="82"/>
      <c r="L374" s="82"/>
      <c r="M374" s="82"/>
      <c r="N374" s="82"/>
      <c r="O374" s="82"/>
      <c r="P374" s="82"/>
    </row>
    <row r="375" spans="8:16">
      <c r="H375" s="82"/>
      <c r="I375" s="82"/>
      <c r="J375" s="82"/>
      <c r="K375" s="82"/>
      <c r="L375" s="82"/>
      <c r="M375" s="82"/>
      <c r="N375" s="82"/>
      <c r="O375" s="82"/>
      <c r="P375" s="82"/>
    </row>
    <row r="376" spans="8:16">
      <c r="H376" s="82"/>
      <c r="I376" s="82"/>
      <c r="J376" s="82"/>
      <c r="K376" s="82"/>
      <c r="L376" s="82"/>
      <c r="M376" s="82"/>
      <c r="N376" s="82"/>
      <c r="O376" s="82"/>
      <c r="P376" s="82"/>
    </row>
    <row r="377" spans="8:16">
      <c r="H377" s="82"/>
      <c r="I377" s="82"/>
      <c r="J377" s="82"/>
      <c r="K377" s="82"/>
      <c r="L377" s="82"/>
      <c r="M377" s="82"/>
      <c r="N377" s="82"/>
      <c r="O377" s="82"/>
      <c r="P377" s="82"/>
    </row>
    <row r="378" spans="8:16">
      <c r="H378" s="82"/>
      <c r="I378" s="82"/>
      <c r="J378" s="82"/>
      <c r="K378" s="82"/>
      <c r="L378" s="82"/>
      <c r="M378" s="82"/>
      <c r="N378" s="82"/>
      <c r="O378" s="82"/>
      <c r="P378" s="82"/>
    </row>
    <row r="379" spans="8:16">
      <c r="H379" s="82"/>
      <c r="I379" s="82"/>
      <c r="J379" s="82"/>
      <c r="K379" s="82"/>
      <c r="L379" s="82"/>
      <c r="M379" s="82"/>
      <c r="N379" s="82"/>
      <c r="O379" s="82"/>
      <c r="P379" s="82"/>
    </row>
    <row r="380" spans="8:16">
      <c r="H380" s="82"/>
      <c r="I380" s="82"/>
      <c r="J380" s="82"/>
      <c r="K380" s="82"/>
      <c r="L380" s="82"/>
      <c r="M380" s="82"/>
      <c r="N380" s="82"/>
      <c r="O380" s="82"/>
      <c r="P380" s="82"/>
    </row>
    <row r="381" spans="8:16">
      <c r="H381" s="82"/>
      <c r="I381" s="82"/>
      <c r="J381" s="82"/>
      <c r="K381" s="82"/>
      <c r="L381" s="82"/>
      <c r="M381" s="82"/>
      <c r="N381" s="82"/>
      <c r="O381" s="82"/>
      <c r="P381" s="82"/>
    </row>
    <row r="382" spans="8:16">
      <c r="H382" s="82"/>
      <c r="I382" s="82"/>
      <c r="J382" s="82"/>
      <c r="K382" s="82"/>
      <c r="L382" s="82"/>
      <c r="M382" s="82"/>
      <c r="N382" s="82"/>
      <c r="O382" s="82"/>
      <c r="P382" s="82"/>
    </row>
    <row r="383" spans="8:16">
      <c r="H383" s="82"/>
      <c r="I383" s="82"/>
      <c r="J383" s="82"/>
      <c r="K383" s="82"/>
      <c r="L383" s="82"/>
      <c r="M383" s="82"/>
      <c r="N383" s="82"/>
      <c r="O383" s="82"/>
      <c r="P383" s="82"/>
    </row>
    <row r="384" spans="8:16">
      <c r="H384" s="82"/>
      <c r="I384" s="82"/>
      <c r="J384" s="82"/>
      <c r="K384" s="82"/>
      <c r="L384" s="82"/>
      <c r="M384" s="82"/>
      <c r="N384" s="82"/>
      <c r="O384" s="82"/>
      <c r="P384" s="82"/>
    </row>
    <row r="385" spans="8:16">
      <c r="H385" s="82"/>
      <c r="I385" s="82"/>
      <c r="J385" s="82"/>
      <c r="K385" s="82"/>
      <c r="L385" s="82"/>
      <c r="M385" s="82"/>
      <c r="N385" s="82"/>
      <c r="O385" s="82"/>
      <c r="P385" s="82"/>
    </row>
    <row r="386" spans="8:16">
      <c r="H386" s="82"/>
      <c r="I386" s="82"/>
      <c r="J386" s="82"/>
      <c r="K386" s="82"/>
      <c r="L386" s="82"/>
      <c r="M386" s="82"/>
      <c r="N386" s="82"/>
      <c r="O386" s="82"/>
      <c r="P386" s="82"/>
    </row>
    <row r="387" spans="8:16">
      <c r="H387" s="82"/>
      <c r="I387" s="82"/>
      <c r="J387" s="82"/>
      <c r="K387" s="82"/>
      <c r="L387" s="82"/>
      <c r="M387" s="82"/>
      <c r="N387" s="82"/>
      <c r="O387" s="82"/>
      <c r="P387" s="82"/>
    </row>
    <row r="388" spans="8:16">
      <c r="H388" s="82"/>
      <c r="I388" s="82"/>
      <c r="J388" s="82"/>
      <c r="K388" s="82"/>
      <c r="L388" s="82"/>
      <c r="M388" s="82"/>
      <c r="N388" s="82"/>
      <c r="O388" s="82"/>
      <c r="P388" s="82"/>
    </row>
    <row r="389" spans="8:16">
      <c r="H389" s="82"/>
      <c r="I389" s="82"/>
      <c r="J389" s="82"/>
      <c r="K389" s="82"/>
      <c r="L389" s="82"/>
      <c r="M389" s="82"/>
      <c r="N389" s="82"/>
      <c r="O389" s="82"/>
      <c r="P389" s="82"/>
    </row>
    <row r="390" spans="8:16">
      <c r="H390" s="82"/>
      <c r="I390" s="82"/>
      <c r="J390" s="82"/>
      <c r="K390" s="82"/>
      <c r="L390" s="82"/>
      <c r="M390" s="82"/>
      <c r="N390" s="82"/>
      <c r="O390" s="82"/>
      <c r="P390" s="82"/>
    </row>
  </sheetData>
  <sheetProtection password="DCD7" sheet="1" selectLockedCells="1" formatCells="0" objects="1" scenarios="1"/>
  <mergeCells count="5">
    <mergeCell ref="C1:D1"/>
    <mergeCell ref="F1:G1"/>
    <mergeCell ref="C14:D14"/>
    <mergeCell ref="F14:G14"/>
    <mergeCell ref="C19:D19"/>
  </mergeCells>
  <dataValidations count="3">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 type="list" allowBlank="1" showInputMessage="1" showErrorMessage="1" errorTitle="错误" error="请输入1~100内的数字" promptTitle="点数" prompt="在此输入数字" sqref="C16 F16">
      <formula1>疯狂附表!$A$3:$A$102</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4"/>
  <sheetViews>
    <sheetView showGridLines="0" topLeftCell="B1" workbookViewId="0">
      <selection activeCell="I18" sqref="I18:J18"/>
    </sheetView>
  </sheetViews>
  <sheetFormatPr defaultColWidth="10" defaultRowHeight="16.5"/>
  <cols>
    <col min="1" max="1" width="8.25" style="47" customWidth="1"/>
    <col min="2" max="2" width="13" style="47" customWidth="1"/>
    <col min="3" max="3" width="8.25" style="47" customWidth="1"/>
    <col min="4" max="4" width="10.125" style="47" customWidth="1"/>
    <col min="5" max="5" width="12.5" style="47" customWidth="1"/>
    <col min="6" max="6" width="8.5" style="47" customWidth="1"/>
    <col min="7" max="8" width="8.25" style="47" customWidth="1"/>
    <col min="9" max="10" width="11.25" style="47" customWidth="1"/>
    <col min="11" max="11" width="10.5" style="47" customWidth="1"/>
    <col min="12" max="12" width="12" style="47" customWidth="1"/>
    <col min="13" max="13" width="23.375" style="47" customWidth="1"/>
    <col min="14" max="14" width="9.875" style="47" customWidth="1"/>
    <col min="15" max="17" width="8.25" style="47" customWidth="1"/>
    <col min="18" max="18" width="40.25" style="47" customWidth="1"/>
    <col min="19" max="19" width="8.25" style="47" customWidth="1"/>
    <col min="20" max="20" width="3.75" style="47" customWidth="1"/>
    <col min="21" max="21" width="40.125" style="47" customWidth="1"/>
    <col min="22" max="256" width="8.25" style="47" customWidth="1"/>
    <col min="257" max="16384" width="9"/>
  </cols>
  <sheetData>
    <row r="1" customHeight="1" spans="1:18">
      <c r="A1" s="48" t="s">
        <v>931</v>
      </c>
      <c r="B1" s="48"/>
      <c r="C1" s="48"/>
      <c r="D1" s="48"/>
      <c r="E1" s="48"/>
      <c r="F1" s="48"/>
      <c r="G1" s="48"/>
      <c r="H1" s="48"/>
      <c r="I1" s="48"/>
      <c r="J1" s="48"/>
      <c r="K1" s="48"/>
      <c r="L1" s="48"/>
      <c r="M1" s="48"/>
      <c r="N1" s="71"/>
      <c r="O1" s="71"/>
      <c r="P1" s="71"/>
      <c r="Q1" s="71"/>
      <c r="R1" s="71"/>
    </row>
    <row r="2" s="46" customFormat="1" customHeight="1" spans="1:18">
      <c r="A2" s="48" t="s">
        <v>932</v>
      </c>
      <c r="B2" s="48"/>
      <c r="C2" s="48"/>
      <c r="D2" s="48"/>
      <c r="E2" s="48"/>
      <c r="F2" s="48"/>
      <c r="G2" s="48"/>
      <c r="H2" s="48"/>
      <c r="I2" s="48"/>
      <c r="J2" s="48"/>
      <c r="K2" s="48"/>
      <c r="L2" s="48"/>
      <c r="M2" s="48"/>
      <c r="N2" s="71"/>
      <c r="O2" s="71"/>
      <c r="P2" s="71"/>
      <c r="Q2" s="71"/>
      <c r="R2" s="71"/>
    </row>
    <row r="3" ht="17.25" spans="5:11">
      <c r="E3" s="49" t="s">
        <v>933</v>
      </c>
      <c r="F3" s="49"/>
      <c r="G3" s="49"/>
      <c r="H3" s="49"/>
      <c r="I3" s="49"/>
      <c r="J3" s="49"/>
      <c r="K3" s="49"/>
    </row>
    <row r="4" spans="5:11">
      <c r="E4" s="50" t="s">
        <v>934</v>
      </c>
      <c r="F4" s="51"/>
      <c r="G4" s="51"/>
      <c r="H4" s="51"/>
      <c r="I4" s="51"/>
      <c r="J4" s="51"/>
      <c r="K4" s="72"/>
    </row>
    <row r="5" ht="20.1" customHeight="1" spans="5:11">
      <c r="E5" s="52" t="s">
        <v>146</v>
      </c>
      <c r="F5" s="53" t="s">
        <v>67</v>
      </c>
      <c r="G5" s="53" t="s">
        <v>935</v>
      </c>
      <c r="H5" s="53"/>
      <c r="I5" s="53" t="s">
        <v>936</v>
      </c>
      <c r="J5" s="53"/>
      <c r="K5" s="73" t="s">
        <v>147</v>
      </c>
    </row>
    <row r="6" ht="50.1" customHeight="1" spans="5:11">
      <c r="E6" s="54" t="s">
        <v>937</v>
      </c>
      <c r="F6" s="55" t="s">
        <v>938</v>
      </c>
      <c r="G6" s="56">
        <v>0.5</v>
      </c>
      <c r="H6" s="56"/>
      <c r="I6" s="55" t="s">
        <v>939</v>
      </c>
      <c r="J6" s="55"/>
      <c r="K6" s="74">
        <v>0.5</v>
      </c>
    </row>
    <row r="7" ht="50.1" customHeight="1" spans="5:11">
      <c r="E7" s="57" t="s">
        <v>940</v>
      </c>
      <c r="F7" s="58" t="s">
        <v>941</v>
      </c>
      <c r="G7" s="59" t="s">
        <v>942</v>
      </c>
      <c r="H7" s="59"/>
      <c r="I7" s="59" t="s">
        <v>943</v>
      </c>
      <c r="J7" s="59"/>
      <c r="K7" s="75">
        <v>2</v>
      </c>
    </row>
    <row r="8" ht="50.1" customHeight="1" spans="5:11">
      <c r="E8" s="54" t="s">
        <v>944</v>
      </c>
      <c r="F8" s="55" t="s">
        <v>945</v>
      </c>
      <c r="G8" s="60" t="s">
        <v>946</v>
      </c>
      <c r="H8" s="60"/>
      <c r="I8" s="60" t="s">
        <v>947</v>
      </c>
      <c r="J8" s="60"/>
      <c r="K8" s="76">
        <v>10</v>
      </c>
    </row>
    <row r="9" ht="50.1" customHeight="1" spans="5:11">
      <c r="E9" s="57" t="s">
        <v>948</v>
      </c>
      <c r="F9" s="58" t="s">
        <v>949</v>
      </c>
      <c r="G9" s="59" t="s">
        <v>950</v>
      </c>
      <c r="H9" s="59"/>
      <c r="I9" s="59" t="s">
        <v>951</v>
      </c>
      <c r="J9" s="59"/>
      <c r="K9" s="75">
        <v>50</v>
      </c>
    </row>
    <row r="10" ht="50.1" customHeight="1" spans="5:11">
      <c r="E10" s="54" t="s">
        <v>952</v>
      </c>
      <c r="F10" s="55" t="s">
        <v>953</v>
      </c>
      <c r="G10" s="60" t="s">
        <v>954</v>
      </c>
      <c r="H10" s="60"/>
      <c r="I10" s="60" t="s">
        <v>955</v>
      </c>
      <c r="J10" s="60"/>
      <c r="K10" s="76">
        <v>250</v>
      </c>
    </row>
    <row r="11" ht="50.1" customHeight="1" spans="5:11">
      <c r="E11" s="61" t="s">
        <v>956</v>
      </c>
      <c r="F11" s="62">
        <v>99</v>
      </c>
      <c r="G11" s="63">
        <v>50000</v>
      </c>
      <c r="H11" s="63"/>
      <c r="I11" s="62" t="s">
        <v>957</v>
      </c>
      <c r="J11" s="62"/>
      <c r="K11" s="77">
        <v>5000</v>
      </c>
    </row>
    <row r="12" ht="17.25" spans="5:5">
      <c r="E12" s="64"/>
    </row>
    <row r="13" spans="5:11">
      <c r="E13" s="50" t="s">
        <v>958</v>
      </c>
      <c r="F13" s="51"/>
      <c r="G13" s="51"/>
      <c r="H13" s="51"/>
      <c r="I13" s="51"/>
      <c r="J13" s="51"/>
      <c r="K13" s="72"/>
    </row>
    <row r="14" ht="20.1" customHeight="1" spans="5:11">
      <c r="E14" s="52" t="s">
        <v>146</v>
      </c>
      <c r="F14" s="53" t="s">
        <v>67</v>
      </c>
      <c r="G14" s="53" t="s">
        <v>935</v>
      </c>
      <c r="H14" s="53"/>
      <c r="I14" s="53" t="s">
        <v>936</v>
      </c>
      <c r="J14" s="53"/>
      <c r="K14" s="73" t="s">
        <v>147</v>
      </c>
    </row>
    <row r="15" ht="50.1" customHeight="1" spans="5:11">
      <c r="E15" s="54" t="s">
        <v>937</v>
      </c>
      <c r="F15" s="55" t="s">
        <v>938</v>
      </c>
      <c r="G15" s="56">
        <v>10</v>
      </c>
      <c r="H15" s="56"/>
      <c r="I15" s="55" t="s">
        <v>939</v>
      </c>
      <c r="J15" s="55"/>
      <c r="K15" s="74">
        <v>10</v>
      </c>
    </row>
    <row r="16" ht="50.1" customHeight="1" spans="5:11">
      <c r="E16" s="57" t="s">
        <v>940</v>
      </c>
      <c r="F16" s="58" t="s">
        <v>941</v>
      </c>
      <c r="G16" s="59" t="s">
        <v>959</v>
      </c>
      <c r="H16" s="59"/>
      <c r="I16" s="59" t="s">
        <v>960</v>
      </c>
      <c r="J16" s="59"/>
      <c r="K16" s="75">
        <v>40</v>
      </c>
    </row>
    <row r="17" ht="50.1" customHeight="1" spans="5:11">
      <c r="E17" s="54" t="s">
        <v>944</v>
      </c>
      <c r="F17" s="55" t="s">
        <v>945</v>
      </c>
      <c r="G17" s="60" t="s">
        <v>961</v>
      </c>
      <c r="H17" s="60"/>
      <c r="I17" s="60" t="s">
        <v>962</v>
      </c>
      <c r="J17" s="60"/>
      <c r="K17" s="76">
        <v>200</v>
      </c>
    </row>
    <row r="18" ht="50.1" customHeight="1" spans="5:11">
      <c r="E18" s="57" t="s">
        <v>948</v>
      </c>
      <c r="F18" s="58" t="s">
        <v>949</v>
      </c>
      <c r="G18" s="59" t="s">
        <v>963</v>
      </c>
      <c r="H18" s="59"/>
      <c r="I18" s="59" t="s">
        <v>964</v>
      </c>
      <c r="J18" s="59"/>
      <c r="K18" s="75">
        <v>1000</v>
      </c>
    </row>
    <row r="19" ht="50.1" customHeight="1" spans="5:11">
      <c r="E19" s="54" t="s">
        <v>952</v>
      </c>
      <c r="F19" s="55" t="s">
        <v>953</v>
      </c>
      <c r="G19" s="60" t="s">
        <v>965</v>
      </c>
      <c r="H19" s="60"/>
      <c r="I19" s="60" t="s">
        <v>966</v>
      </c>
      <c r="J19" s="60"/>
      <c r="K19" s="76">
        <v>5000</v>
      </c>
    </row>
    <row r="20" ht="50.1" customHeight="1" spans="5:11">
      <c r="E20" s="61" t="s">
        <v>956</v>
      </c>
      <c r="F20" s="62">
        <v>99</v>
      </c>
      <c r="G20" s="63" t="s">
        <v>967</v>
      </c>
      <c r="H20" s="63"/>
      <c r="I20" s="62" t="s">
        <v>968</v>
      </c>
      <c r="J20" s="62"/>
      <c r="K20" s="77">
        <v>100000</v>
      </c>
    </row>
    <row r="23" spans="6:10">
      <c r="F23" s="65" t="s">
        <v>937</v>
      </c>
      <c r="G23" s="66"/>
      <c r="H23" s="66"/>
      <c r="I23" s="66"/>
      <c r="J23" s="78"/>
    </row>
    <row r="24" ht="52.5" customHeight="1" spans="6:10">
      <c r="F24" s="67" t="s">
        <v>969</v>
      </c>
      <c r="G24" s="68"/>
      <c r="H24" s="68"/>
      <c r="I24" s="68"/>
      <c r="J24" s="79"/>
    </row>
    <row r="25" spans="2:10">
      <c r="B25" s="64"/>
      <c r="F25" s="52" t="s">
        <v>970</v>
      </c>
      <c r="G25" s="53"/>
      <c r="H25" s="53"/>
      <c r="I25" s="53"/>
      <c r="J25" s="73"/>
    </row>
    <row r="26" ht="69.75" customHeight="1" spans="6:10">
      <c r="F26" s="67" t="s">
        <v>971</v>
      </c>
      <c r="G26" s="68"/>
      <c r="H26" s="68"/>
      <c r="I26" s="68"/>
      <c r="J26" s="79"/>
    </row>
    <row r="27" spans="6:10">
      <c r="F27" s="52" t="s">
        <v>944</v>
      </c>
      <c r="G27" s="53"/>
      <c r="H27" s="53"/>
      <c r="I27" s="53"/>
      <c r="J27" s="73"/>
    </row>
    <row r="28" ht="87.75" customHeight="1" spans="6:10">
      <c r="F28" s="67" t="s">
        <v>972</v>
      </c>
      <c r="G28" s="68"/>
      <c r="H28" s="68"/>
      <c r="I28" s="68"/>
      <c r="J28" s="79"/>
    </row>
    <row r="29" spans="6:10">
      <c r="F29" s="52" t="s">
        <v>948</v>
      </c>
      <c r="G29" s="53"/>
      <c r="H29" s="53"/>
      <c r="I29" s="53"/>
      <c r="J29" s="73"/>
    </row>
    <row r="30" ht="85.5" customHeight="1" spans="6:10">
      <c r="F30" s="67" t="s">
        <v>973</v>
      </c>
      <c r="G30" s="68"/>
      <c r="H30" s="68"/>
      <c r="I30" s="68"/>
      <c r="J30" s="79"/>
    </row>
    <row r="31" spans="6:10">
      <c r="F31" s="52" t="s">
        <v>952</v>
      </c>
      <c r="G31" s="53"/>
      <c r="H31" s="53"/>
      <c r="I31" s="53"/>
      <c r="J31" s="73"/>
    </row>
    <row r="32" ht="138" customHeight="1" spans="6:10">
      <c r="F32" s="67" t="s">
        <v>974</v>
      </c>
      <c r="G32" s="68"/>
      <c r="H32" s="68"/>
      <c r="I32" s="68"/>
      <c r="J32" s="79"/>
    </row>
    <row r="33" spans="2:10">
      <c r="B33" s="64"/>
      <c r="F33" s="52" t="s">
        <v>975</v>
      </c>
      <c r="G33" s="53"/>
      <c r="H33" s="53"/>
      <c r="I33" s="53"/>
      <c r="J33" s="73"/>
    </row>
    <row r="34" ht="35.25" customHeight="1" spans="6:10">
      <c r="F34" s="69" t="s">
        <v>976</v>
      </c>
      <c r="G34" s="70"/>
      <c r="H34" s="70"/>
      <c r="I34" s="70"/>
      <c r="J34" s="80"/>
    </row>
  </sheetData>
  <sheetProtection selectLockedCells="1" formatCells="0"/>
  <mergeCells count="45">
    <mergeCell ref="A1:M1"/>
    <mergeCell ref="A2:M2"/>
    <mergeCell ref="E3:K3"/>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topLeftCell="A2" workbookViewId="0">
      <selection activeCell="F10" sqref="F10"/>
    </sheetView>
  </sheetViews>
  <sheetFormatPr defaultColWidth="9" defaultRowHeight="16.5"/>
  <cols>
    <col min="1" max="1" width="9.5" style="37" customWidth="1"/>
    <col min="2" max="2" width="8" style="38" customWidth="1"/>
    <col min="3" max="3" width="6.25" style="38" customWidth="1"/>
    <col min="4" max="4" width="9.875" style="37" customWidth="1"/>
    <col min="5" max="5" width="11.25" style="37" customWidth="1"/>
    <col min="6" max="6" width="10.375" style="37" customWidth="1"/>
    <col min="7" max="256" width="9.875" style="37" customWidth="1"/>
  </cols>
  <sheetData>
    <row r="1" spans="1:10">
      <c r="A1" s="39" t="s">
        <v>977</v>
      </c>
      <c r="B1" s="39" t="s">
        <v>978</v>
      </c>
      <c r="C1" s="39" t="s">
        <v>979</v>
      </c>
      <c r="E1" s="39" t="s">
        <v>18</v>
      </c>
      <c r="F1" s="39" t="s">
        <v>980</v>
      </c>
      <c r="J1" s="45"/>
    </row>
    <row r="2" spans="1:6">
      <c r="A2" s="40">
        <v>0</v>
      </c>
      <c r="B2" s="41" t="s">
        <v>981</v>
      </c>
      <c r="C2" s="40">
        <v>0</v>
      </c>
      <c r="E2" s="41">
        <v>0</v>
      </c>
      <c r="F2" s="40">
        <v>0</v>
      </c>
    </row>
    <row r="3" spans="1:6">
      <c r="A3" s="42">
        <v>2</v>
      </c>
      <c r="B3" s="42">
        <v>-2</v>
      </c>
      <c r="C3" s="42">
        <v>-2</v>
      </c>
      <c r="E3" s="42">
        <v>40</v>
      </c>
      <c r="F3" s="42">
        <v>1</v>
      </c>
    </row>
    <row r="4" spans="1:6">
      <c r="A4" s="40">
        <v>65</v>
      </c>
      <c r="B4" s="41">
        <v>-1</v>
      </c>
      <c r="C4" s="40">
        <v>-1</v>
      </c>
      <c r="E4" s="41">
        <v>50</v>
      </c>
      <c r="F4" s="40">
        <v>2</v>
      </c>
    </row>
    <row r="5" spans="1:6">
      <c r="A5" s="42">
        <v>85</v>
      </c>
      <c r="B5" s="42">
        <v>0</v>
      </c>
      <c r="C5" s="42">
        <v>0</v>
      </c>
      <c r="E5" s="42">
        <v>60</v>
      </c>
      <c r="F5" s="42">
        <v>3</v>
      </c>
    </row>
    <row r="6" spans="1:6">
      <c r="A6" s="40">
        <v>125</v>
      </c>
      <c r="B6" s="41" t="s">
        <v>982</v>
      </c>
      <c r="C6" s="40">
        <v>1</v>
      </c>
      <c r="E6" s="41">
        <v>70</v>
      </c>
      <c r="F6" s="40">
        <v>4</v>
      </c>
    </row>
    <row r="7" spans="1:6">
      <c r="A7" s="42">
        <v>165</v>
      </c>
      <c r="B7" s="42" t="s">
        <v>983</v>
      </c>
      <c r="C7" s="42">
        <v>2</v>
      </c>
      <c r="E7" s="42">
        <v>80</v>
      </c>
      <c r="F7" s="42">
        <v>5</v>
      </c>
    </row>
    <row r="8" spans="1:3">
      <c r="A8" s="40">
        <v>205</v>
      </c>
      <c r="B8" s="41" t="s">
        <v>984</v>
      </c>
      <c r="C8" s="40">
        <v>3</v>
      </c>
    </row>
    <row r="9" spans="1:6">
      <c r="A9" s="42">
        <v>285</v>
      </c>
      <c r="B9" s="42" t="s">
        <v>985</v>
      </c>
      <c r="C9" s="42">
        <v>4</v>
      </c>
      <c r="E9" s="43" t="s">
        <v>986</v>
      </c>
      <c r="F9" s="44"/>
    </row>
    <row r="10" spans="1:6">
      <c r="A10" s="40">
        <v>365</v>
      </c>
      <c r="B10" s="41" t="s">
        <v>987</v>
      </c>
      <c r="C10" s="40">
        <v>5</v>
      </c>
      <c r="E10" s="41" t="s">
        <v>988</v>
      </c>
      <c r="F10" s="40">
        <f>人物卡!J3</f>
        <v>60</v>
      </c>
    </row>
    <row r="11" spans="1:6">
      <c r="A11" s="42">
        <v>445</v>
      </c>
      <c r="B11" s="42" t="s">
        <v>989</v>
      </c>
      <c r="C11" s="42">
        <v>6</v>
      </c>
      <c r="E11" s="42" t="s">
        <v>990</v>
      </c>
      <c r="F11" s="42">
        <f>人物卡!M3</f>
        <v>55</v>
      </c>
    </row>
    <row r="12" spans="1:6">
      <c r="A12" s="40">
        <v>525</v>
      </c>
      <c r="B12" s="41" t="s">
        <v>991</v>
      </c>
      <c r="C12" s="40">
        <v>7</v>
      </c>
      <c r="E12" s="41" t="s">
        <v>992</v>
      </c>
      <c r="F12" s="40">
        <f>人物卡!J7</f>
        <v>60</v>
      </c>
    </row>
    <row r="13" spans="1:6">
      <c r="A13" s="42">
        <v>605</v>
      </c>
      <c r="B13" s="42" t="s">
        <v>993</v>
      </c>
      <c r="C13" s="42">
        <v>8</v>
      </c>
      <c r="E13" s="42" t="s">
        <v>994</v>
      </c>
      <c r="F13" s="42" t="b">
        <f>IF(F10&gt;F12,TRUE())</f>
        <v>0</v>
      </c>
    </row>
    <row r="14" spans="1:6">
      <c r="A14" s="40">
        <v>685</v>
      </c>
      <c r="B14" s="41" t="s">
        <v>995</v>
      </c>
      <c r="C14" s="40">
        <v>9</v>
      </c>
      <c r="E14" s="41" t="s">
        <v>996</v>
      </c>
      <c r="F14" s="40" t="b">
        <f>IF(F11&gt;F12,TRUE())</f>
        <v>0</v>
      </c>
    </row>
    <row r="15" spans="1:6">
      <c r="A15" s="42">
        <v>765</v>
      </c>
      <c r="B15" s="42" t="s">
        <v>997</v>
      </c>
      <c r="C15" s="42">
        <v>10</v>
      </c>
      <c r="E15" s="42" t="s">
        <v>998</v>
      </c>
      <c r="F15" s="42" t="b">
        <f>IF(F10=F12,TRUE())</f>
        <v>1</v>
      </c>
    </row>
    <row r="16" spans="1:6">
      <c r="A16" s="40">
        <v>845</v>
      </c>
      <c r="B16" s="41" t="s">
        <v>999</v>
      </c>
      <c r="C16" s="40">
        <v>11</v>
      </c>
      <c r="E16" s="41" t="s">
        <v>1000</v>
      </c>
      <c r="F16" s="40" t="b">
        <f>IF(F11=F12,TRUE())</f>
        <v>0</v>
      </c>
    </row>
    <row r="17" spans="1:6">
      <c r="A17" s="42">
        <v>925</v>
      </c>
      <c r="B17" s="42" t="s">
        <v>1001</v>
      </c>
      <c r="C17" s="42">
        <v>12</v>
      </c>
      <c r="E17" s="42" t="s">
        <v>1002</v>
      </c>
      <c r="F17" s="42" t="b">
        <f>IF(F10&lt;F12,TRUE())</f>
        <v>0</v>
      </c>
    </row>
    <row r="18" spans="1:6">
      <c r="A18" s="40">
        <v>1005</v>
      </c>
      <c r="B18" s="41" t="s">
        <v>1003</v>
      </c>
      <c r="C18" s="40">
        <v>13</v>
      </c>
      <c r="E18" s="41" t="s">
        <v>1004</v>
      </c>
      <c r="F18" s="40" t="b">
        <f>IF(F11&lt;F12,TRUE())</f>
        <v>1</v>
      </c>
    </row>
    <row r="19" spans="1:6">
      <c r="A19" s="42">
        <v>1085</v>
      </c>
      <c r="B19" s="42" t="s">
        <v>1005</v>
      </c>
      <c r="C19" s="42">
        <v>14</v>
      </c>
      <c r="E19" s="42" t="s">
        <v>1006</v>
      </c>
      <c r="F19" s="42" t="b">
        <f>AND(F17:F18)</f>
        <v>0</v>
      </c>
    </row>
    <row r="20" spans="1:6">
      <c r="A20" s="40">
        <v>1165</v>
      </c>
      <c r="B20" s="41" t="s">
        <v>1007</v>
      </c>
      <c r="C20" s="40">
        <v>15</v>
      </c>
      <c r="E20" s="41" t="s">
        <v>1008</v>
      </c>
      <c r="F20" s="40" t="b">
        <f>AND(F13:F14)</f>
        <v>0</v>
      </c>
    </row>
    <row r="21" spans="1:6">
      <c r="A21" s="42">
        <v>1245</v>
      </c>
      <c r="B21" s="42" t="s">
        <v>1009</v>
      </c>
      <c r="C21" s="42">
        <v>16</v>
      </c>
      <c r="E21" s="42" t="s">
        <v>1010</v>
      </c>
      <c r="F21" s="42" t="b">
        <f>AND(F15:F16)</f>
        <v>0</v>
      </c>
    </row>
    <row r="22" spans="1:6">
      <c r="A22" s="40">
        <v>1325</v>
      </c>
      <c r="B22" s="41" t="s">
        <v>1011</v>
      </c>
      <c r="C22" s="40">
        <v>17</v>
      </c>
      <c r="E22" s="41" t="s">
        <v>1012</v>
      </c>
      <c r="F22" s="40" t="b">
        <f>OR(F13:F14)</f>
        <v>0</v>
      </c>
    </row>
    <row r="23" spans="1:6">
      <c r="A23" s="42">
        <v>1405</v>
      </c>
      <c r="B23" s="42" t="s">
        <v>1013</v>
      </c>
      <c r="C23" s="42">
        <v>18</v>
      </c>
      <c r="E23" s="42" t="s">
        <v>1014</v>
      </c>
      <c r="F23" s="42">
        <f>IF(OR(F15:F16),8,0)</f>
        <v>8</v>
      </c>
    </row>
    <row r="24" spans="1:6">
      <c r="A24" s="40">
        <v>1485</v>
      </c>
      <c r="B24" s="41" t="s">
        <v>1015</v>
      </c>
      <c r="C24" s="40">
        <v>19</v>
      </c>
      <c r="E24" s="41" t="s">
        <v>1016</v>
      </c>
      <c r="F24" s="40">
        <f>IF(F19,7,0)</f>
        <v>0</v>
      </c>
    </row>
    <row r="25" spans="1:6">
      <c r="A25" s="42">
        <v>1565</v>
      </c>
      <c r="B25" s="42" t="s">
        <v>1017</v>
      </c>
      <c r="C25" s="42">
        <v>20</v>
      </c>
      <c r="E25" s="42" t="s">
        <v>1018</v>
      </c>
      <c r="F25" s="42">
        <f>IF(F20,9,0)</f>
        <v>0</v>
      </c>
    </row>
    <row r="26" spans="1:6">
      <c r="A26" s="40">
        <v>1645</v>
      </c>
      <c r="B26" s="41" t="s">
        <v>1019</v>
      </c>
      <c r="C26" s="40">
        <v>21</v>
      </c>
      <c r="E26" s="41" t="s">
        <v>1014</v>
      </c>
      <c r="F26" s="40">
        <f>IF(OR(F21:F22),8,0)</f>
        <v>0</v>
      </c>
    </row>
    <row r="27" spans="1:6">
      <c r="A27" s="42">
        <v>1725</v>
      </c>
      <c r="B27" s="42" t="s">
        <v>1020</v>
      </c>
      <c r="C27" s="42">
        <v>22</v>
      </c>
      <c r="E27" s="42" t="s">
        <v>1021</v>
      </c>
      <c r="F27" s="42">
        <f>MAX(F23:F26)</f>
        <v>8</v>
      </c>
    </row>
    <row r="28" spans="1:3">
      <c r="A28" s="40">
        <v>1805</v>
      </c>
      <c r="B28" s="41" t="s">
        <v>1022</v>
      </c>
      <c r="C28" s="40">
        <v>23</v>
      </c>
    </row>
    <row r="29" spans="1:3">
      <c r="A29" s="42">
        <v>1885</v>
      </c>
      <c r="B29" s="42" t="s">
        <v>1023</v>
      </c>
      <c r="C29" s="42">
        <v>24</v>
      </c>
    </row>
    <row r="30" spans="1:3">
      <c r="A30" s="40">
        <v>1965</v>
      </c>
      <c r="B30" s="41" t="s">
        <v>1024</v>
      </c>
      <c r="C30" s="40">
        <v>25</v>
      </c>
    </row>
    <row r="31" spans="1:3">
      <c r="A31" s="42">
        <v>2045</v>
      </c>
      <c r="B31" s="42" t="s">
        <v>1025</v>
      </c>
      <c r="C31" s="42">
        <v>26</v>
      </c>
    </row>
    <row r="32" spans="1:3">
      <c r="A32" s="40">
        <v>2125</v>
      </c>
      <c r="B32" s="41" t="s">
        <v>1026</v>
      </c>
      <c r="C32" s="40">
        <v>27</v>
      </c>
    </row>
  </sheetData>
  <mergeCells count="1">
    <mergeCell ref="E9:F9"/>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B110" sqref="B110"/>
    </sheetView>
  </sheetViews>
  <sheetFormatPr defaultColWidth="10" defaultRowHeight="14" outlineLevelCol="3"/>
  <cols>
    <col min="2" max="2" width="67.75" style="21" customWidth="1"/>
    <col min="4" max="4" width="74.75" style="21" customWidth="1"/>
    <col min="257" max="16384" width="9"/>
  </cols>
  <sheetData>
    <row r="1" ht="17.25" spans="2:4">
      <c r="B1" s="35" t="s">
        <v>927</v>
      </c>
      <c r="D1" s="35" t="s">
        <v>928</v>
      </c>
    </row>
    <row r="2" ht="33.75" spans="2:4">
      <c r="B2" s="36" t="s">
        <v>1027</v>
      </c>
      <c r="D2" s="36" t="s">
        <v>1028</v>
      </c>
    </row>
    <row r="3" ht="17.25" spans="1:4">
      <c r="A3">
        <v>1</v>
      </c>
      <c r="B3" s="36" t="s">
        <v>1029</v>
      </c>
      <c r="C3">
        <v>1</v>
      </c>
      <c r="D3" s="36" t="s">
        <v>1030</v>
      </c>
    </row>
    <row r="4" ht="17.25" spans="1:4">
      <c r="A4">
        <v>2</v>
      </c>
      <c r="B4" s="36" t="s">
        <v>1031</v>
      </c>
      <c r="C4">
        <v>2</v>
      </c>
      <c r="D4" s="36" t="s">
        <v>1032</v>
      </c>
    </row>
    <row r="5" ht="17.25" spans="1:4">
      <c r="A5">
        <v>3</v>
      </c>
      <c r="B5" s="36" t="s">
        <v>1033</v>
      </c>
      <c r="C5">
        <v>3</v>
      </c>
      <c r="D5" s="36" t="s">
        <v>1034</v>
      </c>
    </row>
    <row r="6" ht="17.25" spans="1:4">
      <c r="A6">
        <v>4</v>
      </c>
      <c r="B6" s="36" t="s">
        <v>1035</v>
      </c>
      <c r="C6">
        <v>4</v>
      </c>
      <c r="D6" s="36" t="s">
        <v>1036</v>
      </c>
    </row>
    <row r="7" ht="17.25" spans="1:4">
      <c r="A7">
        <v>5</v>
      </c>
      <c r="B7" s="36" t="s">
        <v>1037</v>
      </c>
      <c r="C7">
        <v>5</v>
      </c>
      <c r="D7" s="36" t="s">
        <v>1038</v>
      </c>
    </row>
    <row r="8" ht="17.25" spans="1:4">
      <c r="A8">
        <v>6</v>
      </c>
      <c r="B8" s="36" t="s">
        <v>1039</v>
      </c>
      <c r="C8">
        <v>6</v>
      </c>
      <c r="D8" s="36" t="s">
        <v>1040</v>
      </c>
    </row>
    <row r="9" ht="17.25" spans="1:4">
      <c r="A9">
        <v>7</v>
      </c>
      <c r="B9" s="36" t="s">
        <v>1041</v>
      </c>
      <c r="C9">
        <v>7</v>
      </c>
      <c r="D9" s="36" t="s">
        <v>1042</v>
      </c>
    </row>
    <row r="10" ht="17.25" spans="1:4">
      <c r="A10">
        <v>8</v>
      </c>
      <c r="B10" s="36" t="s">
        <v>1043</v>
      </c>
      <c r="C10">
        <v>8</v>
      </c>
      <c r="D10" s="36" t="s">
        <v>1044</v>
      </c>
    </row>
    <row r="11" ht="17.25" spans="1:4">
      <c r="A11">
        <v>9</v>
      </c>
      <c r="B11" s="36" t="s">
        <v>1045</v>
      </c>
      <c r="C11">
        <v>9</v>
      </c>
      <c r="D11" s="36" t="s">
        <v>1046</v>
      </c>
    </row>
    <row r="12" ht="17.25" spans="1:4">
      <c r="A12">
        <v>10</v>
      </c>
      <c r="B12" s="36" t="s">
        <v>1047</v>
      </c>
      <c r="C12">
        <v>10</v>
      </c>
      <c r="D12" s="36" t="s">
        <v>1048</v>
      </c>
    </row>
    <row r="13" ht="17.25" spans="1:4">
      <c r="A13">
        <v>11</v>
      </c>
      <c r="B13" s="36" t="s">
        <v>1049</v>
      </c>
      <c r="C13">
        <v>11</v>
      </c>
      <c r="D13" s="36" t="s">
        <v>1050</v>
      </c>
    </row>
    <row r="14" ht="17.25" spans="1:4">
      <c r="A14">
        <v>12</v>
      </c>
      <c r="B14" s="36" t="s">
        <v>1051</v>
      </c>
      <c r="C14">
        <v>12</v>
      </c>
      <c r="D14" s="36" t="s">
        <v>1052</v>
      </c>
    </row>
    <row r="15" ht="17.25" spans="1:4">
      <c r="A15">
        <v>13</v>
      </c>
      <c r="B15" s="36" t="s">
        <v>1053</v>
      </c>
      <c r="C15">
        <v>13</v>
      </c>
      <c r="D15" s="36" t="s">
        <v>1054</v>
      </c>
    </row>
    <row r="16" ht="17.25" spans="1:4">
      <c r="A16">
        <v>14</v>
      </c>
      <c r="B16" s="36" t="s">
        <v>1055</v>
      </c>
      <c r="C16">
        <v>14</v>
      </c>
      <c r="D16" s="36" t="s">
        <v>1056</v>
      </c>
    </row>
    <row r="17" ht="17.25" spans="1:4">
      <c r="A17">
        <v>15</v>
      </c>
      <c r="B17" s="36" t="s">
        <v>1057</v>
      </c>
      <c r="C17">
        <v>15</v>
      </c>
      <c r="D17" s="36" t="s">
        <v>1058</v>
      </c>
    </row>
    <row r="18" ht="33.75" spans="1:4">
      <c r="A18">
        <v>16</v>
      </c>
      <c r="B18" s="36" t="s">
        <v>1059</v>
      </c>
      <c r="C18">
        <v>16</v>
      </c>
      <c r="D18" s="36" t="s">
        <v>1060</v>
      </c>
    </row>
    <row r="19" ht="17.25" spans="1:4">
      <c r="A19">
        <v>17</v>
      </c>
      <c r="B19" s="36" t="s">
        <v>1061</v>
      </c>
      <c r="C19">
        <v>17</v>
      </c>
      <c r="D19" s="36" t="s">
        <v>1062</v>
      </c>
    </row>
    <row r="20" ht="17.25" spans="1:4">
      <c r="A20">
        <v>18</v>
      </c>
      <c r="B20" s="36" t="s">
        <v>1063</v>
      </c>
      <c r="C20">
        <v>18</v>
      </c>
      <c r="D20" s="36" t="s">
        <v>1064</v>
      </c>
    </row>
    <row r="21" ht="17.25" spans="1:4">
      <c r="A21">
        <v>19</v>
      </c>
      <c r="B21" s="36" t="s">
        <v>1065</v>
      </c>
      <c r="C21">
        <v>19</v>
      </c>
      <c r="D21" s="36" t="s">
        <v>1066</v>
      </c>
    </row>
    <row r="22" ht="17.25" spans="1:4">
      <c r="A22">
        <v>20</v>
      </c>
      <c r="B22" s="36" t="s">
        <v>1067</v>
      </c>
      <c r="C22">
        <v>20</v>
      </c>
      <c r="D22" s="36" t="s">
        <v>1068</v>
      </c>
    </row>
    <row r="23" ht="17.25" spans="1:4">
      <c r="A23">
        <v>21</v>
      </c>
      <c r="B23" s="36" t="s">
        <v>1069</v>
      </c>
      <c r="C23">
        <v>21</v>
      </c>
      <c r="D23" s="36" t="s">
        <v>1070</v>
      </c>
    </row>
    <row r="24" ht="17.25" spans="1:4">
      <c r="A24">
        <v>22</v>
      </c>
      <c r="B24" s="36" t="s">
        <v>1071</v>
      </c>
      <c r="C24">
        <v>22</v>
      </c>
      <c r="D24" s="36" t="s">
        <v>1072</v>
      </c>
    </row>
    <row r="25" ht="17.25" spans="1:4">
      <c r="A25">
        <v>23</v>
      </c>
      <c r="B25" s="36" t="s">
        <v>1073</v>
      </c>
      <c r="C25">
        <v>23</v>
      </c>
      <c r="D25" s="36" t="s">
        <v>1074</v>
      </c>
    </row>
    <row r="26" ht="17.25" spans="1:4">
      <c r="A26">
        <v>24</v>
      </c>
      <c r="B26" s="36" t="s">
        <v>1075</v>
      </c>
      <c r="C26">
        <v>24</v>
      </c>
      <c r="D26" s="36" t="s">
        <v>1076</v>
      </c>
    </row>
    <row r="27" ht="17.25" spans="1:4">
      <c r="A27">
        <v>25</v>
      </c>
      <c r="B27" s="36" t="s">
        <v>1077</v>
      </c>
      <c r="C27">
        <v>25</v>
      </c>
      <c r="D27" s="36" t="s">
        <v>1078</v>
      </c>
    </row>
    <row r="28" ht="17.25" spans="1:4">
      <c r="A28">
        <v>26</v>
      </c>
      <c r="B28" s="36" t="s">
        <v>1079</v>
      </c>
      <c r="C28">
        <v>26</v>
      </c>
      <c r="D28" s="36" t="s">
        <v>1080</v>
      </c>
    </row>
    <row r="29" ht="17.25" spans="1:4">
      <c r="A29">
        <v>27</v>
      </c>
      <c r="B29" s="36" t="s">
        <v>1081</v>
      </c>
      <c r="C29">
        <v>27</v>
      </c>
      <c r="D29" s="36" t="s">
        <v>1082</v>
      </c>
    </row>
    <row r="30" ht="17.25" spans="1:4">
      <c r="A30">
        <v>28</v>
      </c>
      <c r="B30" s="36" t="s">
        <v>1083</v>
      </c>
      <c r="C30">
        <v>28</v>
      </c>
      <c r="D30" s="36" t="s">
        <v>1084</v>
      </c>
    </row>
    <row r="31" ht="17.25" spans="1:4">
      <c r="A31">
        <v>29</v>
      </c>
      <c r="B31" s="36" t="s">
        <v>1085</v>
      </c>
      <c r="C31">
        <v>29</v>
      </c>
      <c r="D31" s="36" t="s">
        <v>1086</v>
      </c>
    </row>
    <row r="32" ht="17.25" spans="1:4">
      <c r="A32">
        <v>30</v>
      </c>
      <c r="B32" s="36" t="s">
        <v>1087</v>
      </c>
      <c r="C32">
        <v>30</v>
      </c>
      <c r="D32" s="36" t="s">
        <v>1088</v>
      </c>
    </row>
    <row r="33" ht="17.25" spans="1:4">
      <c r="A33">
        <v>31</v>
      </c>
      <c r="B33" s="36" t="s">
        <v>1089</v>
      </c>
      <c r="C33">
        <v>31</v>
      </c>
      <c r="D33" s="36" t="s">
        <v>1090</v>
      </c>
    </row>
    <row r="34" ht="17.25" spans="1:4">
      <c r="A34">
        <v>32</v>
      </c>
      <c r="B34" s="36" t="s">
        <v>1091</v>
      </c>
      <c r="C34">
        <v>32</v>
      </c>
      <c r="D34" s="36" t="s">
        <v>1092</v>
      </c>
    </row>
    <row r="35" ht="17.25" spans="1:4">
      <c r="A35">
        <v>33</v>
      </c>
      <c r="B35" s="36" t="s">
        <v>1093</v>
      </c>
      <c r="C35">
        <v>33</v>
      </c>
      <c r="D35" s="36" t="s">
        <v>1094</v>
      </c>
    </row>
    <row r="36" ht="17.25" spans="1:4">
      <c r="A36">
        <v>34</v>
      </c>
      <c r="B36" s="36" t="s">
        <v>1095</v>
      </c>
      <c r="C36">
        <v>34</v>
      </c>
      <c r="D36" s="36" t="s">
        <v>1096</v>
      </c>
    </row>
    <row r="37" ht="17.25" spans="1:4">
      <c r="A37">
        <v>35</v>
      </c>
      <c r="B37" s="36" t="s">
        <v>1097</v>
      </c>
      <c r="C37">
        <v>35</v>
      </c>
      <c r="D37" s="36" t="s">
        <v>1098</v>
      </c>
    </row>
    <row r="38" ht="17.25" spans="1:4">
      <c r="A38">
        <v>36</v>
      </c>
      <c r="B38" s="36" t="s">
        <v>1099</v>
      </c>
      <c r="C38">
        <v>36</v>
      </c>
      <c r="D38" s="36" t="s">
        <v>1100</v>
      </c>
    </row>
    <row r="39" ht="17.25" spans="1:4">
      <c r="A39">
        <v>37</v>
      </c>
      <c r="B39" s="36" t="s">
        <v>1101</v>
      </c>
      <c r="C39">
        <v>37</v>
      </c>
      <c r="D39" s="36" t="s">
        <v>1102</v>
      </c>
    </row>
    <row r="40" ht="17.25" spans="1:4">
      <c r="A40">
        <v>38</v>
      </c>
      <c r="B40" s="36" t="s">
        <v>1103</v>
      </c>
      <c r="C40">
        <v>38</v>
      </c>
      <c r="D40" s="36" t="s">
        <v>1104</v>
      </c>
    </row>
    <row r="41" ht="17.25" spans="1:4">
      <c r="A41">
        <v>39</v>
      </c>
      <c r="B41" s="36" t="s">
        <v>1105</v>
      </c>
      <c r="C41">
        <v>39</v>
      </c>
      <c r="D41" s="36" t="s">
        <v>1106</v>
      </c>
    </row>
    <row r="42" ht="17.25" spans="1:4">
      <c r="A42">
        <v>40</v>
      </c>
      <c r="B42" s="36" t="s">
        <v>1107</v>
      </c>
      <c r="C42">
        <v>40</v>
      </c>
      <c r="D42" s="36" t="s">
        <v>1108</v>
      </c>
    </row>
    <row r="43" ht="17.25" spans="1:4">
      <c r="A43">
        <v>41</v>
      </c>
      <c r="B43" s="36" t="s">
        <v>1109</v>
      </c>
      <c r="C43">
        <v>41</v>
      </c>
      <c r="D43" s="36" t="s">
        <v>1110</v>
      </c>
    </row>
    <row r="44" ht="17.25" spans="1:4">
      <c r="A44">
        <v>42</v>
      </c>
      <c r="B44" s="36" t="s">
        <v>1111</v>
      </c>
      <c r="C44">
        <v>42</v>
      </c>
      <c r="D44" s="36" t="s">
        <v>1112</v>
      </c>
    </row>
    <row r="45" ht="17.25" spans="1:4">
      <c r="A45">
        <v>43</v>
      </c>
      <c r="B45" s="36" t="s">
        <v>1113</v>
      </c>
      <c r="C45">
        <v>43</v>
      </c>
      <c r="D45" s="36" t="s">
        <v>1114</v>
      </c>
    </row>
    <row r="46" ht="17.25" spans="1:4">
      <c r="A46">
        <v>44</v>
      </c>
      <c r="B46" s="36" t="s">
        <v>1115</v>
      </c>
      <c r="C46">
        <v>44</v>
      </c>
      <c r="D46" s="36" t="s">
        <v>1116</v>
      </c>
    </row>
    <row r="47" ht="17.25" spans="1:4">
      <c r="A47">
        <v>45</v>
      </c>
      <c r="B47" s="36" t="s">
        <v>1117</v>
      </c>
      <c r="C47">
        <v>45</v>
      </c>
      <c r="D47" s="36" t="s">
        <v>1118</v>
      </c>
    </row>
    <row r="48" ht="17.25" spans="1:4">
      <c r="A48">
        <v>46</v>
      </c>
      <c r="B48" s="36" t="s">
        <v>1119</v>
      </c>
      <c r="C48">
        <v>46</v>
      </c>
      <c r="D48" s="36" t="s">
        <v>1120</v>
      </c>
    </row>
    <row r="49" ht="17.25" spans="1:4">
      <c r="A49">
        <v>47</v>
      </c>
      <c r="B49" s="36" t="s">
        <v>1121</v>
      </c>
      <c r="C49">
        <v>47</v>
      </c>
      <c r="D49" s="36" t="s">
        <v>1122</v>
      </c>
    </row>
    <row r="50" ht="17.25" spans="1:4">
      <c r="A50">
        <v>48</v>
      </c>
      <c r="B50" s="36" t="s">
        <v>1123</v>
      </c>
      <c r="C50">
        <v>48</v>
      </c>
      <c r="D50" s="36" t="s">
        <v>1124</v>
      </c>
    </row>
    <row r="51" ht="17.25" spans="1:4">
      <c r="A51">
        <v>49</v>
      </c>
      <c r="B51" s="36" t="s">
        <v>1125</v>
      </c>
      <c r="C51">
        <v>49</v>
      </c>
      <c r="D51" s="36" t="s">
        <v>1126</v>
      </c>
    </row>
    <row r="52" ht="17.25" spans="1:4">
      <c r="A52">
        <v>50</v>
      </c>
      <c r="B52" s="36" t="s">
        <v>1127</v>
      </c>
      <c r="C52">
        <v>50</v>
      </c>
      <c r="D52" s="36" t="s">
        <v>1128</v>
      </c>
    </row>
    <row r="53" ht="17.25" spans="1:4">
      <c r="A53">
        <v>51</v>
      </c>
      <c r="B53" s="36" t="s">
        <v>1129</v>
      </c>
      <c r="C53">
        <v>51</v>
      </c>
      <c r="D53" s="36" t="s">
        <v>1130</v>
      </c>
    </row>
    <row r="54" ht="17.25" spans="1:4">
      <c r="A54">
        <v>52</v>
      </c>
      <c r="B54" s="36" t="s">
        <v>1131</v>
      </c>
      <c r="C54">
        <v>52</v>
      </c>
      <c r="D54" s="36" t="s">
        <v>1132</v>
      </c>
    </row>
    <row r="55" ht="17.25" spans="1:4">
      <c r="A55">
        <v>53</v>
      </c>
      <c r="B55" s="36" t="s">
        <v>1133</v>
      </c>
      <c r="C55">
        <v>53</v>
      </c>
      <c r="D55" s="36" t="s">
        <v>1134</v>
      </c>
    </row>
    <row r="56" ht="17.25" spans="1:4">
      <c r="A56">
        <v>54</v>
      </c>
      <c r="B56" s="36" t="s">
        <v>1135</v>
      </c>
      <c r="C56">
        <v>54</v>
      </c>
      <c r="D56" s="36" t="s">
        <v>1136</v>
      </c>
    </row>
    <row r="57" ht="17.25" spans="1:4">
      <c r="A57">
        <v>55</v>
      </c>
      <c r="B57" s="36" t="s">
        <v>1137</v>
      </c>
      <c r="C57">
        <v>55</v>
      </c>
      <c r="D57" s="36" t="s">
        <v>1138</v>
      </c>
    </row>
    <row r="58" ht="17.25" spans="1:4">
      <c r="A58">
        <v>56</v>
      </c>
      <c r="B58" s="36" t="s">
        <v>1139</v>
      </c>
      <c r="C58">
        <v>56</v>
      </c>
      <c r="D58" s="36" t="s">
        <v>1140</v>
      </c>
    </row>
    <row r="59" ht="17.25" spans="1:4">
      <c r="A59">
        <v>57</v>
      </c>
      <c r="B59" s="36" t="s">
        <v>1141</v>
      </c>
      <c r="C59">
        <v>57</v>
      </c>
      <c r="D59" s="36" t="s">
        <v>1142</v>
      </c>
    </row>
    <row r="60" ht="17.25" spans="1:4">
      <c r="A60">
        <v>58</v>
      </c>
      <c r="B60" s="36" t="s">
        <v>1143</v>
      </c>
      <c r="C60">
        <v>58</v>
      </c>
      <c r="D60" s="36" t="s">
        <v>1144</v>
      </c>
    </row>
    <row r="61" ht="17.25" spans="1:4">
      <c r="A61">
        <v>59</v>
      </c>
      <c r="B61" s="36" t="s">
        <v>1145</v>
      </c>
      <c r="C61">
        <v>59</v>
      </c>
      <c r="D61" s="36" t="s">
        <v>1146</v>
      </c>
    </row>
    <row r="62" ht="17.25" spans="1:4">
      <c r="A62">
        <v>60</v>
      </c>
      <c r="B62" s="36" t="s">
        <v>1147</v>
      </c>
      <c r="C62">
        <v>60</v>
      </c>
      <c r="D62" s="36" t="s">
        <v>1148</v>
      </c>
    </row>
    <row r="63" ht="17.25" spans="1:4">
      <c r="A63">
        <v>61</v>
      </c>
      <c r="B63" s="36" t="s">
        <v>1149</v>
      </c>
      <c r="C63">
        <v>61</v>
      </c>
      <c r="D63" s="36" t="s">
        <v>1150</v>
      </c>
    </row>
    <row r="64" ht="17.25" spans="1:4">
      <c r="A64">
        <v>62</v>
      </c>
      <c r="B64" s="36" t="s">
        <v>1151</v>
      </c>
      <c r="C64">
        <v>62</v>
      </c>
      <c r="D64" s="36" t="s">
        <v>1152</v>
      </c>
    </row>
    <row r="65" ht="17.25" spans="1:4">
      <c r="A65">
        <v>63</v>
      </c>
      <c r="B65" s="36" t="s">
        <v>1153</v>
      </c>
      <c r="C65">
        <v>63</v>
      </c>
      <c r="D65" s="36" t="s">
        <v>1154</v>
      </c>
    </row>
    <row r="66" ht="17.25" spans="1:4">
      <c r="A66">
        <v>64</v>
      </c>
      <c r="B66" s="36" t="s">
        <v>1155</v>
      </c>
      <c r="C66">
        <v>64</v>
      </c>
      <c r="D66" s="36" t="s">
        <v>1156</v>
      </c>
    </row>
    <row r="67" ht="17.25" spans="1:4">
      <c r="A67">
        <v>65</v>
      </c>
      <c r="B67" s="36" t="s">
        <v>1157</v>
      </c>
      <c r="C67">
        <v>65</v>
      </c>
      <c r="D67" s="36" t="s">
        <v>1158</v>
      </c>
    </row>
    <row r="68" ht="33.75" spans="1:4">
      <c r="A68">
        <v>66</v>
      </c>
      <c r="B68" s="36" t="s">
        <v>1159</v>
      </c>
      <c r="C68">
        <v>66</v>
      </c>
      <c r="D68" s="36" t="s">
        <v>1160</v>
      </c>
    </row>
    <row r="69" ht="17.25" spans="1:4">
      <c r="A69">
        <v>67</v>
      </c>
      <c r="B69" s="36" t="s">
        <v>1161</v>
      </c>
      <c r="C69">
        <v>67</v>
      </c>
      <c r="D69" s="36" t="s">
        <v>1162</v>
      </c>
    </row>
    <row r="70" ht="17.25" spans="1:4">
      <c r="A70">
        <v>68</v>
      </c>
      <c r="B70" s="36" t="s">
        <v>1163</v>
      </c>
      <c r="C70">
        <v>68</v>
      </c>
      <c r="D70" s="36" t="s">
        <v>1164</v>
      </c>
    </row>
    <row r="71" ht="17.25" spans="1:4">
      <c r="A71">
        <v>69</v>
      </c>
      <c r="B71" s="36" t="s">
        <v>1165</v>
      </c>
      <c r="C71">
        <v>69</v>
      </c>
      <c r="D71" s="36" t="s">
        <v>1166</v>
      </c>
    </row>
    <row r="72" ht="17.25" spans="1:4">
      <c r="A72">
        <v>70</v>
      </c>
      <c r="B72" s="36" t="s">
        <v>1167</v>
      </c>
      <c r="C72">
        <v>70</v>
      </c>
      <c r="D72" s="36" t="s">
        <v>1168</v>
      </c>
    </row>
    <row r="73" ht="17.25" spans="1:4">
      <c r="A73">
        <v>71</v>
      </c>
      <c r="B73" s="36" t="s">
        <v>1169</v>
      </c>
      <c r="C73">
        <v>71</v>
      </c>
      <c r="D73" s="36" t="s">
        <v>1170</v>
      </c>
    </row>
    <row r="74" ht="17.25" spans="1:4">
      <c r="A74">
        <v>72</v>
      </c>
      <c r="B74" s="36" t="s">
        <v>1171</v>
      </c>
      <c r="C74">
        <v>72</v>
      </c>
      <c r="D74" s="36" t="s">
        <v>1172</v>
      </c>
    </row>
    <row r="75" ht="17.25" spans="1:4">
      <c r="A75">
        <v>73</v>
      </c>
      <c r="B75" s="36" t="s">
        <v>1173</v>
      </c>
      <c r="C75">
        <v>73</v>
      </c>
      <c r="D75" s="36" t="s">
        <v>1174</v>
      </c>
    </row>
    <row r="76" ht="17.25" spans="1:4">
      <c r="A76">
        <v>74</v>
      </c>
      <c r="B76" s="36" t="s">
        <v>1175</v>
      </c>
      <c r="C76">
        <v>74</v>
      </c>
      <c r="D76" s="36" t="s">
        <v>1176</v>
      </c>
    </row>
    <row r="77" ht="17.25" spans="1:4">
      <c r="A77">
        <v>75</v>
      </c>
      <c r="B77" s="36" t="s">
        <v>1177</v>
      </c>
      <c r="C77">
        <v>75</v>
      </c>
      <c r="D77" s="36" t="s">
        <v>1178</v>
      </c>
    </row>
    <row r="78" ht="17.25" spans="1:4">
      <c r="A78">
        <v>76</v>
      </c>
      <c r="B78" s="36" t="s">
        <v>1179</v>
      </c>
      <c r="C78">
        <v>76</v>
      </c>
      <c r="D78" s="36" t="s">
        <v>1180</v>
      </c>
    </row>
    <row r="79" ht="17.25" spans="1:4">
      <c r="A79">
        <v>77</v>
      </c>
      <c r="B79" s="36" t="s">
        <v>1181</v>
      </c>
      <c r="C79">
        <v>77</v>
      </c>
      <c r="D79" s="36" t="s">
        <v>1182</v>
      </c>
    </row>
    <row r="80" ht="17.25" spans="1:4">
      <c r="A80">
        <v>78</v>
      </c>
      <c r="B80" s="36" t="s">
        <v>1183</v>
      </c>
      <c r="C80">
        <v>78</v>
      </c>
      <c r="D80" s="36" t="s">
        <v>1184</v>
      </c>
    </row>
    <row r="81" ht="17.25" spans="1:4">
      <c r="A81">
        <v>79</v>
      </c>
      <c r="B81" s="36" t="s">
        <v>1185</v>
      </c>
      <c r="C81">
        <v>79</v>
      </c>
      <c r="D81" s="36" t="s">
        <v>1186</v>
      </c>
    </row>
    <row r="82" ht="17.25" spans="1:4">
      <c r="A82">
        <v>80</v>
      </c>
      <c r="B82" s="36" t="s">
        <v>1187</v>
      </c>
      <c r="C82">
        <v>80</v>
      </c>
      <c r="D82" s="36" t="s">
        <v>1188</v>
      </c>
    </row>
    <row r="83" ht="17.25" spans="1:4">
      <c r="A83">
        <v>81</v>
      </c>
      <c r="B83" s="36" t="s">
        <v>1189</v>
      </c>
      <c r="C83">
        <v>81</v>
      </c>
      <c r="D83" s="36" t="s">
        <v>1190</v>
      </c>
    </row>
    <row r="84" ht="17.25" spans="1:4">
      <c r="A84">
        <v>82</v>
      </c>
      <c r="B84" s="36" t="s">
        <v>1191</v>
      </c>
      <c r="C84">
        <v>82</v>
      </c>
      <c r="D84" s="36" t="s">
        <v>1192</v>
      </c>
    </row>
    <row r="85" ht="33.75" spans="1:4">
      <c r="A85">
        <v>83</v>
      </c>
      <c r="B85" s="36" t="s">
        <v>1193</v>
      </c>
      <c r="C85">
        <v>83</v>
      </c>
      <c r="D85" s="36" t="s">
        <v>1194</v>
      </c>
    </row>
    <row r="86" ht="17.25" spans="1:4">
      <c r="A86">
        <v>84</v>
      </c>
      <c r="B86" s="36" t="s">
        <v>1195</v>
      </c>
      <c r="C86">
        <v>84</v>
      </c>
      <c r="D86" s="36" t="s">
        <v>1196</v>
      </c>
    </row>
    <row r="87" ht="17.25" spans="1:4">
      <c r="A87">
        <v>85</v>
      </c>
      <c r="B87" s="36" t="s">
        <v>1197</v>
      </c>
      <c r="C87">
        <v>85</v>
      </c>
      <c r="D87" s="36" t="s">
        <v>1198</v>
      </c>
    </row>
    <row r="88" ht="17.25" spans="1:4">
      <c r="A88">
        <v>86</v>
      </c>
      <c r="B88" s="36" t="s">
        <v>1199</v>
      </c>
      <c r="C88">
        <v>86</v>
      </c>
      <c r="D88" s="36" t="s">
        <v>1200</v>
      </c>
    </row>
    <row r="89" ht="17.25" spans="1:4">
      <c r="A89">
        <v>87</v>
      </c>
      <c r="B89" s="36" t="s">
        <v>1201</v>
      </c>
      <c r="C89">
        <v>87</v>
      </c>
      <c r="D89" s="36" t="s">
        <v>1202</v>
      </c>
    </row>
    <row r="90" ht="17.25" spans="1:4">
      <c r="A90">
        <v>88</v>
      </c>
      <c r="B90" s="36" t="s">
        <v>1203</v>
      </c>
      <c r="C90">
        <v>88</v>
      </c>
      <c r="D90" s="36" t="s">
        <v>1204</v>
      </c>
    </row>
    <row r="91" ht="17.25" spans="1:4">
      <c r="A91">
        <v>89</v>
      </c>
      <c r="B91" s="36" t="s">
        <v>1205</v>
      </c>
      <c r="C91">
        <v>89</v>
      </c>
      <c r="D91" s="36" t="s">
        <v>1206</v>
      </c>
    </row>
    <row r="92" ht="17.25" spans="1:4">
      <c r="A92">
        <v>90</v>
      </c>
      <c r="B92" s="36" t="s">
        <v>1207</v>
      </c>
      <c r="C92">
        <v>90</v>
      </c>
      <c r="D92" s="36" t="s">
        <v>1208</v>
      </c>
    </row>
    <row r="93" ht="17.25" spans="1:4">
      <c r="A93">
        <v>91</v>
      </c>
      <c r="B93" s="36" t="s">
        <v>1209</v>
      </c>
      <c r="C93">
        <v>91</v>
      </c>
      <c r="D93" s="36" t="s">
        <v>1210</v>
      </c>
    </row>
    <row r="94" ht="17.25" spans="1:4">
      <c r="A94">
        <v>92</v>
      </c>
      <c r="B94" s="36" t="s">
        <v>1211</v>
      </c>
      <c r="C94">
        <v>92</v>
      </c>
      <c r="D94" s="36" t="s">
        <v>1212</v>
      </c>
    </row>
    <row r="95" ht="17.25" spans="1:4">
      <c r="A95">
        <v>93</v>
      </c>
      <c r="B95" s="36" t="s">
        <v>1213</v>
      </c>
      <c r="C95">
        <v>93</v>
      </c>
      <c r="D95" s="36" t="s">
        <v>1214</v>
      </c>
    </row>
    <row r="96" ht="17.25" spans="1:4">
      <c r="A96">
        <v>94</v>
      </c>
      <c r="B96" s="36" t="s">
        <v>1215</v>
      </c>
      <c r="C96">
        <v>94</v>
      </c>
      <c r="D96" s="36" t="s">
        <v>1216</v>
      </c>
    </row>
    <row r="97" ht="17.25" spans="1:4">
      <c r="A97">
        <v>95</v>
      </c>
      <c r="B97" s="36" t="s">
        <v>1217</v>
      </c>
      <c r="C97">
        <v>95</v>
      </c>
      <c r="D97" s="36" t="s">
        <v>1218</v>
      </c>
    </row>
    <row r="98" ht="17.25" spans="1:4">
      <c r="A98">
        <v>96</v>
      </c>
      <c r="B98" s="36" t="s">
        <v>1219</v>
      </c>
      <c r="C98">
        <v>96</v>
      </c>
      <c r="D98" s="36" t="s">
        <v>1220</v>
      </c>
    </row>
    <row r="99" ht="17.25" spans="1:4">
      <c r="A99">
        <v>97</v>
      </c>
      <c r="B99" s="36" t="s">
        <v>1221</v>
      </c>
      <c r="C99">
        <v>97</v>
      </c>
      <c r="D99" s="36" t="s">
        <v>1222</v>
      </c>
    </row>
    <row r="100" ht="17.25" spans="1:4">
      <c r="A100">
        <v>98</v>
      </c>
      <c r="B100" s="36" t="s">
        <v>1223</v>
      </c>
      <c r="C100">
        <v>98</v>
      </c>
      <c r="D100" s="36" t="s">
        <v>1224</v>
      </c>
    </row>
    <row r="101" ht="17.25" spans="1:4">
      <c r="A101">
        <v>99</v>
      </c>
      <c r="B101" s="36" t="s">
        <v>1225</v>
      </c>
      <c r="C101">
        <v>99</v>
      </c>
      <c r="D101" s="36" t="s">
        <v>1226</v>
      </c>
    </row>
    <row r="102" ht="17.25" spans="1:4">
      <c r="A102">
        <v>100</v>
      </c>
      <c r="B102" s="36" t="s">
        <v>1227</v>
      </c>
      <c r="C102">
        <v>100</v>
      </c>
      <c r="D102" s="36" t="s">
        <v>1228</v>
      </c>
    </row>
    <row r="103" ht="50.25" spans="2:2">
      <c r="B103" s="36" t="s">
        <v>1229</v>
      </c>
    </row>
    <row r="104" ht="17.25" spans="2:2">
      <c r="B104" s="36" t="s">
        <v>1230</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艾米萨拉</cp:lastModifiedBy>
  <dcterms:created xsi:type="dcterms:W3CDTF">2015-06-27T17:28:00Z</dcterms:created>
  <dcterms:modified xsi:type="dcterms:W3CDTF">2019-11-28T05:36:07Z</dcterms:modified>
  <cp:category>定版</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