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2120" windowHeight="8190" tabRatio="295" firstSheet="11" activeTab="12"/>
  </bookViews>
  <sheets>
    <sheet name="JANE2010" sheetId="1" r:id="rId1"/>
    <sheet name="FEVER2010" sheetId="2" r:id="rId2"/>
    <sheet name="MARÇ2010" sheetId="3" r:id="rId3"/>
    <sheet name="ABRIL2010" sheetId="4" r:id="rId4"/>
    <sheet name="MAIO2010" sheetId="6" r:id="rId5"/>
    <sheet name="2010" sheetId="5" r:id="rId6"/>
    <sheet name="JUNHO2010" sheetId="7" r:id="rId7"/>
    <sheet name="JULHO2010" sheetId="8" r:id="rId8"/>
    <sheet name="AGOSTO2010" sheetId="9" r:id="rId9"/>
    <sheet name="SETEMBRO2010" sheetId="10" r:id="rId10"/>
    <sheet name="OUTUBRO2010" sheetId="11" r:id="rId11"/>
    <sheet name="NOVEMBRO2010" sheetId="12" r:id="rId12"/>
    <sheet name="DEZEMBRO" sheetId="13" r:id="rId13"/>
  </sheets>
  <definedNames>
    <definedName name="_xlnm._FilterDatabase" localSheetId="3" hidden="1">ABRIL2010!$G$1:$G$228</definedName>
    <definedName name="_xlnm._FilterDatabase" localSheetId="8" hidden="1">AGOSTO2010!$G$1:$G$131</definedName>
    <definedName name="_xlnm._FilterDatabase" localSheetId="0" hidden="1">JANE2010!$D:$D</definedName>
    <definedName name="_xlnm._FilterDatabase" localSheetId="7" hidden="1">JULHO2010!$F$1:$F$281</definedName>
    <definedName name="_xlnm._FilterDatabase" localSheetId="6" hidden="1">JUNHO2010!$G$1:$G$142</definedName>
    <definedName name="_xlnm._FilterDatabase" localSheetId="4" hidden="1">MAIO2010!$G$1:$G$179</definedName>
    <definedName name="_xlnm._FilterDatabase" localSheetId="11" hidden="1">NOVEMBRO2010!$D$1:$D$1743</definedName>
    <definedName name="_xlnm._FilterDatabase" localSheetId="10" hidden="1">OUTUBRO2010!$F$1:$F$1544</definedName>
    <definedName name="_xlnm._FilterDatabase" localSheetId="9" hidden="1">SETEMBRO2010!$C$1:$C$1750</definedName>
  </definedNames>
  <calcPr calcId="125725"/>
</workbook>
</file>

<file path=xl/calcChain.xml><?xml version="1.0" encoding="utf-8"?>
<calcChain xmlns="http://schemas.openxmlformats.org/spreadsheetml/2006/main">
  <c r="K195" i="13"/>
  <c r="K143"/>
  <c r="E104"/>
  <c r="L127"/>
  <c r="L120"/>
  <c r="G187" i="12"/>
  <c r="F53" i="13"/>
  <c r="L12"/>
  <c r="F277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E143" i="11"/>
  <c r="F167" i="10"/>
  <c r="E167"/>
  <c r="O83" i="12"/>
  <c r="G167" i="10" l="1"/>
  <c r="F143" i="11"/>
  <c r="H238" i="12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J43"/>
  <c r="J42"/>
  <c r="I43" i="11"/>
  <c r="I42"/>
  <c r="S202" i="8"/>
  <c r="Q202"/>
  <c r="G131" i="9"/>
  <c r="F131"/>
  <c r="E203" i="10"/>
  <c r="J201" i="4"/>
  <c r="L32" i="9"/>
  <c r="L34" s="1"/>
  <c r="L21"/>
  <c r="M12"/>
  <c r="K11"/>
  <c r="L99"/>
  <c r="K110"/>
  <c r="M50" i="8"/>
  <c r="E77"/>
  <c r="H214" i="4"/>
  <c r="G213"/>
  <c r="F213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F177" i="6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E38" i="8"/>
  <c r="H6" i="7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G177" i="6"/>
  <c r="H178"/>
  <c r="E11" i="2"/>
  <c r="E22"/>
  <c r="M50"/>
  <c r="K57"/>
  <c r="M63"/>
  <c r="M64"/>
  <c r="D76"/>
  <c r="E113"/>
  <c r="G156"/>
  <c r="H6" i="1"/>
  <c r="H7"/>
  <c r="H8"/>
  <c r="H9"/>
  <c r="H10"/>
  <c r="H11"/>
  <c r="H12"/>
  <c r="H13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D9"/>
  <c r="D20"/>
  <c r="D21"/>
  <c r="D22"/>
  <c r="D76"/>
  <c r="D108"/>
  <c r="D109"/>
  <c r="D110"/>
  <c r="D119"/>
  <c r="D138"/>
  <c r="D145"/>
  <c r="E49"/>
  <c r="E132"/>
  <c r="F154"/>
  <c r="G154"/>
  <c r="H155"/>
  <c r="E25" i="3"/>
  <c r="E26"/>
  <c r="E101"/>
  <c r="F179"/>
  <c r="G179"/>
  <c r="H179"/>
  <c r="M57" i="2"/>
  <c r="H154" i="1"/>
  <c r="H156"/>
  <c r="H8" i="2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 s="1"/>
  <c r="H30" s="1"/>
  <c r="K59"/>
  <c r="F156"/>
  <c r="H157"/>
  <c r="H156"/>
  <c r="H158"/>
  <c r="H8" i="3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80"/>
  <c r="H181"/>
  <c r="G143" i="11" l="1"/>
  <c r="H127" i="4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31" i="2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213" i="4"/>
  <c r="H215" s="1"/>
  <c r="H110" i="7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6" i="8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177" i="6"/>
  <c r="H179"/>
  <c r="H146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63" i="2" l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54" i="8"/>
  <c r="H55" s="1"/>
  <c r="H56" s="1"/>
  <c r="H57" s="1"/>
  <c r="H58" s="1"/>
  <c r="H59" s="1"/>
  <c r="H60" s="1"/>
  <c r="H61" s="1"/>
  <c r="H62" s="1"/>
  <c r="H150" i="4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149"/>
  <c r="H88" i="2" l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87"/>
  <c r="H63" i="8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l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l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E172"/>
  <c r="H201" l="1"/>
  <c r="H202" s="1"/>
  <c r="H6" i="9"/>
  <c r="H7" l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31"/>
  <c r="H114"/>
  <c r="H115" l="1"/>
  <c r="H116" s="1"/>
  <c r="H117" s="1"/>
  <c r="H118" s="1"/>
  <c r="H119" s="1"/>
  <c r="H120" s="1"/>
  <c r="H121" s="1"/>
  <c r="H122" s="1"/>
  <c r="H123" s="1"/>
  <c r="H124" s="1"/>
  <c r="H125" s="1"/>
  <c r="H126" s="1"/>
  <c r="H127" s="1"/>
  <c r="G6" i="10" s="1"/>
  <c r="G7" l="1"/>
  <c r="G168"/>
  <c r="G169" s="1"/>
  <c r="G8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l="1"/>
  <c r="G95" s="1"/>
  <c r="G96" s="1"/>
  <c r="G97" s="1"/>
  <c r="J94"/>
  <c r="G98"/>
  <c r="G99" s="1"/>
  <c r="G100" s="1"/>
  <c r="G101" s="1"/>
  <c r="G102" s="1"/>
  <c r="G103" s="1"/>
  <c r="G104" s="1"/>
  <c r="G105" l="1"/>
  <c r="G106" s="1"/>
  <c r="G107" s="1"/>
  <c r="G108" s="1"/>
  <c r="G109" s="1"/>
  <c r="G110" l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l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6" i="11" s="1"/>
  <c r="G144" l="1"/>
  <c r="G145" s="1"/>
  <c r="H6" i="12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G7" i="1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J115"/>
  <c r="H95" i="12" l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E94"/>
  <c r="H122" l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K121"/>
  <c r="F274"/>
  <c r="H153"/>
  <c r="H154"/>
  <c r="H155"/>
  <c r="H156"/>
  <c r="H157"/>
  <c r="H158"/>
  <c r="H159"/>
  <c r="H160"/>
  <c r="H161"/>
  <c r="H162"/>
  <c r="H163"/>
  <c r="H164"/>
  <c r="H165"/>
  <c r="H166"/>
  <c r="H167"/>
  <c r="H168" s="1"/>
  <c r="H169" s="1"/>
  <c r="H170" s="1"/>
  <c r="H171" l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6" i="13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l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l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l="1"/>
  <c r="H119" s="1"/>
  <c r="H120" s="1"/>
  <c r="H121" s="1"/>
  <c r="H122" s="1"/>
  <c r="H123" s="1"/>
  <c r="H124" s="1"/>
  <c r="L117"/>
  <c r="M117" s="1"/>
  <c r="H125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l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K200"/>
</calcChain>
</file>

<file path=xl/sharedStrings.xml><?xml version="1.0" encoding="utf-8"?>
<sst xmlns="http://schemas.openxmlformats.org/spreadsheetml/2006/main" count="4503" uniqueCount="1360">
  <si>
    <t>EMPRESA</t>
  </si>
  <si>
    <t>C/C OU ESPECIE OU CARTEIRA</t>
  </si>
  <si>
    <t>JEEP</t>
  </si>
  <si>
    <t>DATA</t>
  </si>
  <si>
    <t>CHEQUE</t>
  </si>
  <si>
    <t>NF</t>
  </si>
  <si>
    <t>HISTORICO</t>
  </si>
  <si>
    <t>DESPESA</t>
  </si>
  <si>
    <t>RECEITA</t>
  </si>
  <si>
    <t>SALDO</t>
  </si>
  <si>
    <t>CONTROLE</t>
  </si>
  <si>
    <t>PARCIAL</t>
  </si>
  <si>
    <t>TOTAL</t>
  </si>
  <si>
    <t>A</t>
  </si>
  <si>
    <t xml:space="preserve"> </t>
  </si>
  <si>
    <t>VENDA CARTÃO DE CRÉDITO</t>
  </si>
  <si>
    <t>TRANSF. FAVORECIDO O PRÓPRIO</t>
  </si>
  <si>
    <t>PGTO COMERCIAL AUTOMOTIVA DPK (ELETRON)</t>
  </si>
  <si>
    <t>TARIFA BANCÁRIA</t>
  </si>
  <si>
    <t>PECAS – PLATINUM</t>
  </si>
  <si>
    <t>AR CONDICIONADO</t>
  </si>
  <si>
    <t>PGTO CONTA TEL/OI FIXO - 2589-0883</t>
  </si>
  <si>
    <t>total</t>
  </si>
  <si>
    <t>COB. CARTEIRA</t>
  </si>
  <si>
    <t>PGTO. GLOBO.COM -2631-7100</t>
  </si>
  <si>
    <t>IOF (ENCARGOS C/ GARANTIA)</t>
  </si>
  <si>
    <t>ENCARGOS</t>
  </si>
  <si>
    <t>TARIFA COBRANÇA DE TIT</t>
  </si>
  <si>
    <t>ENCARGO SALDO VINCULADO</t>
  </si>
  <si>
    <t>BRASPREN</t>
  </si>
  <si>
    <t>DEPÓSITO</t>
  </si>
  <si>
    <t>TARIFA REGISTRO COBRANÇA</t>
  </si>
  <si>
    <t>PGTO FETRANSPOR</t>
  </si>
  <si>
    <t>PGTO TRIBUTOS (FGTS/GRFS/TOMADOR)</t>
  </si>
  <si>
    <t>TRANSF CC P/CC PJ - RENATO DA SILVA MACHADO</t>
  </si>
  <si>
    <t>TRANSF CC P/CC PJ - THATIANA NANI SALLES</t>
  </si>
  <si>
    <t>TRANSF CC P/ CC PJ - MARCOS ANTONIO SOAR</t>
  </si>
  <si>
    <t>TRANSF CC P/ CC PJ - ANDRÉ L. LAVINAS MONNERA</t>
  </si>
  <si>
    <t>TRANSF. CC P/ CC PJ RAFFAELE SEABRA RICCI</t>
  </si>
  <si>
    <t>TRANSF. CC P/ CC PJ ANDRE CARV. DE ALMEIDA</t>
  </si>
  <si>
    <t>TRANSF. CC P/ CC PJ - ANFRE L. ROLE PARANHOS</t>
  </si>
  <si>
    <t>TRANSF. CC P/ CC PJ BRUNNA DE AZEVEDO LEITE R.</t>
  </si>
  <si>
    <t>TRANSF. CC P/ CC PJ - PAULO ALBERTO CRAVO DO</t>
  </si>
  <si>
    <t>TRANSF. CC P/ CP PJ - ADAIRTON DANTAS DE SOUZA</t>
  </si>
  <si>
    <t>TRANSF. CC P/ CP PJ - ADRIANO REGINALDO</t>
  </si>
  <si>
    <t>TRANSF. CC P/ CP PJ - FABIO MOURA DE ASSI</t>
  </si>
  <si>
    <t>TRANSF. CC P/ CP PJ- JOSE CARLOS MARQUES</t>
  </si>
  <si>
    <t>TRANSF. CC P/ CP PJ - WAGNER EXPEDITO ARAUJO</t>
  </si>
  <si>
    <t>TRANSF. CC P/ CP PJ - ALEX DA SILVA BEZERRA</t>
  </si>
  <si>
    <t>TRANSF. CC P/ CP PJ- HERALDO ALVES DE ARAÚJO</t>
  </si>
  <si>
    <t>TRANSF. CC P/ CP PJ- DENILSON ONOFRE PACHECO</t>
  </si>
  <si>
    <t>MOLAS CARIOCA</t>
  </si>
  <si>
    <t>POSTO 102</t>
  </si>
  <si>
    <t>TARIFA BANCÁRA (CHEQUE)</t>
  </si>
  <si>
    <t>BELTOUR</t>
  </si>
  <si>
    <t xml:space="preserve">RECIBTO CARTÃO DE CARTÃO DE CRÉDITO </t>
  </si>
  <si>
    <t>RECBTO DEL BIANCO VIAGENS</t>
  </si>
  <si>
    <t>RECBTO - LAIRA AGÊNCIA V. T. L. M.</t>
  </si>
  <si>
    <t>TARIFA DE DEVOLUÇÃO</t>
  </si>
  <si>
    <t>PENSAO – ALEXANDRE E EXPEDITO</t>
  </si>
  <si>
    <t>B</t>
  </si>
  <si>
    <t>RECBTO - AGÊNC. VIAGENS ELLI TURISMO</t>
  </si>
  <si>
    <t>PGTO - EMBRATEL</t>
  </si>
  <si>
    <t>PGTO - ALFA SEGUROS</t>
  </si>
  <si>
    <t>TRANSF. CC P/ CC PJ - RIOHOST LOCAÇÃO F. M. A. INFO</t>
  </si>
  <si>
    <t>TICKET VA</t>
  </si>
  <si>
    <t>AMIL</t>
  </si>
  <si>
    <t>CAPITOLEO</t>
  </si>
  <si>
    <t>RECBTO. CARTÃO DE CRÉDITO</t>
  </si>
  <si>
    <t>RECBTO. - D.M. VIAGENS E TURISMO LTDA</t>
  </si>
  <si>
    <t>PGTO - GRUPO HOSPITALAR DO RJ</t>
  </si>
  <si>
    <t>TRANSF. CC P/ CC PJ - WILLIAN PIMENTEL</t>
  </si>
  <si>
    <t>COMERCIAL AUTOMOTIVA</t>
  </si>
  <si>
    <t>PGTO- POSTO DE ABASTECIMENTO IMPERIAL</t>
  </si>
  <si>
    <t>TARIFA BANC. CESTA PJ</t>
  </si>
  <si>
    <t>PGTO CARTÃO DE CRÉDITO</t>
  </si>
  <si>
    <t>ANUIDADE CARTÃO DE CRÉDITO</t>
  </si>
  <si>
    <t>RECEBTO. CARTÃO DE CRÉDITO</t>
  </si>
  <si>
    <t>DINO</t>
  </si>
  <si>
    <t>PRODUSEG</t>
  </si>
  <si>
    <t>PGTO. TRIBUTO (GPS 2003)</t>
  </si>
  <si>
    <t>PGTO DARF 0561</t>
  </si>
  <si>
    <t>PA DE ACUCAR – TICKET</t>
  </si>
  <si>
    <t>RECBTO -CLASS ADVENTURE TRAVEL BRASIL</t>
  </si>
  <si>
    <t>PROTESTO – TYOMAX</t>
  </si>
  <si>
    <t>ALLTRON</t>
  </si>
  <si>
    <t>RECBTO CARTÃO DE CRÉDITO</t>
  </si>
  <si>
    <t>PGTO - FETRANSPOR</t>
  </si>
  <si>
    <t>PGTO - TOYOMAX COM. E REPRES. LTDA</t>
  </si>
  <si>
    <t>TARIFA</t>
  </si>
  <si>
    <t>PECAS</t>
  </si>
  <si>
    <t>SEGURO</t>
  </si>
  <si>
    <t>ENCARGOS LIMITE CRÉDITO</t>
  </si>
  <si>
    <t>ALUGUEL GALPAO</t>
  </si>
  <si>
    <t>RESCISÃO</t>
  </si>
  <si>
    <t>CHEQUE ESPÉCIE – DARF</t>
  </si>
  <si>
    <t>NEXTEL</t>
  </si>
  <si>
    <t>LIGHT</t>
  </si>
  <si>
    <t>TARIFA OPERAÇÃO DE CRÉDITO</t>
  </si>
  <si>
    <t>ENCARGOS IOF</t>
  </si>
  <si>
    <t>ENCARGOS CONTA GARANTIDA</t>
  </si>
  <si>
    <t>ENCARGOS LIMITE UTILIZAÇÃO</t>
  </si>
  <si>
    <t>SOFTWARE</t>
  </si>
  <si>
    <t>CONSULTORIA</t>
  </si>
  <si>
    <t>PAGTO – ABIH – NEXTEL</t>
  </si>
  <si>
    <t>PAGTO - MOLAS CARIOCA</t>
  </si>
  <si>
    <t>PGTO TRIBUTO (SIMPLES NACIONAL)</t>
  </si>
  <si>
    <t>TRANSF. CC P/ CP PJ - JOSÉ CARLOS MARQUES</t>
  </si>
  <si>
    <t>PAO DE ACUCAR – TICKET</t>
  </si>
  <si>
    <t>PGTO - SELLER PROM. MARKETING</t>
  </si>
  <si>
    <t>TARIFA CHQ VLR SUP</t>
  </si>
  <si>
    <t>TOTAL DO MÊS</t>
  </si>
  <si>
    <t>RECEBTO. - BTP BAUER VIAGENS E TURISMO LTDA</t>
  </si>
  <si>
    <t>PGTO - CAMINHOS AERO PÃO DE AÇÚCAR</t>
  </si>
  <si>
    <t>PGTO - NIC.BR</t>
  </si>
  <si>
    <t>TRANSF CC P/CC PJ - RAFFAELE SEABRA RICCI</t>
  </si>
  <si>
    <t>PGTO - POSTO DE ABASTECIMENTO IMPERIAL</t>
  </si>
  <si>
    <t>PGTO -REAL MOTO PEÇAS</t>
  </si>
  <si>
    <t>PGTO TICKET SERVIÇOS – VALE REFEIÇÃO</t>
  </si>
  <si>
    <t>ENCARGOS DE CC DESCOBERTA</t>
  </si>
  <si>
    <t>TARIFA ADIANT. DEPOSITANTE</t>
  </si>
  <si>
    <t>SINDICATO</t>
  </si>
  <si>
    <t>PGTO - D. M. VIAGENS E TURISMO LTDA</t>
  </si>
  <si>
    <t>PGTO - GLOBO.COM/RJ</t>
  </si>
  <si>
    <t>TRANSF CC P/ CC PJ - ANDRÉ CARVALHO DE ALMEIDA</t>
  </si>
  <si>
    <t>TRANSF. CC P/ CC PJ - ANDRE L. ROLE PARANHOS</t>
  </si>
  <si>
    <t>TRANSF. GALPAO - ANTONIO GUILHERME DA SILVA NEVES</t>
  </si>
  <si>
    <t>JURIDICO</t>
  </si>
  <si>
    <t>RECEBTO. - NATIVA BRASIL LTDA</t>
  </si>
  <si>
    <t>TRANSF. CC P/ CP PJ - WILLIAM PIMENTEL</t>
  </si>
  <si>
    <t>PGTO. - AMIL ASSIST. MÉDICA</t>
  </si>
  <si>
    <t>PGTO - CONTATUR RIO SERVIÇOS</t>
  </si>
  <si>
    <t>CCV</t>
  </si>
  <si>
    <t>RESCISAO EXPEDITO</t>
  </si>
  <si>
    <t>PGTO. - RIO OUTDOORS AGÊNCIA E VIAGENS</t>
  </si>
  <si>
    <t>PGTO - MOLAS CARIOCA</t>
  </si>
  <si>
    <t>PGTO. - GRUPO HOSPITALAR DO RJ</t>
  </si>
  <si>
    <t>TRANSF. CC P/ CP PJ - ANDRE LUIZ LAVINAS MONNERA</t>
  </si>
  <si>
    <t>BEBIDAS E COMIDAS – CASA CARRILO</t>
  </si>
  <si>
    <t>POSTO GASOLINA</t>
  </si>
  <si>
    <t>PGTO. CONTA LUZ INTERNET - LIGHT</t>
  </si>
  <si>
    <t>TARIFA BANCÁRIA CESTA PJ</t>
  </si>
  <si>
    <t>PGTO. ANUIDADE CARTÃO DE CRÉDITO</t>
  </si>
  <si>
    <t>RIO JC</t>
  </si>
  <si>
    <t>PROPAGANDA</t>
  </si>
  <si>
    <t>PECAS – 27 SETEMBRO DIST PECAS</t>
  </si>
  <si>
    <t>RECBTO. - D. M. VIAGENS E TURISMO LTDA</t>
  </si>
  <si>
    <t>TARIFA BANCÁRIA CHQ VLR SUPERIOR</t>
  </si>
  <si>
    <t>PGTO. TRIBUTO (SIMPLES NACIONAL)</t>
  </si>
  <si>
    <t>PGTO. - RIOHOST LOCAÇÃO F.M.A.T. INFO</t>
  </si>
  <si>
    <t>`</t>
  </si>
  <si>
    <t>RECBTO. - BLUMAR BR NUTS RIO T. LTDA</t>
  </si>
  <si>
    <t>PENSAO</t>
  </si>
  <si>
    <t>PGTO. - EMBRATEL</t>
  </si>
  <si>
    <t>PGTO. - ALFA SEGUROS</t>
  </si>
  <si>
    <t>PGTO. - MAR DAS TINTAS</t>
  </si>
  <si>
    <t>PGTO. - TICKET SERVIÇOS – VALE REFEIÇÃO</t>
  </si>
  <si>
    <t>PGTO. - REAL MOTO PEÇAS</t>
  </si>
  <si>
    <t>PGTO. - RURAL BANK</t>
  </si>
  <si>
    <t>PGTO. - CASA CARRILLO RESTAURANTE LTDA-BEBIDAS</t>
  </si>
  <si>
    <t>GALPAO</t>
  </si>
  <si>
    <t>PGTO. - NEXTEL/SP</t>
  </si>
  <si>
    <t>RECBTO. GB INTERNACIONAL T. TUR.</t>
  </si>
  <si>
    <t>TRANSF. CC P/ CC PJ - ANDRÉ LUIZ LAVINAS MOREIRA</t>
  </si>
  <si>
    <t>ADM</t>
  </si>
  <si>
    <t>PGTO. - POSTO DE ABASTECIMENTO IMPERIAL</t>
  </si>
  <si>
    <t>PGTO. - LUBRIFICANTES J. SOUZA</t>
  </si>
  <si>
    <t>PGTO. - TRIBUTO (FGTS/GRF)</t>
  </si>
  <si>
    <t>VIDREX</t>
  </si>
  <si>
    <t>GASES</t>
  </si>
  <si>
    <t>RECBTO. - CARTÃO DE CRÉDITO</t>
  </si>
  <si>
    <t>TRANSF DA POUPANÇA P/ CC</t>
  </si>
  <si>
    <t xml:space="preserve">TARIFA </t>
  </si>
  <si>
    <t>PGTO. - OI FIXO (2589-0883)</t>
  </si>
  <si>
    <t>PGTO. - CASA TUPIARA DE PARAFUSOS</t>
  </si>
  <si>
    <t>PGTO. - PRIMATRILHA PEÇAS</t>
  </si>
  <si>
    <t>PGTO. - GRUPO HOSPITALAR DO RJ – ASSIM</t>
  </si>
  <si>
    <t>PGTO. - CAPITOLEO DISTRIB. DE LUBRIF. LTDA</t>
  </si>
  <si>
    <t>PGTO. - TICKET SERVIÇOS</t>
  </si>
  <si>
    <t>PGTO. - FETRANPOR</t>
  </si>
  <si>
    <t>ENCARGOS IOF (2878413)</t>
  </si>
  <si>
    <t>ENCARGOS  (2878413)</t>
  </si>
  <si>
    <t>PGTO. - RIOHOST LOCAÇÃO F.M.A.T. INFO PROVEDOR</t>
  </si>
  <si>
    <t>OUTROS – POLICIA</t>
  </si>
  <si>
    <t>RECEBTO. - CARTÃO DE CRÉDITO</t>
  </si>
  <si>
    <t>PGTO. - SOFACIL TECNOLOGIA – SOFTWARE</t>
  </si>
  <si>
    <t>ALTRON</t>
  </si>
  <si>
    <t>PGTO - RODEC AMADO LTDA</t>
  </si>
  <si>
    <t>PAO ACUCAR</t>
  </si>
  <si>
    <t>RECBT. - REMET. SASPLUS OPER. T. LTDA</t>
  </si>
  <si>
    <t>TARIFA BANCÁRIA CHEQUE</t>
  </si>
  <si>
    <t>PGTO. - GLOBO.COM – PROVEDOR</t>
  </si>
  <si>
    <t>TRANSF. CC P/ CC PJ - ANDRE LUIZ LAVINAS MONNERA</t>
  </si>
  <si>
    <t>PGTO. - NASAJON – SOFTWARE</t>
  </si>
  <si>
    <t>PGTO. - DINO MAT. DE CONSTRUÇÃO</t>
  </si>
  <si>
    <t>TRANSF. CC P/ CC PJ - RENATO DA SILVA MACHADO</t>
  </si>
  <si>
    <t>TRANSF. CC P/ CC PJ - THATIANA NANI SALLES</t>
  </si>
  <si>
    <t>TRANSF. CC P/ CC PJ - MARCOS ANTONIO SOAR</t>
  </si>
  <si>
    <t>TRANSF. CC P/ CC PJ - ANDRÉ CARVALHO DE ALMEIDA</t>
  </si>
  <si>
    <t>TRANSF. CC P/ CC PJ - ANDRÉ LUIS ROLE PARANHOS</t>
  </si>
  <si>
    <t>TRANSF. CC P/ CC PJ - BRUNNA DE AZEVEDO LEITE R.</t>
  </si>
  <si>
    <t>TRANSF. CC P/ CC PJ - PAULO ALBERTO CRAVO DO A..</t>
  </si>
  <si>
    <t>TRANSF. CC P/ CC PJ - DENILSON ONOFRE PACHECO</t>
  </si>
  <si>
    <t>TRANSF. CC P/ CP PJ -WAGNER EXPEDITO ARAÚJO</t>
  </si>
  <si>
    <t>TRANSF. CC P/ CP PJ -ADRIANO REGINALDO</t>
  </si>
  <si>
    <t>TRANSF. CC P/ CP PJ -FABIO MOURA DE ASSIS</t>
  </si>
  <si>
    <t>TRANSF. CC P/ CP PJ -JOSE CARLOS MARQUES</t>
  </si>
  <si>
    <t>TRANSF. CC P/ CP PJ -ALEX DA SILVA BEZERRA</t>
  </si>
  <si>
    <t>TRANSF. CC P/ CP PJ -HERALDO ALVES DE ARAUJO</t>
  </si>
  <si>
    <t>RECBTO. - THE TREE AGÊNCIA DE VIAGENS</t>
  </si>
  <si>
    <t>PGTO. - EXPRESSO MONTCAR</t>
  </si>
  <si>
    <t>PGTO. - BANCO VOTORANTIN</t>
  </si>
  <si>
    <t>TRANSF. GALPAO -ANTONIO GUILHERME DA SILVA NEVES</t>
  </si>
  <si>
    <t>ANDRE CARVALHO</t>
  </si>
  <si>
    <t>ALTERNADOR</t>
  </si>
  <si>
    <t>PGTO. - BEARMACH</t>
  </si>
  <si>
    <t>TRANSF. CC P/ CC PJ -RAFFAELE SEABRA RICCI</t>
  </si>
  <si>
    <t>PGTO. - LIGHT/ RJ</t>
  </si>
  <si>
    <t>RECBTO. - NEXT LEVEL TOURS TURISMO LTDA</t>
  </si>
  <si>
    <t>RECBTO. - DEL BIANCO VIAGENS LTDA</t>
  </si>
  <si>
    <t>TRANSF. CC P/ CP PJ -WILLIAN PIMENTEL</t>
  </si>
  <si>
    <t>EIXO E PISTAO</t>
  </si>
  <si>
    <t>PGTO. - RJ HOST PROVEDOR</t>
  </si>
  <si>
    <t>PGTO. - CARTÃO DE CRÉDITO</t>
  </si>
  <si>
    <t>PGTO. - ANUIDADE CARTÃO DE CRÉDITO</t>
  </si>
  <si>
    <t>COMBUSTIVEL</t>
  </si>
  <si>
    <t>CONTADOR</t>
  </si>
  <si>
    <t>DIVERSOS</t>
  </si>
  <si>
    <t>MOLAS</t>
  </si>
  <si>
    <t>ANDRE COUTINHO</t>
  </si>
  <si>
    <t>DM ASSESSORIA</t>
  </si>
  <si>
    <t>RECBTP. - CARTÃO DE CRÉDITO</t>
  </si>
  <si>
    <t>REBTO. - VERSUS BRASIL LTDA</t>
  </si>
  <si>
    <t>ARCON</t>
  </si>
  <si>
    <t>REBTO. - CARTÃO DE CRÉDITO</t>
  </si>
  <si>
    <t>PGTO. - COM. DISTRIB. 5 DE AGOSTO</t>
  </si>
  <si>
    <t>PGTO. -COBRA ROLAMENTOS</t>
  </si>
  <si>
    <t>PGTO. - CARDAN RIO LTDA</t>
  </si>
  <si>
    <t>PGTO. - DIALP IND. LTDA</t>
  </si>
  <si>
    <t>PGTO. - MOLAS CARIOCA</t>
  </si>
  <si>
    <t>PGTO. - PATRAL PEÇAS LTDA</t>
  </si>
  <si>
    <t>PGTP. - DIST. DE PEÇAS ACES 27 SET.</t>
  </si>
  <si>
    <t>PGTO. - EXPRESSO M2000 LTDA</t>
  </si>
  <si>
    <t>PGTO. - POSTO IMPERIAL</t>
  </si>
  <si>
    <t>BOA VISTA BAR</t>
  </si>
  <si>
    <t>UNIFORMES</t>
  </si>
  <si>
    <t>JEEPTOUR</t>
  </si>
  <si>
    <t>BRADESCO</t>
  </si>
  <si>
    <t>PLATINUN</t>
  </si>
  <si>
    <t>REAL MOT</t>
  </si>
  <si>
    <t>Rafael</t>
  </si>
  <si>
    <t>saldo cc</t>
  </si>
  <si>
    <t>COB CARTEIRA</t>
  </si>
  <si>
    <t>TARIFA COB CARTEIRA</t>
  </si>
  <si>
    <t>RJ HOST</t>
  </si>
  <si>
    <t>DOC</t>
  </si>
  <si>
    <t>CASA FRANCISCO DE ASSIS</t>
  </si>
  <si>
    <t>TARIFA DOC</t>
  </si>
  <si>
    <t>DEBITO</t>
  </si>
  <si>
    <t>TELEFONE OI - 25890883</t>
  </si>
  <si>
    <t>POSTO ABASTECIMENTO IMPERIAL</t>
  </si>
  <si>
    <t>IOF</t>
  </si>
  <si>
    <t>ENCARGO CH ESPECIAL</t>
  </si>
  <si>
    <t>DEPOSITO A IDENTIFICAR</t>
  </si>
  <si>
    <t>SO FACIL TECNOLOGIA</t>
  </si>
  <si>
    <t>TRANSF</t>
  </si>
  <si>
    <t>PRO LABORE RAFFAELE</t>
  </si>
  <si>
    <t>GLOBO COM RJ 29526309</t>
  </si>
  <si>
    <t>THATIANA NANI SALLES</t>
  </si>
  <si>
    <t>ANDRE CARVALHO DE ALMEIDA</t>
  </si>
  <si>
    <t>ANDRE LUIS ROLE PARANHOS</t>
  </si>
  <si>
    <t>PAULO ALBERTO CRAVO DO AMARAL</t>
  </si>
  <si>
    <t>DENILSON ONOFRE PACHECO</t>
  </si>
  <si>
    <t>BRUNNA DE AZEVEDO LEITE</t>
  </si>
  <si>
    <t>ADAIRTON DANTAS DE SOUZA</t>
  </si>
  <si>
    <t>WAGNER EXPEDITO ARAUJO</t>
  </si>
  <si>
    <t>ADRIANO REGINALDO</t>
  </si>
  <si>
    <t>FABIO MOURA DE ASSIS</t>
  </si>
  <si>
    <t>JOSE CARLOS MARQUES</t>
  </si>
  <si>
    <t>ALEX DA SILVA BEZERRA</t>
  </si>
  <si>
    <t>HERALDO ALVES DE ARAUJO</t>
  </si>
  <si>
    <t>TARIFA FOLHA CHEQUE</t>
  </si>
  <si>
    <t>ANTONIO GUILHERME DA SILVA NEVES</t>
  </si>
  <si>
    <t>VENDA CARTÃO</t>
  </si>
  <si>
    <t>TARIFA TIT PAGO VENCIDO</t>
  </si>
  <si>
    <t>THAMIRIS NANI SALLES</t>
  </si>
  <si>
    <t>TRANSF CHEQUE PROPRIO FAVORECIDO</t>
  </si>
  <si>
    <t>DEPOSITO</t>
  </si>
  <si>
    <t>SASPLUS OPERADORA TL</t>
  </si>
  <si>
    <t>WILLIAN PIMENTEL</t>
  </si>
  <si>
    <t>CLASS ADVENTURE TRAVEL BRASIL</t>
  </si>
  <si>
    <t>TARIFA CESTA</t>
  </si>
  <si>
    <t>CARTÃO DE CREDITO</t>
  </si>
  <si>
    <t>ANUIDADE CARTÃO DE CREDITO</t>
  </si>
  <si>
    <t>PRO LABORE ANDRE LUIZ LAVINAS</t>
  </si>
  <si>
    <t>RIO 360 COMUNICAÇÃO</t>
  </si>
  <si>
    <t>GRUPO HOSPITALAR RJ - ASSIM</t>
  </si>
  <si>
    <t>GUANABARA DIESEL</t>
  </si>
  <si>
    <t>BANCO SAFRA</t>
  </si>
  <si>
    <t>REAL MOTO</t>
  </si>
  <si>
    <t xml:space="preserve">REAL </t>
  </si>
  <si>
    <t>PRIMATRILHA PEÇAS</t>
  </si>
  <si>
    <t>COM DIST 5 DE AGOSTO</t>
  </si>
  <si>
    <t>CIA CAMINHOS AERO PAO DE AÇUCAR</t>
  </si>
  <si>
    <t>GDAL FOMENTO MERCANTIL</t>
  </si>
  <si>
    <t>CARDAN RIO COMERCIO I A P</t>
  </si>
  <si>
    <t>TARIFA CH VALOR SUPERIOR</t>
  </si>
  <si>
    <t>TELEFONE INTERNET - OI FIXO</t>
  </si>
  <si>
    <t>RIO JC ELETROPEÇAS</t>
  </si>
  <si>
    <t>AGENCIA CLASSICO - NF 8887</t>
  </si>
  <si>
    <t>TARIFA DECURSO PRAZO</t>
  </si>
  <si>
    <t>CASA CARRILO</t>
  </si>
  <si>
    <t>RIOHOST LOCAÇÃO F M A T</t>
  </si>
  <si>
    <t>DISAL ADMINSITRADORA DE CONSORCIOS</t>
  </si>
  <si>
    <t>TARIFA DEVOLUÇÃO</t>
  </si>
  <si>
    <t>THAMIRIS NANI SALLES - RESCISÃO</t>
  </si>
  <si>
    <t>COB CARTEIRA (8904/8918/8916)</t>
  </si>
  <si>
    <t>COB CARTEIRA (nf8914/8910)</t>
  </si>
  <si>
    <t>ALUGUEL - ETELVINA</t>
  </si>
  <si>
    <t>DEDETIZAÇÃO - ANDRE</t>
  </si>
  <si>
    <t>CLINICA - ATENDIMENTO FUNC DR ALOAN</t>
  </si>
  <si>
    <t>JUROS - PMRJ</t>
  </si>
  <si>
    <t>UNIAO DISTRIBUIDORA PEÇAS</t>
  </si>
  <si>
    <t>CHEQUE CANCELADO</t>
  </si>
  <si>
    <t>LIGHT - JUNHO</t>
  </si>
  <si>
    <t>ASSC. CONCIERJ</t>
  </si>
  <si>
    <t>SALDO C/C</t>
  </si>
  <si>
    <t>BELTOUR = TICKET CORCOVADO</t>
  </si>
  <si>
    <t>PG AGENCIA - YOUR WAY TOURS TUR LTDA</t>
  </si>
  <si>
    <t>E</t>
  </si>
  <si>
    <t>TARIFA BANCO</t>
  </si>
  <si>
    <t>TICKET SERVIÇOS</t>
  </si>
  <si>
    <t>FGTS RESCISAO</t>
  </si>
  <si>
    <t>TRANSF PROPRIO</t>
  </si>
  <si>
    <t>ciA CAMINHO AEREO PAO DE AÇUCAR</t>
  </si>
  <si>
    <t>SS BOX 21</t>
  </si>
  <si>
    <t>NASAJON</t>
  </si>
  <si>
    <t>FETRANSPOR</t>
  </si>
  <si>
    <t>INPI</t>
  </si>
  <si>
    <t>OI FIXO</t>
  </si>
  <si>
    <t>PRIMATRILHA PEÇAS E SERVIÇOS</t>
  </si>
  <si>
    <t>CONSULTORIA WAGNER BABO</t>
  </si>
  <si>
    <t>GRUPO HOSPITALAR</t>
  </si>
  <si>
    <t>RIO JC 2007</t>
  </si>
  <si>
    <t>TARIFA ADIANT DEPOSITO</t>
  </si>
  <si>
    <t>PRO LABORE RAFFAELLE</t>
  </si>
  <si>
    <t>EMBRATEL</t>
  </si>
  <si>
    <t>POSTO DE ABASTECIMENTO IMPERIAL</t>
  </si>
  <si>
    <t>O GLOBO</t>
  </si>
  <si>
    <t>ENCARGOS SALDO VINCULADO</t>
  </si>
  <si>
    <t>TAR COB BANCARIA</t>
  </si>
  <si>
    <t>CARTÃO CREDITO</t>
  </si>
  <si>
    <t>BRUNNA DE AZEVEDO LEITE - FÉRIAS</t>
  </si>
  <si>
    <t>WILLIAM PIMENTEL</t>
  </si>
  <si>
    <t>FABIO MOURA DE ASSIS - FÉRIAS</t>
  </si>
  <si>
    <t>AG SUPERIOR PLUS (NF8944 - FAT 162/126/101/97</t>
  </si>
  <si>
    <t>COB CARTEIRA (8913/8909/8933)</t>
  </si>
  <si>
    <t>SIMPLES NACIONAL</t>
  </si>
  <si>
    <t>ADVENTURE WORLD (nf:8908,8906, 8885)</t>
  </si>
  <si>
    <t>POUSADA DO BRASIL(CAESAR PARK)(NF8905,8906,8907)</t>
  </si>
  <si>
    <t>AG DE VIGENS E TURIMO CLÁSSICO(NF8942)</t>
  </si>
  <si>
    <t>RCA DUNKEL REPRESENTAÇÕES(NF 8869)</t>
  </si>
  <si>
    <t>NEXT LEVEL TOURS (NF: 8893,8872,8935)</t>
  </si>
  <si>
    <t>4 STAR TURISMO (NF: 8915)</t>
  </si>
  <si>
    <t>WELCOME 2 BRAZIL (NF: 8921)</t>
  </si>
  <si>
    <t>AG DTC TRADING COMPANY (WALPAX NF: 8919,8920)</t>
  </si>
  <si>
    <t>AG BTP BAUR VIAGENS (8925)</t>
  </si>
  <si>
    <t>AG- CLASS ADVENTURE TRAVEL (nf 8888)</t>
  </si>
  <si>
    <t>COB CARTEIRA (8861,8871)</t>
  </si>
  <si>
    <t>COB CARTEIRA (8873)</t>
  </si>
  <si>
    <t>ELCOTOUR (8868)</t>
  </si>
  <si>
    <t>COB CARTEIRA(8875,8880,8874,8876,8866,8877,8864,8867,8883)</t>
  </si>
  <si>
    <t>COB CARTEIRA (8870,8881)</t>
  </si>
  <si>
    <t>DEPOSITO AGENCIA</t>
  </si>
  <si>
    <t>EMPRESTIMO NATRAÇÃO</t>
  </si>
  <si>
    <t>CONTATUR</t>
  </si>
  <si>
    <t>TARIFA CHE SUPERIOR</t>
  </si>
  <si>
    <t>CAÇULA</t>
  </si>
  <si>
    <t>ALUGUEL</t>
  </si>
  <si>
    <t>COMERCIAL AUTO</t>
  </si>
  <si>
    <t>C</t>
  </si>
  <si>
    <t>D</t>
  </si>
  <si>
    <t>saldo</t>
  </si>
  <si>
    <t>COBRANÇA CARTEIRA</t>
  </si>
  <si>
    <t>OI FIXO 25890883</t>
  </si>
  <si>
    <t>NEXT LEVEL TOURS TURISMO</t>
  </si>
  <si>
    <t>IOF CONTR 2878413</t>
  </si>
  <si>
    <t xml:space="preserve">CHEQUE COMPENSADO - </t>
  </si>
  <si>
    <t>PENSÃO EXPEDITO</t>
  </si>
  <si>
    <t>AGENCIA BLUMAR</t>
  </si>
  <si>
    <t>GLOBO</t>
  </si>
  <si>
    <t>ENCARGOS VINCULADO</t>
  </si>
  <si>
    <t>COBRANÇA CARTEIRA-NORTHSIDE</t>
  </si>
  <si>
    <t>TARIFA COBRANÇA CARTEIRA</t>
  </si>
  <si>
    <t>LANCINE DESCARTAVEIS</t>
  </si>
  <si>
    <t>RURAL BANK</t>
  </si>
  <si>
    <t>TICKET SERVICOS</t>
  </si>
  <si>
    <t>RIOHOST LOCAÇAO FMAT INFO</t>
  </si>
  <si>
    <t>PRO LABORE ANDRE LAVINAS</t>
  </si>
  <si>
    <t>TRANSFUSO</t>
  </si>
  <si>
    <t>TARIFA DEVOLUÇÃO CHEQUE</t>
  </si>
  <si>
    <t>RENATO DA SILVA MACHADO</t>
  </si>
  <si>
    <t>MARCOS ANTONIO SOARES</t>
  </si>
  <si>
    <t>PAULO ALBERTO CRAVO DO AMA</t>
  </si>
  <si>
    <t>WAGNER EXPEDITO ARAUJ</t>
  </si>
  <si>
    <t xml:space="preserve">J REFRIGERAÇÃO </t>
  </si>
  <si>
    <t>LIQUIDAÇÃO DE COBRANÇA</t>
  </si>
  <si>
    <t>TARIFA  COBRANÇA CARTEIRA</t>
  </si>
  <si>
    <t>CCV BELTOUR</t>
  </si>
  <si>
    <t>JAA AUTOPEÇAS</t>
  </si>
  <si>
    <t>MIRIAM</t>
  </si>
  <si>
    <t>ARATO AUTOPEÇAS</t>
  </si>
  <si>
    <t>ALUGUEL GALPÃO RJT</t>
  </si>
  <si>
    <t>VENDA CARTÃO CRÉDITO</t>
  </si>
  <si>
    <t>COBRA - MANUTENÇÃO CARRO</t>
  </si>
  <si>
    <t>BEARMACH BRASIL</t>
  </si>
  <si>
    <t>COMERCIAL AUTOMOTIVA LTDA</t>
  </si>
  <si>
    <t>CIA CAMINHO AEREO PO DE ACUCAR</t>
  </si>
  <si>
    <t>TARIFA BANCARIA CESTA</t>
  </si>
  <si>
    <t>PGTO CARTÃO DE CREDITO</t>
  </si>
  <si>
    <t>TARIFA BANCARIA VALOR SUPERIOR</t>
  </si>
  <si>
    <t>TERRAÇO</t>
  </si>
  <si>
    <t>PLANO SAUDE AMIL</t>
  </si>
  <si>
    <t>CCM AUTOR</t>
  </si>
  <si>
    <t>TARIFA BANCARIA 2A VIA EXTRATO</t>
  </si>
  <si>
    <t>TARIFA CHEQUE VALOR SUPERIOR</t>
  </si>
  <si>
    <t>ALLBORO</t>
  </si>
  <si>
    <t>3o OFICIO - REAL MOTOR</t>
  </si>
  <si>
    <t>TED</t>
  </si>
  <si>
    <t>BANANI TURISMO E LTDA</t>
  </si>
  <si>
    <t>COMBUSTIVEL IMPERIAL</t>
  </si>
  <si>
    <t>CARDAN RIO IND E COM DE AUTO</t>
  </si>
  <si>
    <t>CASA CARRILLO RESTAURANTE</t>
  </si>
  <si>
    <t>DISAR</t>
  </si>
  <si>
    <t>BOA VISTA</t>
  </si>
  <si>
    <t>TARIFA BX DECURSO</t>
  </si>
  <si>
    <t>COBRA - PEÇAS</t>
  </si>
  <si>
    <t>WAGNER BABO</t>
  </si>
  <si>
    <t>NEX LEVEL TOURS TURISMO LTDA</t>
  </si>
  <si>
    <t>TARIFA CH SUPERIOR</t>
  </si>
  <si>
    <t>O PROPRIO - DMC - BRASIL VISGENS E TURISMO</t>
  </si>
  <si>
    <t>O PROPRIO - BIT TURISMO</t>
  </si>
  <si>
    <t>GPS</t>
  </si>
  <si>
    <t>01/04/10</t>
  </si>
  <si>
    <t>9000834</t>
  </si>
  <si>
    <t>465581</t>
  </si>
  <si>
    <t>QPC OPERADORA DE TURISMO LTDA</t>
  </si>
  <si>
    <t>4923</t>
  </si>
  <si>
    <t>CONTA DE TELEFONE OI FIXO/RJ-25890883</t>
  </si>
  <si>
    <t>05/04/10</t>
  </si>
  <si>
    <t>1100135</t>
  </si>
  <si>
    <t>TRANSF.ENTRE AGEN.CHEQUE O PROPRIO FAVORECIDO</t>
  </si>
  <si>
    <t>1383</t>
  </si>
  <si>
    <t>CIA CAMINHO AEREO PAO DE ACUCAR</t>
  </si>
  <si>
    <t>1384</t>
  </si>
  <si>
    <t>1385</t>
  </si>
  <si>
    <t>2078710</t>
  </si>
  <si>
    <t>GLOBO. COM/RJ*-28207871</t>
  </si>
  <si>
    <t>2878413</t>
  </si>
  <si>
    <t>IOF     CONTR 2878413</t>
  </si>
  <si>
    <t>ENCARGO CONTR 2878413</t>
  </si>
  <si>
    <t>06/04/10</t>
  </si>
  <si>
    <t>COBRANÇA CARTEIRA - LATITUDE 30</t>
  </si>
  <si>
    <t>1175365</t>
  </si>
  <si>
    <t>TARIFA  TIT.BX.DECURSO PRAZO    00000004</t>
  </si>
  <si>
    <t>7140096</t>
  </si>
  <si>
    <t>07/04/10</t>
  </si>
  <si>
    <t>3556216</t>
  </si>
  <si>
    <t>VENDA CARTAO DE CREDITO</t>
  </si>
  <si>
    <t>3890207</t>
  </si>
  <si>
    <t>702780</t>
  </si>
  <si>
    <t>DTC TRADING COMPANY LTDA</t>
  </si>
  <si>
    <t>08/04/10</t>
  </si>
  <si>
    <t>947714</t>
  </si>
  <si>
    <t>400011</t>
  </si>
  <si>
    <t>TARIFA BANCARIA FOLHACHEQUE</t>
  </si>
  <si>
    <t>2630098</t>
  </si>
  <si>
    <t>MORA-CRED.ROT.GAR.CHE-PJ</t>
  </si>
  <si>
    <t>09/04/10</t>
  </si>
  <si>
    <t>1053122</t>
  </si>
  <si>
    <t>TRANSF.CHEQUE O PROPRIO FAVORECIDO</t>
  </si>
  <si>
    <t>1172291</t>
  </si>
  <si>
    <t>887004</t>
  </si>
  <si>
    <t>CREACTEVE EVENTOS E TURISMO LTDA</t>
  </si>
  <si>
    <t>1386</t>
  </si>
  <si>
    <t>COBRANCA QUIMICA FUTURO</t>
  </si>
  <si>
    <t>1387</t>
  </si>
  <si>
    <t>PATRAL PECAS</t>
  </si>
  <si>
    <t>1388</t>
  </si>
  <si>
    <t>SK AUTOMOTIVE</t>
  </si>
  <si>
    <t>1389</t>
  </si>
  <si>
    <t>1390</t>
  </si>
  <si>
    <t>1391</t>
  </si>
  <si>
    <t>1392</t>
  </si>
  <si>
    <t>GRUPO HOSPITALAR RJ</t>
  </si>
  <si>
    <t>5669314</t>
  </si>
  <si>
    <t>FGTS/GRF S/TOMADOR</t>
  </si>
  <si>
    <t>226379</t>
  </si>
  <si>
    <t>1791714</t>
  </si>
  <si>
    <t>CASA CARRILLO RESTAURANTE LTDA</t>
  </si>
  <si>
    <t>2743925</t>
  </si>
  <si>
    <t>2780244</t>
  </si>
  <si>
    <t>PRO LABORE RAFFAELE SEABRA RICCI</t>
  </si>
  <si>
    <t>2780446</t>
  </si>
  <si>
    <t>MARCOS ANTONIO SOAR</t>
  </si>
  <si>
    <t>3184650</t>
  </si>
  <si>
    <t>3184748</t>
  </si>
  <si>
    <t>3443102</t>
  </si>
  <si>
    <t>3443341</t>
  </si>
  <si>
    <t>3443882</t>
  </si>
  <si>
    <t>BRUNNA DE AZEVEDO LEITE RO</t>
  </si>
  <si>
    <t>3443929</t>
  </si>
  <si>
    <t>406540</t>
  </si>
  <si>
    <t>2780111</t>
  </si>
  <si>
    <t>FABIO MOURA DE ASSI</t>
  </si>
  <si>
    <t>2780420</t>
  </si>
  <si>
    <t>2780878</t>
  </si>
  <si>
    <t>2780999</t>
  </si>
  <si>
    <t>WAGNER EXPEDITO ARAUJO INA</t>
  </si>
  <si>
    <t>2787176</t>
  </si>
  <si>
    <t>3443981</t>
  </si>
  <si>
    <t>5346</t>
  </si>
  <si>
    <t>JAP AUTO PEÇAS</t>
  </si>
  <si>
    <t>5348</t>
  </si>
  <si>
    <t>EXTINTOR</t>
  </si>
  <si>
    <t>5960002</t>
  </si>
  <si>
    <t>CONTA DE TELEFONE INTERNET --OI FIXO</t>
  </si>
  <si>
    <t>12/04/10</t>
  </si>
  <si>
    <t>ESTORNO DE LANCAMENTO*</t>
  </si>
  <si>
    <t>941657</t>
  </si>
  <si>
    <t>5350</t>
  </si>
  <si>
    <t>5347</t>
  </si>
  <si>
    <t>ARAUTO</t>
  </si>
  <si>
    <t>13/04/10</t>
  </si>
  <si>
    <t>1012722</t>
  </si>
  <si>
    <t>TRANSF O PROPRIO FAVORECIDO</t>
  </si>
  <si>
    <t>TARIFA TIT.BX.DECURSO PRAZO    00000001</t>
  </si>
  <si>
    <t>15/04/10</t>
  </si>
  <si>
    <t>10410</t>
  </si>
  <si>
    <t>TARIFA BANCARIA CESTA PJ 2</t>
  </si>
  <si>
    <t>2040105</t>
  </si>
  <si>
    <t>GASTOS CARTAO DE CREDITO</t>
  </si>
  <si>
    <t>6010105</t>
  </si>
  <si>
    <t>CARTAO CREDITO ANUIDADE</t>
  </si>
  <si>
    <t>556711</t>
  </si>
  <si>
    <t>2780897</t>
  </si>
  <si>
    <t>16/04/10</t>
  </si>
  <si>
    <t>9552859</t>
  </si>
  <si>
    <t>REMET.C DEL BIANCO VIAGENS T. L</t>
  </si>
  <si>
    <t>1053023</t>
  </si>
  <si>
    <t>TRANSF DINH O PROPRIO FAVORECIDO</t>
  </si>
  <si>
    <t>1393</t>
  </si>
  <si>
    <t>19/04/10</t>
  </si>
  <si>
    <t>1032579</t>
  </si>
  <si>
    <t>5353</t>
  </si>
  <si>
    <t>LANCINE DESCARTÁVEIS (CAPAS DE CHUVA)</t>
  </si>
  <si>
    <t>1394</t>
  </si>
  <si>
    <t>1395</t>
  </si>
  <si>
    <t>1396</t>
  </si>
  <si>
    <t>1397</t>
  </si>
  <si>
    <t>1398</t>
  </si>
  <si>
    <t>1399</t>
  </si>
  <si>
    <t>MARITIMA SEGUROS</t>
  </si>
  <si>
    <t>1400</t>
  </si>
  <si>
    <t>1401</t>
  </si>
  <si>
    <t>1402</t>
  </si>
  <si>
    <t>1403</t>
  </si>
  <si>
    <t>DISAL ADM DE CONSORCIOS</t>
  </si>
  <si>
    <t>1404</t>
  </si>
  <si>
    <t>1405</t>
  </si>
  <si>
    <t>1406</t>
  </si>
  <si>
    <t>BOX 21</t>
  </si>
  <si>
    <t>1400299</t>
  </si>
  <si>
    <t>RIOHOST LOCACAO F. M. A. T. INFO</t>
  </si>
  <si>
    <t>1791812</t>
  </si>
  <si>
    <t>2780870</t>
  </si>
  <si>
    <t>3443675</t>
  </si>
  <si>
    <t>20/04/10</t>
  </si>
  <si>
    <t>COBRANÇA CARTEIRA - RIO OT DOORS</t>
  </si>
  <si>
    <t>1033092</t>
  </si>
  <si>
    <t>1400003</t>
  </si>
  <si>
    <t>5352</t>
  </si>
  <si>
    <t>5342</t>
  </si>
  <si>
    <t>CAMISAS (UNIFORME)</t>
  </si>
  <si>
    <t>5351</t>
  </si>
  <si>
    <t>BITO</t>
  </si>
  <si>
    <t>DEVOL CHQ COMPE IRREGUL</t>
  </si>
  <si>
    <t>22/04/10</t>
  </si>
  <si>
    <t>SUPERIOR PLUS-90/INTERMUNDOS-116,8/SAN DIEGO-124</t>
  </si>
  <si>
    <t>ELYS TOUR-124/VIAGENS NORTE-186/</t>
  </si>
  <si>
    <t>LATITUDE 30-434/TOPPING CLU-465/SLAVIAN-700</t>
  </si>
  <si>
    <t>1073023</t>
  </si>
  <si>
    <t>1340478</t>
  </si>
  <si>
    <t>1407</t>
  </si>
  <si>
    <t>1408</t>
  </si>
  <si>
    <t>ANDRÉ (IPVA LAND ROVER)</t>
  </si>
  <si>
    <t>26/04/10</t>
  </si>
  <si>
    <t>RECEPTIVO-124/ALLIANCE-180/RIO G TRAVEL-374/</t>
  </si>
  <si>
    <t>TOURMED-434/INTERTOURING-680/CLASSICO-884,19</t>
  </si>
  <si>
    <t>TURPLANS-1103,08/CLASSICO-1173,58/QUEENSBERRY-2067,39</t>
  </si>
  <si>
    <t>TAV -4767,48/RENTAMAR-5110,18 E 11940,26</t>
  </si>
  <si>
    <t xml:space="preserve">VARIOS PAGAMENTOS </t>
  </si>
  <si>
    <t>1409</t>
  </si>
  <si>
    <t>COBRA ROLAMENTOS</t>
  </si>
  <si>
    <t>1410</t>
  </si>
  <si>
    <t>1411</t>
  </si>
  <si>
    <t>1412</t>
  </si>
  <si>
    <t>1413</t>
  </si>
  <si>
    <t>1414</t>
  </si>
  <si>
    <t>1415</t>
  </si>
  <si>
    <t>EXPRESSO MONTCAR 2003</t>
  </si>
  <si>
    <t>1416</t>
  </si>
  <si>
    <t>1417</t>
  </si>
  <si>
    <t>1418</t>
  </si>
  <si>
    <t>ALFA SEGUROS</t>
  </si>
  <si>
    <t>468679</t>
  </si>
  <si>
    <t>PHILIPPE PIERRE DOMINIQUE SOUDAN</t>
  </si>
  <si>
    <t>1125374</t>
  </si>
  <si>
    <t>CLERIO VILHENA DOS REIS</t>
  </si>
  <si>
    <t>1497547</t>
  </si>
  <si>
    <t>MARIA MAGDA REZENDE</t>
  </si>
  <si>
    <t>2034180</t>
  </si>
  <si>
    <t>WILSON MOREIRA DE JESUS</t>
  </si>
  <si>
    <t>2780797</t>
  </si>
  <si>
    <t>PRO LABORE ANDRE LUIZ LAVINAS MONNERA</t>
  </si>
  <si>
    <t>135856</t>
  </si>
  <si>
    <t>FLAVIO CESAR GERALDES VAZ</t>
  </si>
  <si>
    <t>436199</t>
  </si>
  <si>
    <t>MOHAMED NGANZI NZORI</t>
  </si>
  <si>
    <t>583020</t>
  </si>
  <si>
    <t>MARIA CONCEICAO ALENCA</t>
  </si>
  <si>
    <t>1453668</t>
  </si>
  <si>
    <t>ANDERSON ANDRE BARROS DA SILVA</t>
  </si>
  <si>
    <t>2766837</t>
  </si>
  <si>
    <t>JANE BEATRIZ MARTINS SOARES</t>
  </si>
  <si>
    <t>2780472</t>
  </si>
  <si>
    <t>REGINA BARBOSA DE OLIVEIRA</t>
  </si>
  <si>
    <t>5356</t>
  </si>
  <si>
    <t>THERESINHA (GUIA)</t>
  </si>
  <si>
    <t>5403</t>
  </si>
  <si>
    <t>5404</t>
  </si>
  <si>
    <t>5408</t>
  </si>
  <si>
    <t>5410</t>
  </si>
  <si>
    <t>5413</t>
  </si>
  <si>
    <t>5417</t>
  </si>
  <si>
    <t>5418</t>
  </si>
  <si>
    <t>5419</t>
  </si>
  <si>
    <t>5960812</t>
  </si>
  <si>
    <t>NEXTEL/SP</t>
  </si>
  <si>
    <t>27/04/10</t>
  </si>
  <si>
    <t>MELCHIOR-464/CLASS ADV-1276,72</t>
  </si>
  <si>
    <t>9492891</t>
  </si>
  <si>
    <t>DEPOSITO - ITAPARICA</t>
  </si>
  <si>
    <t>5416</t>
  </si>
  <si>
    <t>TARIFAQUANDO DO REGISTRO      00000021</t>
  </si>
  <si>
    <t>TARIFA COBRANCA TIT.BX.DECURSO   00000007</t>
  </si>
  <si>
    <t>5357</t>
  </si>
  <si>
    <t>TATIANA ROCHA (GUIA)</t>
  </si>
  <si>
    <t>5358</t>
  </si>
  <si>
    <t>SERGIO COSTA (GUIA)</t>
  </si>
  <si>
    <t>5395</t>
  </si>
  <si>
    <t>5401</t>
  </si>
  <si>
    <t>5402</t>
  </si>
  <si>
    <t>5406</t>
  </si>
  <si>
    <t>5407</t>
  </si>
  <si>
    <t>5409</t>
  </si>
  <si>
    <t>5411</t>
  </si>
  <si>
    <t>5412</t>
  </si>
  <si>
    <t>5414</t>
  </si>
  <si>
    <t>5420</t>
  </si>
  <si>
    <t>28/04/10</t>
  </si>
  <si>
    <t>1140472</t>
  </si>
  <si>
    <t>TRANSF DINH O PROPRIO FAVORECIDO-MIRIAN</t>
  </si>
  <si>
    <t>1419</t>
  </si>
  <si>
    <t>1420</t>
  </si>
  <si>
    <t>NASAJON SISTEMAS</t>
  </si>
  <si>
    <t>1421</t>
  </si>
  <si>
    <t>1422</t>
  </si>
  <si>
    <t>5355</t>
  </si>
  <si>
    <t>TERRAÇO DA GAVEA</t>
  </si>
  <si>
    <t>29/04/10</t>
  </si>
  <si>
    <t>LIQUIDACAO DE COBRANCA VALOR DISPONIVEL</t>
  </si>
  <si>
    <t>BIT WEB-140/RIO OUTDOORS-258,36/</t>
  </si>
  <si>
    <t>BIT INCENTIVES-546,82</t>
  </si>
  <si>
    <t>1053232</t>
  </si>
  <si>
    <t>1083023</t>
  </si>
  <si>
    <t>612822</t>
  </si>
  <si>
    <t>COBRANÇA CARTEIRA-OPCO-1393/1352/1267/1253/117</t>
  </si>
  <si>
    <t>1423</t>
  </si>
  <si>
    <t>MAR DAS TINTAS</t>
  </si>
  <si>
    <t>1424</t>
  </si>
  <si>
    <t>1426</t>
  </si>
  <si>
    <t>1427</t>
  </si>
  <si>
    <t>1428</t>
  </si>
  <si>
    <t>SELLER PROM MARKETING LTDA</t>
  </si>
  <si>
    <t>30/04/10</t>
  </si>
  <si>
    <t>COBRANÇA CAREIRA</t>
  </si>
  <si>
    <t>PIONER-124/ABREUTUR-140/TOURPLANS 186/</t>
  </si>
  <si>
    <t>MARSANS-204,75/CONVENCIONAL-314,64/</t>
  </si>
  <si>
    <t>INTERTOURING-450/SUPERIOR PLUS-558/4SAR-706/</t>
  </si>
  <si>
    <t>ADVENTURE-1000/DM VIAGENS-1088,84/CLASSICO-1134,76</t>
  </si>
  <si>
    <t>CLASSICO-1706,23/OPCO-3650/ELCOTOUR-8426,70</t>
  </si>
  <si>
    <t>1425</t>
  </si>
  <si>
    <t>WAGNER BABO ME</t>
  </si>
  <si>
    <t>1429</t>
  </si>
  <si>
    <t>SIND. CONDUTORES VEIC ROD</t>
  </si>
  <si>
    <t>1430</t>
  </si>
  <si>
    <t>SIND MEC</t>
  </si>
  <si>
    <t>1431</t>
  </si>
  <si>
    <t>SIND TRAB PROF EM TURISMO</t>
  </si>
  <si>
    <t>1432</t>
  </si>
  <si>
    <t>1433</t>
  </si>
  <si>
    <t>1434</t>
  </si>
  <si>
    <t>CASA CARRILO LTDA</t>
  </si>
  <si>
    <t>1435</t>
  </si>
  <si>
    <t>400002</t>
  </si>
  <si>
    <t>TARIFA BANCARIA TAL DOMICILIO</t>
  </si>
  <si>
    <t>5648190</t>
  </si>
  <si>
    <t>6040285</t>
  </si>
  <si>
    <t>DARF 0285</t>
  </si>
  <si>
    <t>5360</t>
  </si>
  <si>
    <t>5601</t>
  </si>
  <si>
    <t>RENATO MONTE ALTO</t>
  </si>
  <si>
    <t>ALESSANDRA BEZERRA ( EXPEDITO )</t>
  </si>
  <si>
    <t>RIO JC LTDA - PEÇAS PARA MANUTENÇÃO</t>
  </si>
  <si>
    <t>CHEQUE ANULADO</t>
  </si>
  <si>
    <t>CARDAN RIO IND COM AUTO PEÇAS</t>
  </si>
  <si>
    <t>POSTO GASOLINA 102</t>
  </si>
  <si>
    <t>PREVISAO EMPRESTIMO ANDRE</t>
  </si>
  <si>
    <t>TARIFA COBRANÇA BANCARIA</t>
  </si>
  <si>
    <t>RURAL BANK = COND VICENTE SILVEIRA</t>
  </si>
  <si>
    <t>CASA CARRILLO - 2 TITULOS</t>
  </si>
  <si>
    <t>PRO LABORE ANDRE</t>
  </si>
  <si>
    <t>COBRANÇA BANCARIA(nf:8929,8931,8941, 8932,8928,8891,8937,8936,8923,8934)</t>
  </si>
  <si>
    <t>RESCISÃO RENATO DA SILVA MACHADO</t>
  </si>
  <si>
    <t>CARTÃO BRADESCO</t>
  </si>
  <si>
    <t>TRANSF. RJHOST.COM.BR - PROG OPERACIONAL</t>
  </si>
  <si>
    <t>WAGNNER BABO ALVES ME</t>
  </si>
  <si>
    <t>COMERCIAL AUTOMOTIVA - NF 5650</t>
  </si>
  <si>
    <t>NEXTEL - TELEFONE</t>
  </si>
  <si>
    <t>CiA CAMINHO AEREO PAO DE AÇUCAR</t>
  </si>
  <si>
    <t>POSTO ABAST  IMPERIAL</t>
  </si>
  <si>
    <t>IRRF</t>
  </si>
  <si>
    <t>REAL MOTO PEÇAS</t>
  </si>
  <si>
    <t>CASA CARRILLO</t>
  </si>
  <si>
    <t>ALIMENTAÇÃO - WILLIAN PIMENTEL</t>
  </si>
  <si>
    <t>ALIMENTAÇÃO - DENILSON ONOFRE PACHECO</t>
  </si>
  <si>
    <t>ALIMENTAÇÃO - ALEX DA SILVA BEZERRA</t>
  </si>
  <si>
    <t>ALIMENTAÇÃO - MARCOS ANTONIO SOAR</t>
  </si>
  <si>
    <t>ALIMENTAÇÃO - WAGNER EXPEDITO ARAUJO INACIO</t>
  </si>
  <si>
    <t>ALIMENTAÇÃO - ANDRE LUIS ROLE PARANHOS</t>
  </si>
  <si>
    <t>ALIMENTAÇÃO - PAULO ALBERTO CRAVO DO AMARAL</t>
  </si>
  <si>
    <t>ALIMENTAÇÃO - BRUNNA DE AZEVEDO LEITE ROSA</t>
  </si>
  <si>
    <t>ALIMENTAÇÃO - HERALDO ALVES DE ARAUJO</t>
  </si>
  <si>
    <t>ALIMENTAÇÃO - FABIO MOURA DE ASSIS</t>
  </si>
  <si>
    <t>ALIMENTAÇÃO - ADRIANO REGINALDO</t>
  </si>
  <si>
    <t>ADIANTAMENTO SALÁRIO - HERALDO ALVES DE ARAUJO</t>
  </si>
  <si>
    <t>JOADI COMERCIO DE PEÇAS E ACESSORIOS</t>
  </si>
  <si>
    <t>R AUGUSTO DE JESUS AUTO MECANICA</t>
  </si>
  <si>
    <t>ANGELA E CARLOS</t>
  </si>
  <si>
    <t>ELENA DEVECCHIA</t>
  </si>
  <si>
    <t>DANIELE ABREU</t>
  </si>
  <si>
    <t>RITA DE CASSIA</t>
  </si>
  <si>
    <t>SYLVIA ROSA</t>
  </si>
  <si>
    <t>HEMIK C. TAVARES</t>
  </si>
  <si>
    <t>JEAN PAUL</t>
  </si>
  <si>
    <t>LUIZ ANTONIO</t>
  </si>
  <si>
    <t>JOHN HENRY</t>
  </si>
  <si>
    <t>PASCAL KAHAN</t>
  </si>
  <si>
    <t>MARCIA TODESCHIMI</t>
  </si>
  <si>
    <t>ADELINO PEREIRA</t>
  </si>
  <si>
    <t>JOSÉ PAULO</t>
  </si>
  <si>
    <t>MARCIA KLEIN</t>
  </si>
  <si>
    <t>FABIO MOREIRA</t>
  </si>
  <si>
    <t>ERNANI FIGUEIREDO</t>
  </si>
  <si>
    <t>DIRK ROLF</t>
  </si>
  <si>
    <t>ALESSANDRA DE SOUZA SABOYA</t>
  </si>
  <si>
    <t>SERGIO BOARETTO</t>
  </si>
  <si>
    <t>ADVENTURE - NF 8924</t>
  </si>
  <si>
    <t>COBRANÇA BANCARIA (3022/3020/3025/3027/3019</t>
  </si>
  <si>
    <t>COBRANÇA BANCARIA (3021/3026</t>
  </si>
  <si>
    <t>ALTRON - SERV SISTEMA ELETRONICO</t>
  </si>
  <si>
    <t>DOC CLASS ADVENTURE (116/104)</t>
  </si>
  <si>
    <t>Grayline</t>
  </si>
  <si>
    <t>8878/79</t>
  </si>
  <si>
    <t>WELOME2</t>
  </si>
  <si>
    <t>DEL BIANCO TUR</t>
  </si>
  <si>
    <t>REDUÇÃO SDO DEVEDOR</t>
  </si>
  <si>
    <t>7445/7605/7683</t>
  </si>
  <si>
    <t>0431/0405/0429</t>
  </si>
  <si>
    <t>0606/27/52/078</t>
  </si>
  <si>
    <t>8593/8610/8609/8606/8605/8603/8602/8599/8595/8595/8594/8590</t>
  </si>
  <si>
    <t>8624/8614</t>
  </si>
  <si>
    <t>8655/8644/8652/8647/8642/8637/8639/8646/8653/8656/8630/8651/8641/8640/8645/8633/8630</t>
  </si>
  <si>
    <t>F</t>
  </si>
  <si>
    <t>MARTIJN MENKE (Jacaré Viagens)</t>
  </si>
  <si>
    <t>FORTALEZA FIESTA (NF 8969)</t>
  </si>
  <si>
    <t>ADVENTURE WORLD</t>
  </si>
  <si>
    <t>RIO 360 - NF 003512</t>
  </si>
  <si>
    <t>TICKET SERVIÇOS - 1-MB-344244</t>
  </si>
  <si>
    <t>ASSOC CONCIERGE</t>
  </si>
  <si>
    <t>FÉRIAS ANDRE LUIZ PARANHOS</t>
  </si>
  <si>
    <t>FÉRIAS DENILSON ONOFRE</t>
  </si>
  <si>
    <t>GUANTRAN EMPREEND E PARTICIPAÇÕES</t>
  </si>
  <si>
    <t>J SOUZA LUBRIFICANTE</t>
  </si>
  <si>
    <t>DARF 0285 PARCELAMENTO SIMPLES</t>
  </si>
  <si>
    <t>CESTA</t>
  </si>
  <si>
    <t>ALIMENTAÇÃO - ANDRE CARVALHO ALMEIDA</t>
  </si>
  <si>
    <t>TARIFA CHEQUE SUP</t>
  </si>
  <si>
    <t>G</t>
  </si>
  <si>
    <t>LIQUIDAÇÃO COBRANÇA</t>
  </si>
  <si>
    <t>TICKET BELTOUR</t>
  </si>
  <si>
    <t>TRANSF PROPRIO - GRAY LINE</t>
  </si>
  <si>
    <t>H</t>
  </si>
  <si>
    <t>GUIA/MOTORISTA/HORAS EXTRAS</t>
  </si>
  <si>
    <t>TARIFA DEC PRAZO</t>
  </si>
  <si>
    <t>RECEITA CARTÃO CREDITO</t>
  </si>
  <si>
    <t>TAR OP CREDITO</t>
  </si>
  <si>
    <t>RIOHOST LOCAÇÃO</t>
  </si>
  <si>
    <t>TRANSF PROPRIO - SASPLUS</t>
  </si>
  <si>
    <t>PREVISÃO DEPOSITO</t>
  </si>
  <si>
    <t>POSTO IMPERIAL</t>
  </si>
  <si>
    <t>MATERIAL CONSTRUÇÃO DINO</t>
  </si>
  <si>
    <t>COFRE BANK SERV TECNICOS</t>
  </si>
  <si>
    <t>DISAL</t>
  </si>
  <si>
    <t>agendado</t>
  </si>
  <si>
    <t>I</t>
  </si>
  <si>
    <t>DEL BIANCO - DOC 3014</t>
  </si>
  <si>
    <t>FÉRIAS THATIANA NANI SALLES</t>
  </si>
  <si>
    <t>PRO-LABORE AGOSTO RAFFAELE</t>
  </si>
  <si>
    <t>RENATO MONTEALTO - ADVOGADO - MÊS JUNHO/10</t>
  </si>
  <si>
    <t>DEPOSITO - AGENCIA / HOTEL</t>
  </si>
  <si>
    <t>CIA CAMINHO AEREO PAO DE AÇUCAR</t>
  </si>
  <si>
    <t>REFERMAQ FERRAMENTAS E MAQUINAS</t>
  </si>
  <si>
    <t>AGENCIA / HOTEL</t>
  </si>
  <si>
    <t>ENCARGOS GARANTIDA</t>
  </si>
  <si>
    <t>ASSIM - GRUPO HOSPITALAR RJ</t>
  </si>
  <si>
    <t>ENCARGOS SDO VINCULADO</t>
  </si>
  <si>
    <t>oi 38780324 comp 05/2010</t>
  </si>
  <si>
    <t>ALUGUEL GALPÃO - MIRIAM</t>
  </si>
  <si>
    <t>ALUGUEL GALPÃO - ITELVINA</t>
  </si>
  <si>
    <t>5A</t>
  </si>
  <si>
    <t>BITO BRAZILIAN INCOMING</t>
  </si>
  <si>
    <t>OI 21085800 - 07/2010</t>
  </si>
  <si>
    <t>OI 38780324 - COMP 06/2010</t>
  </si>
  <si>
    <t>REF AG10</t>
  </si>
  <si>
    <t>BITO BRAZILIAN INCOMING (MAIO E JUNHO)</t>
  </si>
  <si>
    <t>FOLHA CHEQUE</t>
  </si>
  <si>
    <t>FGTS</t>
  </si>
  <si>
    <t>ANDRE LUIZ PARANHOS</t>
  </si>
  <si>
    <t>FABIO ,OURA DE ASSIS</t>
  </si>
  <si>
    <t>BLUMAR</t>
  </si>
  <si>
    <t>BOA VISTA BATERIA</t>
  </si>
  <si>
    <t>PENSAO ALESSANDRA - EXPEDITO</t>
  </si>
  <si>
    <t>BATERIAS - COMPRA EM 6 PARCELAS - KRAFT,</t>
  </si>
  <si>
    <t>PRO ALBORE ANDRE LAVIGNE</t>
  </si>
  <si>
    <t>RJHOST COM BR</t>
  </si>
  <si>
    <t>CONTRIBUIÇÃO ASSISTENCIAL - SINTUR</t>
  </si>
  <si>
    <t xml:space="preserve">deposito </t>
  </si>
  <si>
    <t>boleto</t>
  </si>
  <si>
    <t>DM VIAGENS</t>
  </si>
  <si>
    <t>doc</t>
  </si>
  <si>
    <t>TARIFA DECURSO TEMPO</t>
  </si>
  <si>
    <t>DOC JAN POUL LADESSA SORENSEN</t>
  </si>
  <si>
    <t>NF 9012</t>
  </si>
  <si>
    <t>CE AGENCIAS DE VIAGENS TURISMO-MIRIAM AGENCIA</t>
  </si>
  <si>
    <t>NFSe-7</t>
  </si>
  <si>
    <t>INOVAR</t>
  </si>
  <si>
    <t>NFSe-19</t>
  </si>
  <si>
    <t>g</t>
  </si>
  <si>
    <t xml:space="preserve">AGENCIA / HOTEL </t>
  </si>
  <si>
    <t>COBRANÇA BANCARIA (nf 58/56/40)</t>
  </si>
  <si>
    <t>COBRANÇA BANCARIA (nf 21/37/36/35/34/33/24/23/32/30/27</t>
  </si>
  <si>
    <t>COBRANÇA BANCARIA - nf29</t>
  </si>
  <si>
    <t>COBRANÇA BANCARIA(nf10/8/16/15/14/11/9/6/5/4/3/2</t>
  </si>
  <si>
    <t>COBRANÇA BANCARIA = nf 13/12</t>
  </si>
  <si>
    <t>COBRANÇA BANCARIA-nf 9013/9002</t>
  </si>
  <si>
    <t>COBRANÇA BANCARIA-nf8973</t>
  </si>
  <si>
    <t>MARIELLA TOURS RIO LTDA-NF 69</t>
  </si>
  <si>
    <t>FELJAM - NF 8974</t>
  </si>
  <si>
    <t>DEL BIANCO - NF 38</t>
  </si>
  <si>
    <t>WELCOME 2 - NF 52</t>
  </si>
  <si>
    <t>AG DE VIAGENS E TURISMO CLASSICO - NF 67</t>
  </si>
  <si>
    <t>HAVAS VIAGENS - NF 45</t>
  </si>
  <si>
    <t>CLASS ADV TRAVEL BRASIL - NF 64</t>
  </si>
  <si>
    <t>NEXT LEVEL TOURS - NF25</t>
  </si>
  <si>
    <t>ADVENTURE WORLD - NF 39</t>
  </si>
  <si>
    <t>COB BANCARIA - NF26 - LUXTOUR</t>
  </si>
  <si>
    <t>RENATO MONTEALTO</t>
  </si>
  <si>
    <t>DISAL ADM CONSORCIO</t>
  </si>
  <si>
    <t xml:space="preserve">CONTATUR - </t>
  </si>
  <si>
    <t>OI - 38780324</t>
  </si>
  <si>
    <t>SELLER PROM MARKETING</t>
  </si>
  <si>
    <t>ASSOC BRASILEIRA DE CONCIERGE</t>
  </si>
  <si>
    <t>CIA CAMINHO AEREO</t>
  </si>
  <si>
    <t>ch cancelado</t>
  </si>
  <si>
    <t>AGENCIA/HOTEL</t>
  </si>
  <si>
    <t>descrição dos pagamentos referentes ao cheque 5359</t>
  </si>
  <si>
    <t xml:space="preserve">RIO JC </t>
  </si>
  <si>
    <t>SELLER</t>
  </si>
  <si>
    <t>ALLTRON SERVIÇOS</t>
  </si>
  <si>
    <t>BANCO SAFRA - MOLAS CARIOCA</t>
  </si>
  <si>
    <t>PENSÃO ALESSANDRA - EXPEDITO</t>
  </si>
  <si>
    <t>MONTE ALTO CONSULTORIA</t>
  </si>
  <si>
    <t>AGENCIA NOVA SAFARI</t>
  </si>
  <si>
    <t>SELLER - NASAJON</t>
  </si>
  <si>
    <t>ETELVINA - PAGO COM CHEQUE DE TERCEIRO</t>
  </si>
  <si>
    <t>SIMPLES - JULHO 2010</t>
  </si>
  <si>
    <t>ALLTRON SERV E SISTEMAS</t>
  </si>
  <si>
    <t>OI FIXO - 25890883</t>
  </si>
  <si>
    <t>TARIFA COBRANÇA</t>
  </si>
  <si>
    <t>ENCARGOS CONTA CORRENTE</t>
  </si>
  <si>
    <t>TARIFA ADIANT DEPOSITANTE</t>
  </si>
  <si>
    <t>ADAIRTON DANTAS</t>
  </si>
  <si>
    <t>THATIANA NANI</t>
  </si>
  <si>
    <t>FABIO MOURA DE ASS</t>
  </si>
  <si>
    <t>PAULO ALBERTO CRAVO</t>
  </si>
  <si>
    <t>DEBITO AUTOMATICO GLOBO</t>
  </si>
  <si>
    <t>PAG.ELETRONICO TRIBUTO FGTS</t>
  </si>
  <si>
    <t>TRANSF PROPRIO - GRAY LINE- BRASIL VIAGEM OP TOUR</t>
  </si>
  <si>
    <t>INTERTOURING AG DE VIAGEM E TUR. LTDA (NF8968)</t>
  </si>
  <si>
    <t>IDEIA TOURS -NF8982=276,20 - SALDO R$44,44</t>
  </si>
  <si>
    <t>COBR BANCARIA - CE AGENCIA VIAGENS - 3181</t>
  </si>
  <si>
    <t>COBRA ROLAM AUTOPEÇAS - 6768001</t>
  </si>
  <si>
    <t>REAL MOTO PEÇAS - 10344601304</t>
  </si>
  <si>
    <t xml:space="preserve">AGENCIA sailrio / HOTEL NF.91 </t>
  </si>
  <si>
    <t>LIQUIDAÇÃO DE COBRANÇA Alamia nf 78</t>
  </si>
  <si>
    <t>AGENCIA / HOTEL- ADVENTURE nf 8998</t>
  </si>
  <si>
    <t>DMC BRASIL nf 44 TOTAL FAT 474=8875,40</t>
  </si>
  <si>
    <t>COBRANÇA BANCARIA 4 Star nf 8992 + Green nf 8981</t>
  </si>
  <si>
    <t>COBRANÇA BANCARIA(8987,8989,8972,8970,8971,8976,8980,8984,8985,8986,9014,8990,8991,8977,8994,8995)</t>
  </si>
  <si>
    <t>IDEIA nf 7</t>
  </si>
  <si>
    <t>COBRANÇA BANCARIA -  Pes Brasil nf9007</t>
  </si>
  <si>
    <t>COBRANÇA BANCARIA Sun Line nf 9011</t>
  </si>
  <si>
    <t>COBRANÇA BANCARIA-nf 9004,9009,8999,9000,9008,9005,9010,9001)</t>
  </si>
  <si>
    <t>AGENCIA / HOTEL Jerrome 8635-9116</t>
  </si>
  <si>
    <t>A KOGLIN LTDA nf 92</t>
  </si>
  <si>
    <t>LIQUIDAÇÃO DE COBRANÇA(nf 70,71,82,88,81,79,72,73,,76,,83,77,74)</t>
  </si>
  <si>
    <t>COBRANÇA BANCARIA(NF 55/62/65/60/51/47/42/43/61/54/41/63/59/46/57/48)</t>
  </si>
  <si>
    <t>TRANSF CC PARA CP PJ WILLIAN PIMENTEL</t>
  </si>
  <si>
    <t>LIQUID COBR - FARMOQUÍMICA S/A --- pago</t>
  </si>
  <si>
    <t>LIQUIDAÇÃO DE COBRANÇA - CLASSICO - 3169</t>
  </si>
  <si>
    <t>INOVAR - NF111</t>
  </si>
  <si>
    <t>ELCOTOUR AG VIAGENS - 3170 - NF106</t>
  </si>
  <si>
    <t>ALUGUEL ETELVINA</t>
  </si>
  <si>
    <t>LUXTOUR OPERADORA DE TURISMO - 3183 - NF 96</t>
  </si>
  <si>
    <t>FARMOQUÍMICA - 3163</t>
  </si>
  <si>
    <t>LIQ COB-3173/3179/3171/3176/3180/3178/3174/3177/3168/3167/3172</t>
  </si>
  <si>
    <t>GB INTERNACIONAL - NF 50</t>
  </si>
  <si>
    <t>COBRANÇA BANCARIA 3043/3064/3063</t>
  </si>
  <si>
    <t>LUX TOUR - AGENCIA(NF 8940/8912/8953/8575/8362/8206/8171/8107/8552/8536/8511</t>
  </si>
  <si>
    <t>PENSAO EXPEDITO - ALESSANDRA</t>
  </si>
  <si>
    <t>CIA AEREO PAO DE AÇUCAR</t>
  </si>
  <si>
    <t>TARIFA AUTORIZ COBRANÇA</t>
  </si>
  <si>
    <t>TARIFA BANC.</t>
  </si>
  <si>
    <t>GASTOS CARTÃO CRÉDITO</t>
  </si>
  <si>
    <t>LIQ COB- 3200/3199/3198/3205/3202/3204/3195/3197/3194/3188/3189/3185/3201/3187/3186</t>
  </si>
  <si>
    <t>GUANTRAN EMPREENDIMENTOS E PARTIC</t>
  </si>
  <si>
    <t>SINTUR</t>
  </si>
  <si>
    <t>AGENCIA / HOTEL TOP TOUR- SD A PG 2.800,00 - AMORTIZAÇÃO EMPRESTIMO</t>
  </si>
  <si>
    <t>LIQ COBR FARMOQUÍMICA - NF.86</t>
  </si>
  <si>
    <t>VENDA CARTÃO CRED.</t>
  </si>
  <si>
    <t xml:space="preserve">TARIFA REGISTRO COBRANCA </t>
  </si>
  <si>
    <t>TARIFA AUTORIZ COBRANCA</t>
  </si>
  <si>
    <t>CHEQUE COMPENSADO (POSTO DE ABATECIMENTO IMPERIAL)</t>
  </si>
  <si>
    <t>TARIFA BANCARIA</t>
  </si>
  <si>
    <t>CHEQUE COMPENSADO - AMIL</t>
  </si>
  <si>
    <t>TRANSF. ENTRE AGEN. CHEQUE - Vandreia tkt: 70284</t>
  </si>
  <si>
    <t>SSBOX21</t>
  </si>
  <si>
    <t>RIOHOST</t>
  </si>
  <si>
    <t>MATERIAIS DINO</t>
  </si>
  <si>
    <t>RJHOST</t>
  </si>
  <si>
    <t>BOSH R AUGUSTO D JESUS</t>
  </si>
  <si>
    <t>CONCIERGE</t>
  </si>
  <si>
    <t>J</t>
  </si>
  <si>
    <t>LIQ COBR.-3211/3209/3212/3216/3218/3215/3208/3222/3214/3220/3219/3210/3225</t>
  </si>
  <si>
    <t>TRANSF. ENTRE AGEN. DINH. -grayline</t>
  </si>
  <si>
    <t>L</t>
  </si>
  <si>
    <t>LIQUI COBRANÇA 3217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</si>
  <si>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</si>
  <si>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t>
  </si>
  <si>
    <t>JURIDICO - PAGTO ADV RENATO</t>
  </si>
  <si>
    <t>CLASSICO - NF 86</t>
  </si>
  <si>
    <t>DEPOSITO - HAVAS - NF 110 - BOLETO 3165</t>
  </si>
  <si>
    <t>BRASIL TOTAL EMPRE TURISTICOS nf 8983</t>
  </si>
  <si>
    <t>AG INSPIRE TRAVEL AGENCIA nf 173</t>
  </si>
  <si>
    <t xml:space="preserve">TARIFA OPERACAO CREDITO </t>
  </si>
  <si>
    <t>TARIFA REGISTRO COBRANCA</t>
  </si>
  <si>
    <t>LIQ.COB. - (BRASIL VIAGEM) 3192</t>
  </si>
  <si>
    <t xml:space="preserve">RECEB POR FORNECIMENTO </t>
  </si>
  <si>
    <t>M</t>
  </si>
  <si>
    <t>DEPOSITO - HAVAS - NF 110 - BOLETO 3213 - NF141</t>
  </si>
  <si>
    <t>LIQ COBRANÇA - NF 155 / 118</t>
  </si>
  <si>
    <t>N</t>
  </si>
  <si>
    <t>DOC.CRED.AUT.ELEIÇÃO10 - COMITE PARTIDO VERDE</t>
  </si>
  <si>
    <t>REST E BAR CLUBE DO EMPRESARIO</t>
  </si>
  <si>
    <t>TARIFA COB</t>
  </si>
  <si>
    <t>LIQUI COBRANÇA 3227(TOPPING)</t>
  </si>
  <si>
    <t>O</t>
  </si>
  <si>
    <t>SIMPLES</t>
  </si>
  <si>
    <t>DOC. CREDITO (BANANI)</t>
  </si>
  <si>
    <t>DEP.CC AUTO (DELBIANCO)</t>
  </si>
  <si>
    <t>LIQ.COB. - 3239/3242/3233/3235/3236/3238/3245/3234/3230</t>
  </si>
  <si>
    <t>P</t>
  </si>
  <si>
    <t>FÉRIAS ADAIRTON</t>
  </si>
  <si>
    <t>FÉRIAS WILLIAN</t>
  </si>
  <si>
    <t>IRRF ALUGUEL 02/2010</t>
  </si>
  <si>
    <t>IRRF ALUGUEL 01/2010</t>
  </si>
  <si>
    <t>IRRF ALUGUEL 12/2009</t>
  </si>
  <si>
    <t>IRRF NF 29885 SELLER</t>
  </si>
  <si>
    <t>TRANSF. ENTRE AG (HAVAS)</t>
  </si>
  <si>
    <t>Q</t>
  </si>
  <si>
    <t>BITO (REFERENTE AO MÊS 07)</t>
  </si>
  <si>
    <t>DOC.CRED.AUT.ELEIÇÃO10 - COMITE FIN -NF175</t>
  </si>
  <si>
    <t>VENDA CARTAO CRED.</t>
  </si>
  <si>
    <t>BAR REST CLUBE</t>
  </si>
  <si>
    <t>RIO GASES</t>
  </si>
  <si>
    <t>CIELO VENDA CRED.MASTER</t>
  </si>
  <si>
    <t>ENCARGOS C GARANTIDA</t>
  </si>
  <si>
    <t>TARIFA BANCARIA CHQ VLR SUP</t>
  </si>
  <si>
    <t>LIQ. COBR (QUIMBAYA) NF.182 (3255)</t>
  </si>
  <si>
    <t>RECEB POR FORNECIMENTO -CIELO</t>
  </si>
  <si>
    <t>TARIFA REG COBRANÇA</t>
  </si>
  <si>
    <t>TARIFA AUT. COBRANÇA</t>
  </si>
  <si>
    <t>GLOBO.COM</t>
  </si>
  <si>
    <t>LIQ. COBR NF.179/185/177</t>
  </si>
  <si>
    <t xml:space="preserve">TARIFA AUTORIZ COBRANCA </t>
  </si>
  <si>
    <t xml:space="preserve">MORA-ENC.S/SDO VINC-MES </t>
  </si>
  <si>
    <t>LIQ.COB NF.189/181/176/e22/192/190</t>
  </si>
  <si>
    <t>PENSAO ALESSANDRA</t>
  </si>
  <si>
    <t>TARIFA BANC. FOLHA CHEQUE</t>
  </si>
  <si>
    <t>LIQ.COB NF: 188/183/180</t>
  </si>
  <si>
    <t>GDAL FOMENTO</t>
  </si>
  <si>
    <t>DEP. CC AUTO NF.8754 (ITAPARICA)</t>
  </si>
  <si>
    <t>ANDRE LUIS ROALE PARANHOS</t>
  </si>
  <si>
    <t>RAFFAELE SEABRA RICCI</t>
  </si>
  <si>
    <t>WAGNER BABO ALVES (2A PARCELA SETEMBRO)</t>
  </si>
  <si>
    <t>RIO JC 2007 - DOC A1793</t>
  </si>
  <si>
    <t>FABIO MOURA DE ASSIS - EMISSÃO DE CHEQUE</t>
  </si>
  <si>
    <t>DEPOSITO HAVAS</t>
  </si>
  <si>
    <t>ANDRE LUIZ LAVINNA MONNERAT OUTUBRO</t>
  </si>
  <si>
    <t>EE</t>
  </si>
  <si>
    <t>MIRIAM -ALUGUEL</t>
  </si>
  <si>
    <t>TRANSF CC - CREACTEVE</t>
  </si>
  <si>
    <t>TRANSF CC-NATRAÇÃO</t>
  </si>
  <si>
    <t>LIQ COBR - 3264//NF211// NF204</t>
  </si>
  <si>
    <t>TRANSF CC  NATRAÇÃO</t>
  </si>
  <si>
    <t>TED TRANSF.(WEB SERVIÇOS DIGITAIS)</t>
  </si>
  <si>
    <t>TARIFA  DECURSO PRAZO</t>
  </si>
  <si>
    <t>TRANSF (ALIMENTAÇÃO-FUNCIONÁRIOS)</t>
  </si>
  <si>
    <t>LIQ COBR- NF 200/202/212/207/210/209/195/196/198/206/199/203/205/</t>
  </si>
  <si>
    <t>ETELVINA-ALUGUEL</t>
  </si>
  <si>
    <t>GUIAS E MOTORISTAS</t>
  </si>
  <si>
    <t>COBRA ROLAM AUTO PEÇAS</t>
  </si>
  <si>
    <t>DISTR PEÇAS 27 DE SET</t>
  </si>
  <si>
    <t>GASTOS CARTAO CRED</t>
  </si>
  <si>
    <t>WAGNER BABO ALVES</t>
  </si>
  <si>
    <t xml:space="preserve">TRANSF. REFEIÇÃO FUNC. </t>
  </si>
  <si>
    <t>ALIMENTAÇÃO(PAULA)</t>
  </si>
  <si>
    <t>LIQUI COB -CLASSICO- NF 201</t>
  </si>
  <si>
    <t>VICENTE SILVEIRA = CONDOMINIO = RURAL BANK</t>
  </si>
  <si>
    <t>TARIFA BANC</t>
  </si>
  <si>
    <t>DEP. CC AUTO (BIT)</t>
  </si>
  <si>
    <t xml:space="preserve">DEP.CC AUTO </t>
  </si>
  <si>
    <t xml:space="preserve">LIQ COBR - 3289/3306 </t>
  </si>
  <si>
    <t>AMORTIZAÇÃO EMPRESTIMO - TRANSF CC ESPECIE</t>
  </si>
  <si>
    <t>CIA AEREO</t>
  </si>
  <si>
    <t>RECEB POR FORNECIMENTO - CIELO</t>
  </si>
  <si>
    <t>ASSIM</t>
  </si>
  <si>
    <t>EXPRESSO MONTCAR</t>
  </si>
  <si>
    <t>PATRAL PEÇAS</t>
  </si>
  <si>
    <t>REVOLUCAO - peças</t>
  </si>
  <si>
    <t>MANUTENÇÃO - INSTALSEG PORTÃO</t>
  </si>
  <si>
    <t>BIGAS</t>
  </si>
  <si>
    <t>CAMINHO AEREO PAO DE ACUCAR</t>
  </si>
  <si>
    <t>IMPOSTO S/ OPERAÇÃO CAMBIO IOF</t>
  </si>
  <si>
    <t>CÂMBIO FINANCEIRO - RECEITA DOLAR - VDA HOTEL</t>
  </si>
  <si>
    <t>OUTROS - POLICIA</t>
  </si>
  <si>
    <t>CAMINHO AEREO PAO ACUCAR</t>
  </si>
  <si>
    <t>VAN - PRESTAÇÃO SERVIÇO</t>
  </si>
  <si>
    <t>RETIFICA BONG ALAS</t>
  </si>
  <si>
    <t>ADM – ASSESSORIA - WAGNER BABO ALVES</t>
  </si>
  <si>
    <t>TICKET CCV - BELTOUR</t>
  </si>
  <si>
    <t>CONSERTO AR CONDICIONADO</t>
  </si>
  <si>
    <t>PROTESTO - PAGTO TITULO CARTORIO</t>
  </si>
  <si>
    <t>TERBAL - MUNHÃO</t>
  </si>
  <si>
    <t>DEDETIZAÇÃO</t>
  </si>
  <si>
    <t>CARDAN RIO</t>
  </si>
  <si>
    <t>RODEC AMADO</t>
  </si>
  <si>
    <t xml:space="preserve">LIQ COB. 3265/3266/3291 </t>
  </si>
  <si>
    <t>LIQ COB. 3302/3299/3288/3290/3304/3296/3300</t>
  </si>
  <si>
    <t>TRANSF. (ADVENTURE)</t>
  </si>
  <si>
    <t>AGENCIA - (intermundi)</t>
  </si>
  <si>
    <t>TRANSF. (HAVAS)</t>
  </si>
  <si>
    <t>R</t>
  </si>
  <si>
    <t>S</t>
  </si>
  <si>
    <t>DOC.CREDITO AUTOMÁTICO NF:133</t>
  </si>
  <si>
    <t xml:space="preserve">DEP CC AUTOAT </t>
  </si>
  <si>
    <t>TRANSF AG. DEPOSITO BIT INCENTIVES - NF 216</t>
  </si>
  <si>
    <t>LIQ COB. (CE-VIAGENS) NF.243</t>
  </si>
  <si>
    <t>POSTO DE ABASTECIMENTO</t>
  </si>
  <si>
    <t>T</t>
  </si>
  <si>
    <t>LIQ COB -3314/3320/3319/3322/3324/3316/3311/3321/3318/3310</t>
  </si>
  <si>
    <t>TRANSF. ENTRE AG - (identificar)</t>
  </si>
  <si>
    <t>SIMPLES NACIONAL (REFERENTE AO MÊS 9)</t>
  </si>
  <si>
    <t>U</t>
  </si>
  <si>
    <t>DEPOSITO SASPLUS - FATURA 804 - BOLETO 3298</t>
  </si>
  <si>
    <t>DEPOSITO HAVAS - NF 162</t>
  </si>
  <si>
    <t>DEPOSITO HAVAS NF 168</t>
  </si>
  <si>
    <t>SALDO OUTUBRO</t>
  </si>
  <si>
    <t>DEPOSITO HAVAS = BOLETO 3309</t>
  </si>
  <si>
    <t>DEPOSITO TURISMO CLASSICO - NF 246</t>
  </si>
  <si>
    <t>DEPOSITO IDEIA VIAGENS - NF255</t>
  </si>
  <si>
    <t>NATRAÇÃO - EMPRESTIMO</t>
  </si>
  <si>
    <t xml:space="preserve">NATRAÇÃO </t>
  </si>
  <si>
    <t>PRO LABORE RAFAEL</t>
  </si>
  <si>
    <t>TRANSF. (TRAVELCHIC) - CAESAR PARK</t>
  </si>
  <si>
    <t>TRANSF. ENTRE AG -LUXTOUR</t>
  </si>
  <si>
    <t>SASPLUS</t>
  </si>
  <si>
    <t>COMPLEMENTO EMPRESTIMO NATRAÇÃO</t>
  </si>
  <si>
    <t>LIQUIDAÇAO COBRANCA</t>
  </si>
  <si>
    <t>ADVENTURE WORLD - NF 282</t>
  </si>
  <si>
    <t>GB INTERNACIONAL - NF197</t>
  </si>
  <si>
    <t>DEPOSITO TERRA BRASILIS</t>
  </si>
  <si>
    <t>TRANS MARCOS ANTONIO SOARES</t>
  </si>
  <si>
    <t>TRANS ADRIANO REGINALDO</t>
  </si>
  <si>
    <t>TRANS FABIO MOURA DE ASSIS</t>
  </si>
  <si>
    <t>WAGNER EXPEDIDO ARAUJO INACIO</t>
  </si>
  <si>
    <t>SASPLUS - NF 268</t>
  </si>
  <si>
    <t>TOURPLANS - NF 267</t>
  </si>
  <si>
    <t>DEPOSITO PAULO FLEURY - PL ANDRE</t>
  </si>
  <si>
    <t>TARIFA  REGISTRO COBRANÇA</t>
  </si>
  <si>
    <t>COMERCIAL 5 DE AGOSTO</t>
  </si>
  <si>
    <t>CREDITO</t>
  </si>
  <si>
    <t>DEPOSITO HAVAS - NF 258</t>
  </si>
  <si>
    <t>DEPOSITO TURISMO CLASSICO - NF 266</t>
  </si>
  <si>
    <t>DEPOSITO ALLIANCE BRASIL - NF 264</t>
  </si>
  <si>
    <t>LIQ COBRANCA - BTP BAUER - NF286</t>
  </si>
  <si>
    <t>PATRAL</t>
  </si>
  <si>
    <t>PRIMATRILHA</t>
  </si>
  <si>
    <t>LANCINI</t>
  </si>
  <si>
    <t>WEB SERVIÇOS DIGITAIS LTDA</t>
  </si>
  <si>
    <t>CARTÃO MASTERCARD</t>
  </si>
  <si>
    <t>ANESTESIA FABIO</t>
  </si>
  <si>
    <t>NF252</t>
  </si>
  <si>
    <t>DEL BIANCO - NF 252</t>
  </si>
  <si>
    <t>FAT800</t>
  </si>
  <si>
    <t>AXEL TOUR - FAT800</t>
  </si>
  <si>
    <t>deposito</t>
  </si>
  <si>
    <t>PENSAO EXPEDITO</t>
  </si>
  <si>
    <t>BELTOUR TURISMO</t>
  </si>
  <si>
    <t>SAQUE PARA PAGAMENTO DE GUIA E MOTORISTA</t>
  </si>
  <si>
    <t>ASSOC BRASILEIRA CONCIERGE</t>
  </si>
  <si>
    <t>FARMOQUIMICA</t>
  </si>
  <si>
    <t>ALUGUEL MIRIAM LUCIA SIMAO</t>
  </si>
  <si>
    <t>POSTO ABASTECIMENTO IMPERIAL 2000</t>
  </si>
  <si>
    <t>LIQ COB -NEXT LEVEL - NF 284</t>
  </si>
  <si>
    <t>LIQ COB-FAT903/897/929/900/888/891/926/928/923/927/901/822</t>
  </si>
  <si>
    <t>905/896/889/914/906</t>
  </si>
  <si>
    <t>ANDRE LUIZ LAVINAS MONNERAT - COMPL H.EXTRA E MOTORISTA</t>
  </si>
  <si>
    <t>a</t>
  </si>
  <si>
    <t>PL ANDRE LAVINAS</t>
  </si>
  <si>
    <t>CAMINHO AEREO PAO DE AÇUCAR</t>
  </si>
  <si>
    <t>HAVAS - NF 289 E 292</t>
  </si>
  <si>
    <t>CARTÃO DE CREDITO JEEPTOUR</t>
  </si>
  <si>
    <t>DEL BIANCO - NF 310</t>
  </si>
  <si>
    <t>VIA CAPRI NF 275</t>
  </si>
  <si>
    <t>REFEIÇAO - ADRIANO REGINALDO</t>
  </si>
  <si>
    <t>REFEIÇÃO - ALEX BEZERRA</t>
  </si>
  <si>
    <t>REFEIÇÃO - ANDRE CARVALHO DE ALMEIDA</t>
  </si>
  <si>
    <t>REFEIÇÃO - BRUNNA DE AZEVEDO LEITE ROSA</t>
  </si>
  <si>
    <t>REFEIÇÃO - DENILSON PACHECO ONOFRE</t>
  </si>
  <si>
    <t>REFEIÇÃO - FABIO ASSIS</t>
  </si>
  <si>
    <t>REFEIÇÃO - HERALDO ALVES DE ARAUJO</t>
  </si>
  <si>
    <t>REFEIÇÃO - MARCOS ANTONIO SOARES</t>
  </si>
  <si>
    <t>REFEIÇÃO - PAULO ALBERTO CRAVO DO AMARAL</t>
  </si>
  <si>
    <t>REFEIÇAO - WAGNER EXPEDITO</t>
  </si>
  <si>
    <t>REFEIÇÃO - WILLIAM PIMENTEL</t>
  </si>
  <si>
    <t>OI - 38780324 - 20/10/2010</t>
  </si>
  <si>
    <t>OI - 21085800</t>
  </si>
  <si>
    <t>PATRAL PEÇAS LTDA</t>
  </si>
  <si>
    <t>ELCOTUR - NF 287</t>
  </si>
  <si>
    <t>NEXT LEVEL - NF 272</t>
  </si>
  <si>
    <t>IPVA - CARROS</t>
  </si>
  <si>
    <t>TARIFA COBR BANCARIA</t>
  </si>
  <si>
    <t>FGTS -RESCISAO LUIZ</t>
  </si>
  <si>
    <t>RESCISAO ANDRE LUIZ ROALE PARANHOS</t>
  </si>
  <si>
    <t>FGTS MULTA RESCISAO ANDRE LUIS ROALE PARANHOS</t>
  </si>
  <si>
    <t>BIT INCENTIVES NF 308</t>
  </si>
  <si>
    <t>HAVAS VIAGENS E TURISMO - 3153 - NF 84</t>
  </si>
  <si>
    <t>TRANSF DINH O PROPRIO FAVORECIDO-FERRARO RIO - 2853</t>
  </si>
  <si>
    <t>A IDENTIFICAR</t>
  </si>
  <si>
    <t>LIQ COBRANÇA - NF311/312/314/315/329/327/326/325/324/</t>
  </si>
  <si>
    <t>323/321/320/319/317/316 E JW FAT1042</t>
  </si>
  <si>
    <t>TRANSF.AUTORIZ.ENTRE C/C (Rafa-NEXTLEVEL) - FAT 651 E 544=TT DEP 646,00</t>
  </si>
  <si>
    <t>ARIANA ALVES MALAGRIDA</t>
  </si>
  <si>
    <t>TARIFA AUT COBRANÇA</t>
  </si>
  <si>
    <t>RIOHOST LOCACAO FABRICACAO</t>
  </si>
  <si>
    <t>EMPR BRAS DE TECN ADM OCNV HOM - COMBUSTIVEL</t>
  </si>
  <si>
    <t>DEPOSITO CLASS ADVENTURE - NF 186</t>
  </si>
  <si>
    <t>d</t>
  </si>
  <si>
    <t>e</t>
  </si>
  <si>
    <t>DEPOSITO ADVENTURE WORLD DO BRASIL - nf194</t>
  </si>
  <si>
    <t>BRASIL VIAGENS - NF 351</t>
  </si>
  <si>
    <t>HAVAS NF 322</t>
  </si>
  <si>
    <t>ELYS TOUR - NF 157</t>
  </si>
  <si>
    <t>LIQ COBR-NF342/341/343/337/338/336/330/332/333/345/344</t>
  </si>
  <si>
    <t>BELA COPA</t>
  </si>
  <si>
    <t>AUTO BELA (BIGAS_nf169 E 0129</t>
  </si>
  <si>
    <t>ANDRE MONNERAT</t>
  </si>
  <si>
    <t>RAFAELLE - TRANSF PARA PICNIC</t>
  </si>
  <si>
    <t>GDAL FOMENTO - MOLAS CARIOCA</t>
  </si>
  <si>
    <t>METROPOL - NF 256 E NF 278</t>
  </si>
  <si>
    <t>TOUR PLANS NF352</t>
  </si>
  <si>
    <t>ABREUTUR NF31</t>
  </si>
  <si>
    <t>RENATO MONTE ALTO (NOVEMBRO/2010)</t>
  </si>
  <si>
    <t>CONTATUR (OUTUBRO/2010)</t>
  </si>
  <si>
    <t>FRAGOSO ADVOGADOS</t>
  </si>
  <si>
    <t>PG BOLETO</t>
  </si>
  <si>
    <t>LIQ COBRANÇA - TRANSCEDRO - NF 381</t>
  </si>
  <si>
    <t>MERCK - NF 349</t>
  </si>
  <si>
    <t>CARTAO MASTERCARD</t>
  </si>
  <si>
    <t>TARIFA REG COBRANCA</t>
  </si>
  <si>
    <t>DEPOSITO CC AUTOAT - IDEIA VIAGENS E TURISMO NF 117</t>
  </si>
  <si>
    <t>SALDO NOVEMBRO</t>
  </si>
  <si>
    <t>CASA DE FESTA MUNDO FELIZ - PRESENTE BPTUR</t>
  </si>
  <si>
    <t>WBA 2ª NOV/2010 - CH 3° DE R$1480,00+R$320,00</t>
  </si>
  <si>
    <t>RIO OUTDORS AG VIAGENS - NF 359</t>
  </si>
  <si>
    <t>VALE ALIMENTAÇÃO</t>
  </si>
  <si>
    <t>OI</t>
  </si>
  <si>
    <t>DEPOSITO LATITUDE 30 - NF 165</t>
  </si>
  <si>
    <t>DEPOSITO IDEIA - NF 391</t>
  </si>
  <si>
    <t>DEPOSITO SLAVIAN NF 386</t>
  </si>
  <si>
    <t>TARIFA TRANSFERENCIA</t>
  </si>
  <si>
    <t>ENCARGOS C/C</t>
  </si>
  <si>
    <t>COBR BANC - NF368/384/369/375/357/376/377/354/360/373/</t>
  </si>
  <si>
    <t>366/367/380</t>
  </si>
  <si>
    <t>DEPOSITO LIBSUD VIAGENS NF 318</t>
  </si>
  <si>
    <t>KRAFT BATERIAS</t>
  </si>
  <si>
    <t>NEXTEL TELECOMUNICAÇOES</t>
  </si>
  <si>
    <t>VIDREX TINTAL</t>
  </si>
  <si>
    <t>ARAUTO AUTO PEÇAS</t>
  </si>
  <si>
    <t>BARATEIRO MATERIAL DE CONSTRUÇAO</t>
  </si>
  <si>
    <t>BOAVISTA BATERIAS</t>
  </si>
  <si>
    <t>LAIRA TOUR</t>
  </si>
  <si>
    <t>RESTAURANTE E BAR CLUBE DO EMPRESARIO</t>
  </si>
  <si>
    <t>FÉRIAS MARCIS ANTONIO SOARES</t>
  </si>
  <si>
    <t>CONVENCIONAL - NF 393</t>
  </si>
  <si>
    <t>EVALDO DO CARMO EDUARDO DOS SANTOS</t>
  </si>
  <si>
    <t>PAULA DA CUNHA FORTUNA</t>
  </si>
  <si>
    <t>THATINA NANI SALLES</t>
  </si>
  <si>
    <t>WAGNER EXPEDITO ARAUJO INACIO</t>
  </si>
  <si>
    <t>BRUNNA DE AZEVEDO LEITE ROSA</t>
  </si>
  <si>
    <t>RAFAELLE SEABRA</t>
  </si>
  <si>
    <t>NATRAÇÃO - COMPLEMENTO EMPRESTIMO</t>
  </si>
  <si>
    <t>ALAMIA CAMBIO E TURISMO - NF 371</t>
  </si>
  <si>
    <t>OPCO TOURS - NF 394</t>
  </si>
  <si>
    <t>VIAGENS MARSANS - NF 102</t>
  </si>
  <si>
    <t>DEL BIANCO - NF 335 E334</t>
  </si>
  <si>
    <t>OPÇÃO VIAGENS - FAT988 (BOLETO 3382)</t>
  </si>
  <si>
    <t xml:space="preserve">INTERTOURING - PAGTO CORCOVADO + NF389=312,00 </t>
  </si>
  <si>
    <t>DEL BIANCO - FATURA DE 124,00= NF169 + 1436,00 = FAT 775 nf 228</t>
  </si>
  <si>
    <t>SEQUENCIA</t>
  </si>
  <si>
    <t>CAMINHO AEREO PAO AÇUCAR</t>
  </si>
  <si>
    <t>SLAVIAN - NF 408</t>
  </si>
  <si>
    <t>RENTAMAR - NF 356 - BOLETO 3419</t>
  </si>
  <si>
    <t>RENTAMAR - NF409</t>
  </si>
  <si>
    <t>CAT TRAVEL - NF 395</t>
  </si>
  <si>
    <t>IDEIA TOURS - NF 411</t>
  </si>
  <si>
    <t>SASPLUS - NF 417 (1009,80) E 421 (1259,52)</t>
  </si>
  <si>
    <t>TOUR PLANS - NF 402</t>
  </si>
  <si>
    <t>ADVENTURE WORLD - NF 419</t>
  </si>
  <si>
    <t>DMC - NF 388</t>
  </si>
  <si>
    <t>EASY LINE TOUR - NF 422</t>
  </si>
  <si>
    <t>BELA COPA - NF 405</t>
  </si>
  <si>
    <t>VIA CAPI DMC - NF 428</t>
  </si>
  <si>
    <t>CALANGO DE TERESOPOLIS VIAGENS - NF 399</t>
  </si>
  <si>
    <t>OPCO TOURS - NF 398</t>
  </si>
  <si>
    <t>INOVAR - NF 403</t>
  </si>
  <si>
    <t>MILENIO OPERADORA - NF 425</t>
  </si>
  <si>
    <t>DEL BIANCO - NF 416</t>
  </si>
  <si>
    <t>ELY'S TOUR AGENCIA DE VIAGENS - NF400</t>
  </si>
  <si>
    <t>TOPPING CLUB - NF 424</t>
  </si>
  <si>
    <t>ABREUTOUR VIAGENS - NF 406</t>
  </si>
  <si>
    <t>TARIFA ADIANT DEPOSTANTE</t>
  </si>
  <si>
    <t>GUIA+MOTORISTAS+HORAS EXTRAS FUNC</t>
  </si>
  <si>
    <t>SALDO PRO LABORE RAFFAEL</t>
  </si>
  <si>
    <t>PRO LABORE ANDRE MONNERAT</t>
  </si>
  <si>
    <t>HAVAS -  NF 340</t>
  </si>
  <si>
    <t>WALPAX - NF 413 E  NF 412 (ID2939=3.441,51;2950=193,66;3271=194,60</t>
  </si>
  <si>
    <t>CARTAO</t>
  </si>
  <si>
    <t>HAVAS - NF 374  (BOLETO 3423)</t>
  </si>
  <si>
    <t>BTP BAUER - NF 418 - FAT 1138</t>
  </si>
  <si>
    <t>TURISMO CLASSICO - NF 407 - FAT 1147</t>
  </si>
  <si>
    <t>PRINCIPIOS BRASIL - NF 429 - FAT 1201</t>
  </si>
  <si>
    <t>ADA TOUR - NF 430 - FAT 1166</t>
  </si>
  <si>
    <t>SEGIO COSTA</t>
  </si>
  <si>
    <t>POSTO</t>
  </si>
  <si>
    <t>COVENIO POSTO</t>
  </si>
  <si>
    <t>DMC - NF 414 /  NF 415</t>
  </si>
  <si>
    <t>TOUR MED - NF 404</t>
  </si>
  <si>
    <t>HAVAS - NF 358</t>
  </si>
  <si>
    <t>INTERTOURING - NF 397</t>
  </si>
  <si>
    <t>HAVAS - COMPLEM. NF412</t>
  </si>
  <si>
    <t>SAQUE - PAGTO GUIA SERGIO COSTA</t>
  </si>
  <si>
    <t>ALUGUEL MIRIAN LUCIA SIMAO EQUI</t>
  </si>
  <si>
    <t>CHEQUE FRAUDADO</t>
  </si>
  <si>
    <t>ESTORNO CHEQUE FRAUDADO</t>
  </si>
  <si>
    <t>CANOROS - NF 453</t>
  </si>
  <si>
    <t>COBR BANC - BTP - FAT1221 - NF 432</t>
  </si>
  <si>
    <t>VIA CAPRI - NF 306 - CH 3368</t>
  </si>
  <si>
    <t>OPCO - NF 442</t>
  </si>
  <si>
    <t>COBR BANC - FAT 1220/1235/1243/1229/1222/1223/1230</t>
  </si>
  <si>
    <t>1231/1238/1224/1225/1234</t>
  </si>
  <si>
    <t>F CATALANI - NF 347 + R$ 98,00 de credito para prox fat</t>
  </si>
  <si>
    <t>CIA CAMINHO AEREO PAO AÇUCAR</t>
  </si>
  <si>
    <t>CAPITOLEO DISTR LUBR LTDA</t>
  </si>
  <si>
    <t>13º PAULA FORTUNA</t>
  </si>
  <si>
    <t>ALUGUEL - ETELVINA ROCHA COELHO</t>
  </si>
  <si>
    <t>MARLENE DE OLIVEIRA</t>
  </si>
  <si>
    <t>,,,,,,,,,,,,,,,,,,,,,,,,,,,,,,,,,,,,,,,,,,,,,,,,,,,,,,,,,</t>
  </si>
  <si>
    <t>ALLTRON SERVIÇOS SIST ELETRONICOS</t>
  </si>
  <si>
    <t>EMPRESA BRASILEIRA DE TECNOLOGIA E ADM</t>
  </si>
  <si>
    <t>RJ VIAGENS - NF 477</t>
  </si>
  <si>
    <t>BLUMAR BR NUTS RIO T LTDA</t>
  </si>
  <si>
    <t>RESTAURANTE E BAR CLUBE DO EMPRESARIO (NF1210/1206/1226</t>
  </si>
  <si>
    <t>WAGNER BABO ALVES ME</t>
  </si>
  <si>
    <t>MOLAS CARIOCA -BANCO SAFRA</t>
  </si>
  <si>
    <t>MOLAS CARIOCA - GDAL FOMENTO MERCANTIL</t>
  </si>
  <si>
    <t>PENSAO ALESSANDRA - EXPEDITO - 2A. PARC 13 SAL</t>
  </si>
  <si>
    <t>GRUPO HOSPITALAR DO RJ</t>
  </si>
  <si>
    <t>ALFA SEGURADORA</t>
  </si>
  <si>
    <t>K</t>
  </si>
  <si>
    <t>SANTA TERESA - FAT 1296</t>
  </si>
  <si>
    <t>TARIFA REG CARTEIRA</t>
  </si>
  <si>
    <t>HAVAS - NF 339</t>
  </si>
  <si>
    <t>HAVAS - NF 382</t>
  </si>
  <si>
    <t>HAVAS - NF 187</t>
  </si>
  <si>
    <t>WALPAX - NF 455</t>
  </si>
  <si>
    <t>DM VIAGENS - NF 171 E NF 410</t>
  </si>
  <si>
    <t>SLAVIAN - NF244</t>
  </si>
  <si>
    <t>4 STAR TURISMO - NF 426</t>
  </si>
  <si>
    <t>LIQ COBR NF 450/449/431/451 (FAT1213/1215/1244/1214)</t>
  </si>
  <si>
    <t>GUIA</t>
  </si>
  <si>
    <t>PICNIC</t>
  </si>
  <si>
    <t>BOAVISTA</t>
  </si>
  <si>
    <t>REST</t>
  </si>
  <si>
    <t>JC 2007</t>
  </si>
  <si>
    <t>JC2007</t>
  </si>
  <si>
    <t>RESTAURANTE E MAR CLUBE DO EMPRESARIO (NF1257/1236)</t>
  </si>
  <si>
    <t>RAFAEL - PAGTO PICNIC</t>
  </si>
  <si>
    <t>PAGTO GUIA</t>
  </si>
  <si>
    <t>BOAVISTA BATERIAS - NF 20232</t>
  </si>
  <si>
    <t>RIO JV 2007 - NFA2599=192,00 E NF8225=235,00</t>
  </si>
  <si>
    <t>TICKET CORCOVADO - FORTALEZA FIESTA</t>
  </si>
  <si>
    <t>BILHETE CORCOVADO - TOP TOUR</t>
  </si>
  <si>
    <t>SM PRODUÇÕES - ANTECIPADO - NF454</t>
  </si>
  <si>
    <t>.,</t>
  </si>
  <si>
    <t>,,,.</t>
  </si>
  <si>
    <t>TARIFA MANCARIA</t>
  </si>
</sst>
</file>

<file path=xl/styles.xml><?xml version="1.0" encoding="utf-8"?>
<styleSheet xmlns="http://schemas.openxmlformats.org/spreadsheetml/2006/main">
  <numFmts count="6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dd/mm/yy;@"/>
    <numFmt numFmtId="165" formatCode="000000"/>
    <numFmt numFmtId="166" formatCode="#,##0.00_ ;[Red]\-#,##0.00\ "/>
    <numFmt numFmtId="167" formatCode="_([$R$ -416]* #,##0.00_);_([$R$ -416]* \(#,##0.00\);_([$R$ -416]* &quot;-&quot;??_);_(@_)"/>
  </numFmts>
  <fonts count="18"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9.6999999999999993"/>
      <color theme="10"/>
      <name val="Arial"/>
      <family val="2"/>
    </font>
    <font>
      <sz val="9.6999999999999993"/>
      <name val="Arial"/>
      <family val="2"/>
    </font>
    <font>
      <u/>
      <sz val="9.6999999999999993"/>
      <name val="Arial"/>
      <family val="2"/>
    </font>
    <font>
      <sz val="14"/>
      <name val="Arial"/>
      <family val="2"/>
    </font>
    <font>
      <sz val="5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3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35"/>
      </patternFill>
    </fill>
    <fill>
      <patternFill patternType="solid">
        <fgColor rgb="FFFFFF00"/>
        <bgColor indexed="3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0" fontId="4" fillId="0" borderId="0">
      <alignment horizontal="left"/>
    </xf>
    <xf numFmtId="44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</cellStyleXfs>
  <cellXfs count="32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9" fontId="0" fillId="0" borderId="0" xfId="0" applyNumberFormat="1"/>
    <xf numFmtId="40" fontId="0" fillId="0" borderId="0" xfId="0" applyNumberFormat="1" applyFont="1"/>
    <xf numFmtId="0" fontId="0" fillId="0" borderId="0" xfId="0" applyFont="1"/>
    <xf numFmtId="164" fontId="0" fillId="0" borderId="0" xfId="0" applyNumberFormat="1" applyFont="1" applyAlignment="1">
      <alignment horizontal="left"/>
    </xf>
    <xf numFmtId="0" fontId="0" fillId="0" borderId="0" xfId="0" applyFill="1"/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0" borderId="1" xfId="0" applyFont="1" applyFill="1" applyBorder="1"/>
    <xf numFmtId="39" fontId="0" fillId="0" borderId="1" xfId="0" applyNumberFormat="1" applyFont="1" applyBorder="1"/>
    <xf numFmtId="40" fontId="0" fillId="0" borderId="1" xfId="0" applyNumberFormat="1" applyFont="1" applyBorder="1"/>
    <xf numFmtId="0" fontId="0" fillId="0" borderId="1" xfId="0" applyFont="1" applyBorder="1"/>
    <xf numFmtId="39" fontId="2" fillId="0" borderId="1" xfId="0" applyNumberFormat="1" applyFont="1" applyBorder="1"/>
    <xf numFmtId="39" fontId="0" fillId="0" borderId="1" xfId="0" applyNumberFormat="1" applyFill="1" applyBorder="1"/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39" fontId="0" fillId="0" borderId="1" xfId="0" applyNumberFormat="1" applyFont="1" applyFill="1" applyBorder="1"/>
    <xf numFmtId="40" fontId="0" fillId="0" borderId="1" xfId="0" applyNumberFormat="1" applyFont="1" applyFill="1" applyBorder="1"/>
    <xf numFmtId="0" fontId="2" fillId="0" borderId="1" xfId="0" applyFont="1" applyBorder="1"/>
    <xf numFmtId="40" fontId="2" fillId="0" borderId="1" xfId="0" applyNumberFormat="1" applyFont="1" applyBorder="1"/>
    <xf numFmtId="165" fontId="2" fillId="0" borderId="0" xfId="0" applyNumberFormat="1" applyFont="1" applyAlignment="1">
      <alignment horizontal="center"/>
    </xf>
    <xf numFmtId="0" fontId="2" fillId="0" borderId="0" xfId="0" applyFont="1"/>
    <xf numFmtId="39" fontId="2" fillId="0" borderId="0" xfId="0" applyNumberFormat="1" applyFont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Fill="1" applyBorder="1"/>
    <xf numFmtId="39" fontId="2" fillId="0" borderId="1" xfId="0" applyNumberFormat="1" applyFont="1" applyFill="1" applyBorder="1"/>
    <xf numFmtId="39" fontId="1" fillId="0" borderId="1" xfId="0" applyNumberFormat="1" applyFont="1" applyFill="1" applyBorder="1"/>
    <xf numFmtId="0" fontId="0" fillId="0" borderId="1" xfId="0" applyFont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0" borderId="0" xfId="0" applyFont="1" applyFill="1"/>
    <xf numFmtId="39" fontId="0" fillId="0" borderId="0" xfId="0" applyNumberFormat="1" applyFill="1"/>
    <xf numFmtId="165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2" xfId="0" applyBorder="1"/>
    <xf numFmtId="39" fontId="0" fillId="0" borderId="2" xfId="0" applyNumberFormat="1" applyFont="1" applyBorder="1"/>
    <xf numFmtId="166" fontId="0" fillId="0" borderId="3" xfId="0" applyNumberFormat="1" applyFont="1" applyBorder="1"/>
    <xf numFmtId="0" fontId="4" fillId="0" borderId="3" xfId="1" applyFill="1" applyBorder="1" applyAlignment="1">
      <alignment horizontal="center"/>
    </xf>
    <xf numFmtId="0" fontId="4" fillId="0" borderId="3" xfId="1" applyFill="1" applyBorder="1" applyAlignment="1">
      <alignment horizontal="right"/>
    </xf>
    <xf numFmtId="0" fontId="0" fillId="0" borderId="3" xfId="1" applyFont="1" applyFill="1" applyBorder="1">
      <alignment horizontal="left"/>
    </xf>
    <xf numFmtId="39" fontId="0" fillId="0" borderId="3" xfId="0" applyNumberFormat="1" applyFont="1" applyBorder="1"/>
    <xf numFmtId="0" fontId="0" fillId="0" borderId="3" xfId="1" applyFont="1" applyFill="1" applyBorder="1" applyAlignment="1">
      <alignment horizontal="right"/>
    </xf>
    <xf numFmtId="0" fontId="4" fillId="0" borderId="3" xfId="1" applyFill="1" applyBorder="1">
      <alignment horizontal="left"/>
    </xf>
    <xf numFmtId="39" fontId="0" fillId="0" borderId="3" xfId="0" quotePrefix="1" applyNumberFormat="1" applyBorder="1" applyAlignment="1">
      <alignment horizontal="right"/>
    </xf>
    <xf numFmtId="39" fontId="0" fillId="0" borderId="3" xfId="0" applyNumberFormat="1" applyFill="1" applyBorder="1"/>
    <xf numFmtId="39" fontId="0" fillId="0" borderId="3" xfId="0" applyNumberFormat="1" applyBorder="1"/>
    <xf numFmtId="0" fontId="4" fillId="0" borderId="4" xfId="1" applyFill="1" applyBorder="1" applyAlignment="1">
      <alignment horizontal="right"/>
    </xf>
    <xf numFmtId="0" fontId="4" fillId="0" borderId="4" xfId="1" applyFill="1" applyBorder="1">
      <alignment horizontal="left"/>
    </xf>
    <xf numFmtId="39" fontId="0" fillId="0" borderId="4" xfId="0" applyNumberFormat="1" applyBorder="1"/>
    <xf numFmtId="165" fontId="0" fillId="0" borderId="3" xfId="0" applyNumberFormat="1" applyBorder="1" applyAlignment="1">
      <alignment horizontal="center"/>
    </xf>
    <xf numFmtId="0" fontId="0" fillId="0" borderId="3" xfId="0" applyBorder="1"/>
    <xf numFmtId="164" fontId="0" fillId="3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0" fontId="5" fillId="3" borderId="3" xfId="0" applyFont="1" applyFill="1" applyBorder="1"/>
    <xf numFmtId="39" fontId="0" fillId="3" borderId="1" xfId="0" applyNumberFormat="1" applyFont="1" applyFill="1" applyBorder="1"/>
    <xf numFmtId="165" fontId="0" fillId="3" borderId="1" xfId="0" applyNumberFormat="1" applyFill="1" applyBorder="1" applyAlignment="1">
      <alignment horizontal="center"/>
    </xf>
    <xf numFmtId="0" fontId="5" fillId="3" borderId="1" xfId="0" applyFont="1" applyFill="1" applyBorder="1"/>
    <xf numFmtId="44" fontId="5" fillId="3" borderId="3" xfId="0" applyNumberFormat="1" applyFont="1" applyFill="1" applyBorder="1"/>
    <xf numFmtId="40" fontId="5" fillId="3" borderId="3" xfId="2" applyNumberFormat="1" applyFont="1" applyFill="1" applyBorder="1"/>
    <xf numFmtId="40" fontId="0" fillId="0" borderId="1" xfId="2" applyNumberFormat="1" applyFont="1" applyBorder="1"/>
    <xf numFmtId="164" fontId="5" fillId="3" borderId="3" xfId="0" applyNumberFormat="1" applyFont="1" applyFill="1" applyBorder="1" applyAlignment="1">
      <alignment horizontal="center"/>
    </xf>
    <xf numFmtId="0" fontId="5" fillId="3" borderId="0" xfId="0" applyFont="1" applyFill="1" applyBorder="1"/>
    <xf numFmtId="39" fontId="5" fillId="3" borderId="3" xfId="0" applyNumberFormat="1" applyFont="1" applyFill="1" applyBorder="1"/>
    <xf numFmtId="39" fontId="5" fillId="3" borderId="3" xfId="2" applyNumberFormat="1" applyFont="1" applyFill="1" applyBorder="1"/>
    <xf numFmtId="39" fontId="0" fillId="0" borderId="1" xfId="0" applyNumberFormat="1" applyBorder="1"/>
    <xf numFmtId="164" fontId="0" fillId="0" borderId="6" xfId="0" applyNumberFormat="1" applyFont="1" applyBorder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0" fontId="5" fillId="3" borderId="7" xfId="0" applyFont="1" applyFill="1" applyBorder="1"/>
    <xf numFmtId="39" fontId="0" fillId="3" borderId="6" xfId="0" applyNumberFormat="1" applyFont="1" applyFill="1" applyBorder="1"/>
    <xf numFmtId="39" fontId="5" fillId="3" borderId="7" xfId="0" applyNumberFormat="1" applyFont="1" applyFill="1" applyBorder="1"/>
    <xf numFmtId="164" fontId="0" fillId="0" borderId="3" xfId="0" applyNumberFormat="1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16" fontId="4" fillId="0" borderId="3" xfId="1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165" fontId="0" fillId="0" borderId="6" xfId="0" applyNumberFormat="1" applyBorder="1" applyAlignment="1">
      <alignment horizontal="center"/>
    </xf>
    <xf numFmtId="0" fontId="0" fillId="5" borderId="3" xfId="0" applyFill="1" applyBorder="1"/>
    <xf numFmtId="0" fontId="0" fillId="0" borderId="0" xfId="0" applyNumberFormat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3" borderId="3" xfId="0" applyFill="1" applyBorder="1"/>
    <xf numFmtId="164" fontId="5" fillId="3" borderId="3" xfId="0" applyNumberFormat="1" applyFont="1" applyFill="1" applyBorder="1"/>
    <xf numFmtId="44" fontId="5" fillId="3" borderId="3" xfId="2" applyFont="1" applyFill="1" applyBorder="1"/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39" fontId="0" fillId="3" borderId="0" xfId="0" applyNumberFormat="1" applyFont="1" applyFill="1" applyBorder="1"/>
    <xf numFmtId="166" fontId="2" fillId="0" borderId="3" xfId="0" applyNumberFormat="1" applyFont="1" applyBorder="1"/>
    <xf numFmtId="164" fontId="0" fillId="3" borderId="3" xfId="0" applyNumberFormat="1" applyFon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3" borderId="3" xfId="0" applyNumberFormat="1" applyFont="1" applyFill="1" applyBorder="1" applyAlignment="1">
      <alignment horizontal="center"/>
    </xf>
    <xf numFmtId="39" fontId="0" fillId="3" borderId="3" xfId="0" applyNumberFormat="1" applyFont="1" applyFill="1" applyBorder="1"/>
    <xf numFmtId="17" fontId="0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39" fontId="5" fillId="3" borderId="1" xfId="0" applyNumberFormat="1" applyFont="1" applyFill="1" applyBorder="1"/>
    <xf numFmtId="164" fontId="2" fillId="3" borderId="3" xfId="0" applyNumberFormat="1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/>
    <xf numFmtId="39" fontId="2" fillId="3" borderId="3" xfId="0" applyNumberFormat="1" applyFont="1" applyFill="1" applyBorder="1"/>
    <xf numFmtId="16" fontId="0" fillId="0" borderId="0" xfId="0" applyNumberFormat="1"/>
    <xf numFmtId="0" fontId="0" fillId="0" borderId="0" xfId="0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center"/>
    </xf>
    <xf numFmtId="39" fontId="0" fillId="3" borderId="0" xfId="0" applyNumberFormat="1" applyFill="1"/>
    <xf numFmtId="40" fontId="0" fillId="3" borderId="0" xfId="0" applyNumberFormat="1" applyFont="1" applyFill="1"/>
    <xf numFmtId="40" fontId="0" fillId="3" borderId="1" xfId="0" applyNumberFormat="1" applyFont="1" applyFill="1" applyBorder="1"/>
    <xf numFmtId="40" fontId="2" fillId="3" borderId="1" xfId="0" applyNumberFormat="1" applyFont="1" applyFill="1" applyBorder="1"/>
    <xf numFmtId="39" fontId="0" fillId="3" borderId="1" xfId="0" applyNumberFormat="1" applyFill="1" applyBorder="1"/>
    <xf numFmtId="39" fontId="0" fillId="3" borderId="5" xfId="0" applyNumberFormat="1" applyFont="1" applyFill="1" applyBorder="1"/>
    <xf numFmtId="0" fontId="5" fillId="3" borderId="6" xfId="0" applyFont="1" applyFill="1" applyBorder="1"/>
    <xf numFmtId="0" fontId="4" fillId="3" borderId="3" xfId="0" applyFont="1" applyFill="1" applyBorder="1"/>
    <xf numFmtId="9" fontId="5" fillId="3" borderId="3" xfId="3" applyFont="1" applyFill="1" applyBorder="1"/>
    <xf numFmtId="0" fontId="5" fillId="3" borderId="3" xfId="0" applyFont="1" applyFill="1" applyBorder="1" applyAlignment="1">
      <alignment horizontal="left"/>
    </xf>
    <xf numFmtId="39" fontId="0" fillId="2" borderId="1" xfId="0" applyNumberFormat="1" applyFont="1" applyFill="1" applyBorder="1"/>
    <xf numFmtId="40" fontId="7" fillId="0" borderId="1" xfId="0" applyNumberFormat="1" applyFont="1" applyBorder="1"/>
    <xf numFmtId="40" fontId="0" fillId="0" borderId="0" xfId="0" applyNumberFormat="1"/>
    <xf numFmtId="0" fontId="5" fillId="3" borderId="8" xfId="0" applyFont="1" applyFill="1" applyBorder="1" applyAlignment="1">
      <alignment horizontal="left"/>
    </xf>
    <xf numFmtId="165" fontId="0" fillId="3" borderId="2" xfId="0" applyNumberForma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164" fontId="0" fillId="3" borderId="6" xfId="0" applyNumberFormat="1" applyFon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0" fontId="5" fillId="3" borderId="6" xfId="0" applyFont="1" applyFill="1" applyBorder="1" applyAlignment="1">
      <alignment horizontal="left"/>
    </xf>
    <xf numFmtId="164" fontId="0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165" fontId="0" fillId="3" borderId="6" xfId="0" applyNumberFormat="1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39" fontId="0" fillId="3" borderId="2" xfId="0" applyNumberFormat="1" applyFont="1" applyFill="1" applyBorder="1"/>
    <xf numFmtId="39" fontId="5" fillId="3" borderId="2" xfId="0" applyNumberFormat="1" applyFont="1" applyFill="1" applyBorder="1"/>
    <xf numFmtId="0" fontId="0" fillId="0" borderId="5" xfId="0" applyBorder="1"/>
    <xf numFmtId="164" fontId="0" fillId="3" borderId="4" xfId="0" applyNumberFormat="1" applyFon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0" fontId="0" fillId="0" borderId="4" xfId="0" applyBorder="1"/>
    <xf numFmtId="39" fontId="0" fillId="3" borderId="4" xfId="0" applyNumberFormat="1" applyFont="1" applyFill="1" applyBorder="1"/>
    <xf numFmtId="39" fontId="5" fillId="3" borderId="4" xfId="0" applyNumberFormat="1" applyFont="1" applyFill="1" applyBorder="1"/>
    <xf numFmtId="39" fontId="8" fillId="3" borderId="3" xfId="0" applyNumberFormat="1" applyFont="1" applyFill="1" applyBorder="1"/>
    <xf numFmtId="40" fontId="9" fillId="0" borderId="1" xfId="0" applyNumberFormat="1" applyFont="1" applyBorder="1"/>
    <xf numFmtId="165" fontId="0" fillId="7" borderId="3" xfId="0" applyNumberFormat="1" applyFont="1" applyFill="1" applyBorder="1" applyAlignment="1">
      <alignment horizontal="center"/>
    </xf>
    <xf numFmtId="0" fontId="5" fillId="7" borderId="3" xfId="0" applyFont="1" applyFill="1" applyBorder="1"/>
    <xf numFmtId="165" fontId="0" fillId="7" borderId="3" xfId="0" applyNumberFormat="1" applyFill="1" applyBorder="1" applyAlignment="1">
      <alignment horizontal="center"/>
    </xf>
    <xf numFmtId="39" fontId="0" fillId="7" borderId="3" xfId="0" applyNumberFormat="1" applyFont="1" applyFill="1" applyBorder="1"/>
    <xf numFmtId="0" fontId="0" fillId="7" borderId="3" xfId="0" applyFill="1" applyBorder="1" applyAlignment="1">
      <alignment horizontal="left"/>
    </xf>
    <xf numFmtId="39" fontId="2" fillId="7" borderId="3" xfId="0" applyNumberFormat="1" applyFont="1" applyFill="1" applyBorder="1"/>
    <xf numFmtId="0" fontId="0" fillId="3" borderId="3" xfId="0" applyFill="1" applyBorder="1" applyAlignment="1">
      <alignment horizontal="left"/>
    </xf>
    <xf numFmtId="44" fontId="5" fillId="3" borderId="7" xfId="0" applyNumberFormat="1" applyFont="1" applyFill="1" applyBorder="1"/>
    <xf numFmtId="40" fontId="5" fillId="3" borderId="7" xfId="2" applyNumberFormat="1" applyFont="1" applyFill="1" applyBorder="1"/>
    <xf numFmtId="14" fontId="0" fillId="0" borderId="1" xfId="0" applyNumberFormat="1" applyFont="1" applyBorder="1" applyAlignment="1">
      <alignment horizontal="center"/>
    </xf>
    <xf numFmtId="14" fontId="5" fillId="3" borderId="3" xfId="0" applyNumberFormat="1" applyFont="1" applyFill="1" applyBorder="1" applyAlignment="1">
      <alignment horizontal="center"/>
    </xf>
    <xf numFmtId="167" fontId="7" fillId="0" borderId="1" xfId="2" applyNumberFormat="1" applyFont="1" applyBorder="1"/>
    <xf numFmtId="14" fontId="2" fillId="0" borderId="1" xfId="0" applyNumberFormat="1" applyFont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5" fillId="3" borderId="4" xfId="0" applyFont="1" applyFill="1" applyBorder="1"/>
    <xf numFmtId="44" fontId="5" fillId="3" borderId="4" xfId="0" applyNumberFormat="1" applyFont="1" applyFill="1" applyBorder="1"/>
    <xf numFmtId="40" fontId="5" fillId="3" borderId="4" xfId="2" applyNumberFormat="1" applyFont="1" applyFill="1" applyBorder="1"/>
    <xf numFmtId="14" fontId="5" fillId="3" borderId="7" xfId="0" applyNumberFormat="1" applyFont="1" applyFill="1" applyBorder="1" applyAlignment="1">
      <alignment horizontal="center"/>
    </xf>
    <xf numFmtId="39" fontId="0" fillId="0" borderId="6" xfId="0" applyNumberFormat="1" applyFont="1" applyBorder="1"/>
    <xf numFmtId="0" fontId="11" fillId="0" borderId="3" xfId="4" applyFont="1" applyBorder="1" applyAlignment="1" applyProtection="1"/>
    <xf numFmtId="165" fontId="0" fillId="3" borderId="2" xfId="0" applyNumberFormat="1" applyFont="1" applyFill="1" applyBorder="1" applyAlignment="1">
      <alignment horizontal="center"/>
    </xf>
    <xf numFmtId="14" fontId="0" fillId="3" borderId="7" xfId="0" applyNumberFormat="1" applyFon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0" fontId="5" fillId="3" borderId="7" xfId="0" applyFont="1" applyFill="1" applyBorder="1" applyAlignment="1">
      <alignment horizontal="left"/>
    </xf>
    <xf numFmtId="39" fontId="0" fillId="3" borderId="7" xfId="0" applyNumberFormat="1" applyFont="1" applyFill="1" applyBorder="1"/>
    <xf numFmtId="0" fontId="11" fillId="0" borderId="0" xfId="4" applyFont="1" applyAlignment="1" applyProtection="1"/>
    <xf numFmtId="165" fontId="0" fillId="3" borderId="4" xfId="0" applyNumberFormat="1" applyFont="1" applyFill="1" applyBorder="1" applyAlignment="1">
      <alignment horizontal="center"/>
    </xf>
    <xf numFmtId="39" fontId="0" fillId="0" borderId="4" xfId="0" applyNumberFormat="1" applyFont="1" applyBorder="1"/>
    <xf numFmtId="39" fontId="0" fillId="0" borderId="7" xfId="0" applyNumberFormat="1" applyFont="1" applyBorder="1"/>
    <xf numFmtId="14" fontId="0" fillId="0" borderId="6" xfId="0" applyNumberFormat="1" applyFont="1" applyBorder="1" applyAlignment="1">
      <alignment horizontal="center"/>
    </xf>
    <xf numFmtId="14" fontId="0" fillId="3" borderId="3" xfId="0" applyNumberFormat="1" applyFont="1" applyFill="1" applyBorder="1" applyAlignment="1">
      <alignment horizontal="center"/>
    </xf>
    <xf numFmtId="44" fontId="0" fillId="3" borderId="3" xfId="0" applyNumberFormat="1" applyFont="1" applyFill="1" applyBorder="1"/>
    <xf numFmtId="40" fontId="0" fillId="3" borderId="3" xfId="2" applyNumberFormat="1" applyFont="1" applyFill="1" applyBorder="1"/>
    <xf numFmtId="14" fontId="0" fillId="3" borderId="9" xfId="0" applyNumberFormat="1" applyFont="1" applyFill="1" applyBorder="1" applyAlignment="1">
      <alignment horizontal="center"/>
    </xf>
    <xf numFmtId="9" fontId="5" fillId="3" borderId="4" xfId="3" applyFont="1" applyFill="1" applyBorder="1"/>
    <xf numFmtId="14" fontId="0" fillId="0" borderId="3" xfId="0" applyNumberFormat="1" applyFont="1" applyBorder="1" applyAlignment="1">
      <alignment horizontal="center"/>
    </xf>
    <xf numFmtId="0" fontId="0" fillId="3" borderId="4" xfId="0" applyFill="1" applyBorder="1"/>
    <xf numFmtId="40" fontId="9" fillId="0" borderId="2" xfId="0" applyNumberFormat="1" applyFont="1" applyBorder="1"/>
    <xf numFmtId="40" fontId="7" fillId="0" borderId="2" xfId="0" applyNumberFormat="1" applyFont="1" applyBorder="1"/>
    <xf numFmtId="14" fontId="0" fillId="0" borderId="4" xfId="0" applyNumberFormat="1" applyFont="1" applyBorder="1" applyAlignment="1">
      <alignment horizontal="center"/>
    </xf>
    <xf numFmtId="165" fontId="0" fillId="0" borderId="7" xfId="0" applyNumberFormat="1" applyFont="1" applyBorder="1" applyAlignment="1">
      <alignment horizontal="center"/>
    </xf>
    <xf numFmtId="9" fontId="5" fillId="3" borderId="7" xfId="3" applyFont="1" applyFill="1" applyBorder="1"/>
    <xf numFmtId="0" fontId="0" fillId="0" borderId="6" xfId="0" applyBorder="1"/>
    <xf numFmtId="40" fontId="7" fillId="0" borderId="3" xfId="0" applyNumberFormat="1" applyFont="1" applyBorder="1"/>
    <xf numFmtId="40" fontId="9" fillId="0" borderId="3" xfId="0" applyNumberFormat="1" applyFont="1" applyBorder="1"/>
    <xf numFmtId="0" fontId="12" fillId="0" borderId="3" xfId="4" applyFont="1" applyBorder="1" applyAlignment="1" applyProtection="1"/>
    <xf numFmtId="14" fontId="0" fillId="0" borderId="8" xfId="0" applyNumberFormat="1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12" fillId="0" borderId="4" xfId="4" applyFont="1" applyBorder="1" applyAlignment="1" applyProtection="1"/>
    <xf numFmtId="39" fontId="0" fillId="0" borderId="11" xfId="0" applyNumberFormat="1" applyFont="1" applyBorder="1"/>
    <xf numFmtId="39" fontId="0" fillId="0" borderId="8" xfId="0" applyNumberFormat="1" applyFont="1" applyBorder="1"/>
    <xf numFmtId="40" fontId="9" fillId="0" borderId="4" xfId="0" applyNumberFormat="1" applyFont="1" applyBorder="1"/>
    <xf numFmtId="40" fontId="7" fillId="0" borderId="4" xfId="0" applyNumberFormat="1" applyFont="1" applyBorder="1"/>
    <xf numFmtId="165" fontId="0" fillId="3" borderId="12" xfId="0" applyNumberFormat="1" applyFill="1" applyBorder="1" applyAlignment="1">
      <alignment horizontal="center"/>
    </xf>
    <xf numFmtId="39" fontId="0" fillId="0" borderId="5" xfId="0" applyNumberFormat="1" applyFont="1" applyBorder="1"/>
    <xf numFmtId="0" fontId="0" fillId="3" borderId="2" xfId="0" applyFill="1" applyBorder="1"/>
    <xf numFmtId="0" fontId="0" fillId="3" borderId="3" xfId="0" applyFont="1" applyFill="1" applyBorder="1"/>
    <xf numFmtId="14" fontId="0" fillId="3" borderId="1" xfId="0" applyNumberFormat="1" applyFont="1" applyFill="1" applyBorder="1" applyAlignment="1">
      <alignment horizontal="center"/>
    </xf>
    <xf numFmtId="43" fontId="0" fillId="3" borderId="3" xfId="5" applyFont="1" applyFill="1" applyBorder="1"/>
    <xf numFmtId="0" fontId="13" fillId="0" borderId="0" xfId="0" applyFont="1" applyFill="1"/>
    <xf numFmtId="165" fontId="0" fillId="0" borderId="0" xfId="0" applyNumberFormat="1" applyFont="1" applyAlignment="1">
      <alignment horizontal="center"/>
    </xf>
    <xf numFmtId="0" fontId="14" fillId="0" borderId="0" xfId="0" applyNumberFormat="1" applyFont="1" applyFill="1"/>
    <xf numFmtId="39" fontId="0" fillId="0" borderId="0" xfId="0" applyNumberFormat="1" applyFont="1"/>
    <xf numFmtId="164" fontId="0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1" xfId="0" applyNumberFormat="1" applyFont="1" applyBorder="1" applyAlignment="1">
      <alignment horizontal="center"/>
    </xf>
    <xf numFmtId="39" fontId="15" fillId="0" borderId="1" xfId="0" applyNumberFormat="1" applyFont="1" applyBorder="1"/>
    <xf numFmtId="0" fontId="0" fillId="0" borderId="0" xfId="0" applyNumberFormat="1" applyFont="1"/>
    <xf numFmtId="0" fontId="14" fillId="0" borderId="1" xfId="0" applyNumberFormat="1" applyFont="1" applyFill="1" applyBorder="1" applyAlignment="1">
      <alignment horizontal="center"/>
    </xf>
    <xf numFmtId="39" fontId="0" fillId="6" borderId="1" xfId="0" applyNumberFormat="1" applyFont="1" applyFill="1" applyBorder="1"/>
    <xf numFmtId="39" fontId="0" fillId="3" borderId="0" xfId="0" applyNumberFormat="1" applyFont="1" applyFill="1"/>
    <xf numFmtId="39" fontId="15" fillId="3" borderId="1" xfId="0" applyNumberFormat="1" applyFont="1" applyFill="1" applyBorder="1"/>
    <xf numFmtId="0" fontId="0" fillId="0" borderId="0" xfId="0" applyFont="1" applyFill="1"/>
    <xf numFmtId="165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/>
    <xf numFmtId="39" fontId="0" fillId="8" borderId="1" xfId="0" applyNumberFormat="1" applyFont="1" applyFill="1" applyBorder="1"/>
    <xf numFmtId="39" fontId="1" fillId="3" borderId="1" xfId="0" applyNumberFormat="1" applyFont="1" applyFill="1" applyBorder="1"/>
    <xf numFmtId="39" fontId="0" fillId="6" borderId="1" xfId="0" applyNumberFormat="1" applyFill="1" applyBorder="1"/>
    <xf numFmtId="39" fontId="2" fillId="3" borderId="1" xfId="0" applyNumberFormat="1" applyFont="1" applyFill="1" applyBorder="1"/>
    <xf numFmtId="164" fontId="0" fillId="2" borderId="1" xfId="0" applyNumberFormat="1" applyFont="1" applyFill="1" applyBorder="1" applyAlignment="1">
      <alignment horizontal="center"/>
    </xf>
    <xf numFmtId="0" fontId="14" fillId="2" borderId="1" xfId="0" applyNumberFormat="1" applyFont="1" applyFill="1" applyBorder="1" applyAlignment="1">
      <alignment horizontal="center"/>
    </xf>
    <xf numFmtId="0" fontId="0" fillId="9" borderId="1" xfId="0" applyFill="1" applyBorder="1"/>
    <xf numFmtId="0" fontId="4" fillId="2" borderId="3" xfId="1" applyFill="1" applyBorder="1" applyAlignment="1">
      <alignment horizontal="right"/>
    </xf>
    <xf numFmtId="0" fontId="4" fillId="2" borderId="3" xfId="1" applyFill="1" applyBorder="1">
      <alignment horizontal="left"/>
    </xf>
    <xf numFmtId="39" fontId="0" fillId="2" borderId="3" xfId="0" applyNumberFormat="1" applyFont="1" applyFill="1" applyBorder="1"/>
    <xf numFmtId="0" fontId="0" fillId="2" borderId="3" xfId="1" applyFont="1" applyFill="1" applyBorder="1">
      <alignment horizontal="left"/>
    </xf>
    <xf numFmtId="39" fontId="0" fillId="2" borderId="3" xfId="0" applyNumberFormat="1" applyFill="1" applyBorder="1"/>
    <xf numFmtId="0" fontId="0" fillId="2" borderId="1" xfId="0" applyNumberFormat="1" applyFont="1" applyFill="1" applyBorder="1" applyAlignment="1">
      <alignment horizontal="center"/>
    </xf>
    <xf numFmtId="39" fontId="0" fillId="2" borderId="1" xfId="0" applyNumberFormat="1" applyFill="1" applyBorder="1"/>
    <xf numFmtId="165" fontId="0" fillId="2" borderId="1" xfId="0" applyNumberFormat="1" applyFill="1" applyBorder="1" applyAlignment="1">
      <alignment horizontal="center"/>
    </xf>
    <xf numFmtId="0" fontId="0" fillId="10" borderId="1" xfId="0" applyFill="1" applyBorder="1"/>
    <xf numFmtId="165" fontId="0" fillId="10" borderId="1" xfId="0" applyNumberFormat="1" applyFont="1" applyFill="1" applyBorder="1" applyAlignment="1">
      <alignment horizontal="center"/>
    </xf>
    <xf numFmtId="39" fontId="0" fillId="10" borderId="1" xfId="0" applyNumberFormat="1" applyFont="1" applyFill="1" applyBorder="1"/>
    <xf numFmtId="165" fontId="0" fillId="2" borderId="3" xfId="0" applyNumberFormat="1" applyFill="1" applyBorder="1" applyAlignment="1">
      <alignment horizontal="center"/>
    </xf>
    <xf numFmtId="165" fontId="0" fillId="2" borderId="3" xfId="0" applyNumberFormat="1" applyFont="1" applyFill="1" applyBorder="1" applyAlignment="1">
      <alignment horizontal="center"/>
    </xf>
    <xf numFmtId="0" fontId="0" fillId="2" borderId="3" xfId="0" applyFill="1" applyBorder="1"/>
    <xf numFmtId="0" fontId="0" fillId="10" borderId="1" xfId="0" applyFont="1" applyFill="1" applyBorder="1"/>
    <xf numFmtId="14" fontId="0" fillId="0" borderId="2" xfId="0" applyNumberFormat="1" applyFont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39" fontId="0" fillId="0" borderId="14" xfId="0" applyNumberFormat="1" applyFont="1" applyBorder="1"/>
    <xf numFmtId="43" fontId="0" fillId="3" borderId="7" xfId="5" applyFont="1" applyFill="1" applyBorder="1"/>
    <xf numFmtId="0" fontId="0" fillId="3" borderId="7" xfId="0" applyFill="1" applyBorder="1"/>
    <xf numFmtId="0" fontId="0" fillId="3" borderId="15" xfId="0" applyFill="1" applyBorder="1"/>
    <xf numFmtId="39" fontId="0" fillId="3" borderId="8" xfId="0" applyNumberFormat="1" applyFont="1" applyFill="1" applyBorder="1"/>
    <xf numFmtId="0" fontId="0" fillId="3" borderId="6" xfId="0" applyFill="1" applyBorder="1"/>
    <xf numFmtId="14" fontId="0" fillId="0" borderId="3" xfId="0" applyNumberFormat="1" applyBorder="1" applyAlignment="1">
      <alignment horizontal="center"/>
    </xf>
    <xf numFmtId="0" fontId="0" fillId="0" borderId="8" xfId="0" applyFill="1" applyBorder="1"/>
    <xf numFmtId="0" fontId="0" fillId="3" borderId="8" xfId="0" applyFill="1" applyBorder="1"/>
    <xf numFmtId="0" fontId="0" fillId="0" borderId="12" xfId="0" applyFont="1" applyBorder="1"/>
    <xf numFmtId="40" fontId="0" fillId="0" borderId="2" xfId="0" applyNumberFormat="1" applyFont="1" applyBorder="1"/>
    <xf numFmtId="0" fontId="0" fillId="0" borderId="14" xfId="0" applyBorder="1"/>
    <xf numFmtId="40" fontId="0" fillId="0" borderId="3" xfId="0" applyNumberFormat="1" applyFont="1" applyBorder="1"/>
    <xf numFmtId="0" fontId="0" fillId="0" borderId="3" xfId="0" applyFont="1" applyBorder="1"/>
    <xf numFmtId="39" fontId="0" fillId="3" borderId="14" xfId="0" applyNumberFormat="1" applyFont="1" applyFill="1" applyBorder="1"/>
    <xf numFmtId="39" fontId="0" fillId="3" borderId="3" xfId="0" applyNumberFormat="1" applyFill="1" applyBorder="1"/>
    <xf numFmtId="40" fontId="5" fillId="3" borderId="0" xfId="2" applyNumberFormat="1" applyFont="1" applyFill="1" applyBorder="1"/>
    <xf numFmtId="14" fontId="2" fillId="0" borderId="2" xfId="0" applyNumberFormat="1" applyFont="1" applyBorder="1" applyAlignment="1">
      <alignment horizontal="center"/>
    </xf>
    <xf numFmtId="0" fontId="2" fillId="0" borderId="16" xfId="0" applyFont="1" applyBorder="1"/>
    <xf numFmtId="0" fontId="16" fillId="0" borderId="0" xfId="0" applyFont="1"/>
    <xf numFmtId="40" fontId="0" fillId="0" borderId="3" xfId="2" applyNumberFormat="1" applyFont="1" applyBorder="1"/>
    <xf numFmtId="40" fontId="2" fillId="0" borderId="3" xfId="2" applyNumberFormat="1" applyFont="1" applyBorder="1"/>
    <xf numFmtId="14" fontId="0" fillId="0" borderId="0" xfId="0" applyNumberFormat="1" applyFon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11" fillId="0" borderId="4" xfId="4" applyFont="1" applyBorder="1" applyAlignment="1" applyProtection="1"/>
    <xf numFmtId="14" fontId="0" fillId="0" borderId="12" xfId="0" applyNumberFormat="1" applyFon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8" xfId="0" applyBorder="1"/>
    <xf numFmtId="165" fontId="0" fillId="0" borderId="2" xfId="0" applyNumberFormat="1" applyBorder="1" applyAlignment="1">
      <alignment horizontal="center"/>
    </xf>
    <xf numFmtId="40" fontId="0" fillId="3" borderId="1" xfId="2" applyNumberFormat="1" applyFont="1" applyFill="1" applyBorder="1"/>
    <xf numFmtId="14" fontId="0" fillId="0" borderId="1" xfId="0" applyNumberFormat="1" applyBorder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40" fontId="4" fillId="0" borderId="3" xfId="2" applyNumberFormat="1" applyFont="1" applyBorder="1"/>
    <xf numFmtId="0" fontId="11" fillId="2" borderId="3" xfId="4" applyFont="1" applyFill="1" applyBorder="1" applyAlignment="1" applyProtection="1"/>
    <xf numFmtId="40" fontId="0" fillId="0" borderId="4" xfId="2" applyNumberFormat="1" applyFont="1" applyBorder="1"/>
    <xf numFmtId="0" fontId="0" fillId="0" borderId="7" xfId="0" applyBorder="1"/>
    <xf numFmtId="39" fontId="5" fillId="3" borderId="6" xfId="0" applyNumberFormat="1" applyFont="1" applyFill="1" applyBorder="1"/>
    <xf numFmtId="40" fontId="0" fillId="0" borderId="7" xfId="2" applyNumberFormat="1" applyFont="1" applyBorder="1"/>
    <xf numFmtId="0" fontId="11" fillId="3" borderId="3" xfId="4" applyFont="1" applyFill="1" applyBorder="1" applyAlignment="1" applyProtection="1"/>
    <xf numFmtId="165" fontId="0" fillId="0" borderId="5" xfId="0" applyNumberFormat="1" applyFont="1" applyBorder="1" applyAlignment="1">
      <alignment horizontal="center"/>
    </xf>
    <xf numFmtId="165" fontId="0" fillId="0" borderId="17" xfId="0" applyNumberFormat="1" applyFont="1" applyBorder="1" applyAlignment="1">
      <alignment horizontal="center"/>
    </xf>
    <xf numFmtId="165" fontId="0" fillId="3" borderId="18" xfId="0" applyNumberFormat="1" applyFont="1" applyFill="1" applyBorder="1" applyAlignment="1">
      <alignment horizontal="center"/>
    </xf>
    <xf numFmtId="165" fontId="0" fillId="3" borderId="18" xfId="0" applyNumberFormat="1" applyFill="1" applyBorder="1" applyAlignment="1">
      <alignment horizontal="center"/>
    </xf>
    <xf numFmtId="165" fontId="0" fillId="3" borderId="19" xfId="0" applyNumberFormat="1" applyFill="1" applyBorder="1" applyAlignment="1">
      <alignment horizontal="center"/>
    </xf>
    <xf numFmtId="165" fontId="0" fillId="3" borderId="14" xfId="0" applyNumberFormat="1" applyFont="1" applyFill="1" applyBorder="1" applyAlignment="1">
      <alignment horizontal="center"/>
    </xf>
    <xf numFmtId="165" fontId="0" fillId="3" borderId="5" xfId="0" applyNumberFormat="1" applyFont="1" applyFill="1" applyBorder="1" applyAlignment="1">
      <alignment horizontal="center"/>
    </xf>
    <xf numFmtId="165" fontId="0" fillId="3" borderId="17" xfId="0" applyNumberFormat="1" applyFont="1" applyFill="1" applyBorder="1" applyAlignment="1">
      <alignment horizontal="center"/>
    </xf>
    <xf numFmtId="165" fontId="0" fillId="3" borderId="19" xfId="0" applyNumberFormat="1" applyFont="1" applyFill="1" applyBorder="1" applyAlignment="1">
      <alignment horizontal="center"/>
    </xf>
    <xf numFmtId="165" fontId="0" fillId="3" borderId="20" xfId="0" applyNumberFormat="1" applyFill="1" applyBorder="1" applyAlignment="1">
      <alignment horizontal="center"/>
    </xf>
    <xf numFmtId="165" fontId="0" fillId="0" borderId="14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Fon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17" xfId="0" applyNumberFormat="1" applyFill="1" applyBorder="1" applyAlignment="1">
      <alignment horizontal="center"/>
    </xf>
    <xf numFmtId="165" fontId="0" fillId="3" borderId="21" xfId="0" applyNumberFormat="1" applyFill="1" applyBorder="1" applyAlignment="1">
      <alignment horizontal="center"/>
    </xf>
    <xf numFmtId="165" fontId="0" fillId="3" borderId="22" xfId="0" applyNumberFormat="1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0" fontId="0" fillId="0" borderId="20" xfId="0" applyBorder="1"/>
    <xf numFmtId="0" fontId="0" fillId="0" borderId="18" xfId="0" applyBorder="1"/>
    <xf numFmtId="14" fontId="2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7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Border="1"/>
    <xf numFmtId="39" fontId="0" fillId="0" borderId="0" xfId="0" applyNumberFormat="1" applyFont="1" applyBorder="1"/>
    <xf numFmtId="39" fontId="2" fillId="3" borderId="5" xfId="0" applyNumberFormat="1" applyFont="1" applyFill="1" applyBorder="1"/>
    <xf numFmtId="165" fontId="0" fillId="3" borderId="12" xfId="0" applyNumberFormat="1" applyFill="1" applyBorder="1" applyAlignment="1">
      <alignment horizontal="left"/>
    </xf>
    <xf numFmtId="0" fontId="0" fillId="0" borderId="4" xfId="0" applyBorder="1" applyAlignment="1">
      <alignment horizontal="center"/>
    </xf>
    <xf numFmtId="14" fontId="0" fillId="3" borderId="2" xfId="0" applyNumberFormat="1" applyFont="1" applyFill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  <xf numFmtId="43" fontId="0" fillId="3" borderId="4" xfId="5" applyFont="1" applyFill="1" applyBorder="1"/>
    <xf numFmtId="39" fontId="0" fillId="3" borderId="17" xfId="0" applyNumberFormat="1" applyFont="1" applyFill="1" applyBorder="1"/>
  </cellXfs>
  <cellStyles count="6">
    <cellStyle name="Hyperlink" xfId="4" builtinId="8"/>
    <cellStyle name="Moeda" xfId="2" builtinId="4"/>
    <cellStyle name="Normal" xfId="0" builtinId="0"/>
    <cellStyle name="Normal_" xfId="1"/>
    <cellStyle name="Porcentagem" xfId="3" builtinId="5"/>
    <cellStyle name="Separador de milhares" xfId="5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3"/>
  <sheetViews>
    <sheetView zoomScale="120" zoomScaleNormal="120" workbookViewId="0">
      <selection activeCell="B15" sqref="B15"/>
    </sheetView>
  </sheetViews>
  <sheetFormatPr defaultRowHeight="12.75"/>
  <cols>
    <col min="1" max="1" width="9.140625" style="1"/>
    <col min="2" max="2" width="9.140625" style="2"/>
    <col min="3" max="3" width="12.5703125" style="2" customWidth="1"/>
    <col min="4" max="4" width="49" customWidth="1"/>
    <col min="5" max="5" width="11" style="3" customWidth="1"/>
    <col min="6" max="6" width="10.5703125" style="117" customWidth="1"/>
    <col min="7" max="7" width="10.7109375" style="117" customWidth="1"/>
    <col min="8" max="8" width="18.85546875" style="4" customWidth="1"/>
    <col min="9" max="9" width="11" style="5" customWidth="1"/>
  </cols>
  <sheetData>
    <row r="1" spans="1:9" ht="18">
      <c r="A1" s="34" t="s">
        <v>246</v>
      </c>
      <c r="D1" s="25" t="s">
        <v>247</v>
      </c>
      <c r="E1" s="25"/>
    </row>
    <row r="2" spans="1:9">
      <c r="A2" s="1" t="s">
        <v>2</v>
      </c>
      <c r="D2" s="7"/>
    </row>
    <row r="3" spans="1:9">
      <c r="A3" s="8" t="s">
        <v>3</v>
      </c>
      <c r="B3" s="9" t="s">
        <v>4</v>
      </c>
      <c r="C3" s="9" t="s">
        <v>5</v>
      </c>
      <c r="D3" s="10" t="s">
        <v>6</v>
      </c>
      <c r="E3" s="11" t="s">
        <v>7</v>
      </c>
      <c r="F3" s="68" t="s">
        <v>7</v>
      </c>
      <c r="G3" s="68" t="s">
        <v>8</v>
      </c>
      <c r="H3" s="12" t="s">
        <v>9</v>
      </c>
      <c r="I3" s="11" t="s">
        <v>10</v>
      </c>
    </row>
    <row r="4" spans="1:9">
      <c r="A4" s="8"/>
      <c r="B4" s="9"/>
      <c r="C4" s="9"/>
      <c r="D4" s="10"/>
      <c r="E4" s="11" t="s">
        <v>11</v>
      </c>
      <c r="F4" s="68" t="s">
        <v>12</v>
      </c>
      <c r="G4" s="68"/>
      <c r="H4" s="12"/>
      <c r="I4" s="13"/>
    </row>
    <row r="5" spans="1:9">
      <c r="A5" s="8">
        <v>40542</v>
      </c>
      <c r="B5" s="9"/>
      <c r="C5" s="9"/>
      <c r="D5" s="10" t="s">
        <v>9</v>
      </c>
      <c r="E5" s="11"/>
      <c r="F5" s="68"/>
      <c r="G5" s="68"/>
      <c r="H5" s="12">
        <v>-19982.53</v>
      </c>
      <c r="I5" s="13" t="s">
        <v>13</v>
      </c>
    </row>
    <row r="6" spans="1:9">
      <c r="A6" s="8">
        <v>40182</v>
      </c>
      <c r="B6" s="242"/>
      <c r="C6" s="242"/>
      <c r="D6" s="247" t="s">
        <v>14</v>
      </c>
      <c r="E6" s="243"/>
      <c r="F6" s="243"/>
      <c r="G6" s="243">
        <v>1812</v>
      </c>
      <c r="H6" s="12">
        <f t="shared" ref="H6:H69" si="0">H5+G6-F6</f>
        <v>-18170.53</v>
      </c>
      <c r="I6" s="13" t="s">
        <v>13</v>
      </c>
    </row>
    <row r="7" spans="1:9">
      <c r="A7" s="8">
        <v>40182</v>
      </c>
      <c r="B7" s="242"/>
      <c r="C7" s="242"/>
      <c r="D7" s="247" t="s">
        <v>15</v>
      </c>
      <c r="E7" s="243"/>
      <c r="F7" s="243"/>
      <c r="G7" s="243">
        <v>96.6</v>
      </c>
      <c r="H7" s="12">
        <f t="shared" si="0"/>
        <v>-18073.93</v>
      </c>
      <c r="I7" s="13" t="s">
        <v>13</v>
      </c>
    </row>
    <row r="8" spans="1:9">
      <c r="A8" s="8">
        <v>40182</v>
      </c>
      <c r="B8" s="242"/>
      <c r="C8" s="242"/>
      <c r="D8" s="247" t="s">
        <v>16</v>
      </c>
      <c r="E8" s="243"/>
      <c r="F8" s="243"/>
      <c r="G8" s="243">
        <v>70</v>
      </c>
      <c r="H8" s="12">
        <f t="shared" si="0"/>
        <v>-18003.93</v>
      </c>
      <c r="I8" s="13" t="s">
        <v>13</v>
      </c>
    </row>
    <row r="9" spans="1:9">
      <c r="A9" s="8">
        <v>40182</v>
      </c>
      <c r="B9" s="242"/>
      <c r="C9" s="242"/>
      <c r="D9" s="247" t="str">
        <f>D8</f>
        <v>TRANSF. FAVORECIDO O PRÓPRIO</v>
      </c>
      <c r="E9" s="243"/>
      <c r="F9" s="243"/>
      <c r="G9" s="243">
        <v>6082.4</v>
      </c>
      <c r="H9" s="12">
        <f t="shared" si="0"/>
        <v>-11921.53</v>
      </c>
      <c r="I9" s="13" t="s">
        <v>13</v>
      </c>
    </row>
    <row r="10" spans="1:9">
      <c r="A10" s="8">
        <v>40182</v>
      </c>
      <c r="B10" s="9"/>
      <c r="C10" s="9"/>
      <c r="D10" s="10" t="s">
        <v>17</v>
      </c>
      <c r="E10" s="11">
        <v>213.04</v>
      </c>
      <c r="F10" s="68">
        <v>213.04</v>
      </c>
      <c r="G10" s="68"/>
      <c r="H10" s="12">
        <f t="shared" si="0"/>
        <v>-12134.570000000002</v>
      </c>
      <c r="I10" s="13" t="s">
        <v>13</v>
      </c>
    </row>
    <row r="11" spans="1:9">
      <c r="A11" s="8">
        <v>40182</v>
      </c>
      <c r="B11" s="9"/>
      <c r="C11" s="9"/>
      <c r="D11" s="10" t="s">
        <v>18</v>
      </c>
      <c r="E11" s="11"/>
      <c r="F11" s="227">
        <v>6.72</v>
      </c>
      <c r="G11" s="68"/>
      <c r="H11" s="12">
        <f t="shared" si="0"/>
        <v>-12141.29</v>
      </c>
      <c r="I11" s="13" t="s">
        <v>13</v>
      </c>
    </row>
    <row r="12" spans="1:9">
      <c r="A12" s="8">
        <v>40182</v>
      </c>
      <c r="B12" s="9">
        <v>5462</v>
      </c>
      <c r="C12" s="9"/>
      <c r="D12" s="10" t="s">
        <v>19</v>
      </c>
      <c r="E12" s="14">
        <v>267.05</v>
      </c>
      <c r="F12" s="68">
        <v>267.05</v>
      </c>
      <c r="G12" s="68"/>
      <c r="H12" s="12">
        <f t="shared" si="0"/>
        <v>-12408.34</v>
      </c>
      <c r="I12" s="13" t="s">
        <v>13</v>
      </c>
    </row>
    <row r="13" spans="1:9">
      <c r="A13" s="8">
        <v>40182</v>
      </c>
      <c r="B13" s="9">
        <v>5250</v>
      </c>
      <c r="C13" s="9"/>
      <c r="D13" s="10" t="s">
        <v>20</v>
      </c>
      <c r="E13" s="11">
        <v>650</v>
      </c>
      <c r="F13" s="68">
        <v>650</v>
      </c>
      <c r="G13" s="68"/>
      <c r="H13" s="12">
        <f t="shared" si="0"/>
        <v>-13058.34</v>
      </c>
      <c r="I13" s="13" t="s">
        <v>13</v>
      </c>
    </row>
    <row r="14" spans="1:9">
      <c r="A14" s="8">
        <v>40182</v>
      </c>
      <c r="B14" s="9"/>
      <c r="C14" s="9"/>
      <c r="D14" s="10" t="s">
        <v>21</v>
      </c>
      <c r="E14" s="11"/>
      <c r="F14" s="220">
        <v>109.03</v>
      </c>
      <c r="G14" s="68"/>
      <c r="H14" s="12">
        <f t="shared" si="0"/>
        <v>-13167.37</v>
      </c>
      <c r="I14" s="13" t="s">
        <v>13</v>
      </c>
    </row>
    <row r="15" spans="1:9">
      <c r="A15" s="8">
        <v>40183</v>
      </c>
      <c r="B15" s="9"/>
      <c r="C15" s="9"/>
      <c r="D15" s="10" t="s">
        <v>23</v>
      </c>
      <c r="E15" s="11"/>
      <c r="F15" s="68"/>
      <c r="G15" s="68">
        <v>3747.53</v>
      </c>
      <c r="H15" s="12">
        <f t="shared" si="0"/>
        <v>-9419.84</v>
      </c>
      <c r="I15" s="13" t="s">
        <v>13</v>
      </c>
    </row>
    <row r="16" spans="1:9">
      <c r="A16" s="8">
        <v>40183</v>
      </c>
      <c r="B16" s="9"/>
      <c r="C16" s="9"/>
      <c r="D16" s="10" t="s">
        <v>24</v>
      </c>
      <c r="E16" s="11">
        <v>32.21</v>
      </c>
      <c r="F16" s="68">
        <v>32.21</v>
      </c>
      <c r="G16" s="68"/>
      <c r="H16" s="12">
        <f t="shared" si="0"/>
        <v>-9452.0499999999993</v>
      </c>
      <c r="I16" s="13" t="s">
        <v>13</v>
      </c>
    </row>
    <row r="17" spans="1:9">
      <c r="A17" s="8">
        <v>40183</v>
      </c>
      <c r="B17" s="9"/>
      <c r="C17" s="9"/>
      <c r="D17" s="10" t="s">
        <v>25</v>
      </c>
      <c r="E17" s="11"/>
      <c r="F17" s="227">
        <v>142.72999999999999</v>
      </c>
      <c r="G17" s="68"/>
      <c r="H17" s="12">
        <f t="shared" si="0"/>
        <v>-9594.7799999999988</v>
      </c>
      <c r="I17" s="13" t="s">
        <v>13</v>
      </c>
    </row>
    <row r="18" spans="1:9">
      <c r="A18" s="8">
        <v>40183</v>
      </c>
      <c r="B18" s="9"/>
      <c r="C18" s="9"/>
      <c r="D18" s="10" t="s">
        <v>26</v>
      </c>
      <c r="E18" s="11"/>
      <c r="F18" s="227">
        <v>373.55</v>
      </c>
      <c r="G18" s="68"/>
      <c r="H18" s="12">
        <f t="shared" si="0"/>
        <v>-9968.3299999999981</v>
      </c>
      <c r="I18" s="13" t="s">
        <v>13</v>
      </c>
    </row>
    <row r="19" spans="1:9">
      <c r="A19" s="8">
        <v>40184</v>
      </c>
      <c r="B19" s="9"/>
      <c r="C19" s="9"/>
      <c r="D19" s="10" t="s">
        <v>23</v>
      </c>
      <c r="E19" s="11"/>
      <c r="F19" s="68"/>
      <c r="G19" s="68">
        <v>700</v>
      </c>
      <c r="H19" s="12">
        <f t="shared" si="0"/>
        <v>-9268.3299999999981</v>
      </c>
      <c r="I19" s="13" t="s">
        <v>13</v>
      </c>
    </row>
    <row r="20" spans="1:9">
      <c r="A20" s="8">
        <v>40184</v>
      </c>
      <c r="B20" s="9"/>
      <c r="C20" s="9"/>
      <c r="D20" s="10" t="str">
        <f>D9</f>
        <v>TRANSF. FAVORECIDO O PRÓPRIO</v>
      </c>
      <c r="E20" s="11"/>
      <c r="F20" s="68"/>
      <c r="G20" s="68">
        <v>476</v>
      </c>
      <c r="H20" s="12">
        <f t="shared" si="0"/>
        <v>-8792.3299999999981</v>
      </c>
      <c r="I20" s="13" t="s">
        <v>13</v>
      </c>
    </row>
    <row r="21" spans="1:9">
      <c r="A21" s="8">
        <v>40184</v>
      </c>
      <c r="B21" s="9"/>
      <c r="C21" s="9"/>
      <c r="D21" s="10" t="str">
        <f>D20</f>
        <v>TRANSF. FAVORECIDO O PRÓPRIO</v>
      </c>
      <c r="E21" s="11"/>
      <c r="F21" s="68"/>
      <c r="G21" s="68">
        <v>1510.2</v>
      </c>
      <c r="H21" s="12">
        <f t="shared" si="0"/>
        <v>-7282.1299999999983</v>
      </c>
      <c r="I21" s="13" t="s">
        <v>13</v>
      </c>
    </row>
    <row r="22" spans="1:9">
      <c r="A22" s="8">
        <v>40184</v>
      </c>
      <c r="B22" s="9"/>
      <c r="C22" s="9"/>
      <c r="D22" s="10" t="str">
        <f>D21</f>
        <v>TRANSF. FAVORECIDO O PRÓPRIO</v>
      </c>
      <c r="E22" s="11"/>
      <c r="F22" s="68"/>
      <c r="G22" s="68">
        <v>469.34</v>
      </c>
      <c r="H22" s="12">
        <f t="shared" si="0"/>
        <v>-6812.7899999999981</v>
      </c>
      <c r="I22" s="13" t="s">
        <v>13</v>
      </c>
    </row>
    <row r="23" spans="1:9">
      <c r="A23" s="8">
        <v>40184</v>
      </c>
      <c r="B23" s="9"/>
      <c r="C23" s="9"/>
      <c r="D23" s="10" t="s">
        <v>27</v>
      </c>
      <c r="E23" s="11"/>
      <c r="F23" s="227">
        <v>8</v>
      </c>
      <c r="G23" s="68"/>
      <c r="H23" s="12">
        <f t="shared" si="0"/>
        <v>-6820.7899999999981</v>
      </c>
      <c r="I23" s="13" t="s">
        <v>13</v>
      </c>
    </row>
    <row r="24" spans="1:9">
      <c r="A24" s="8">
        <v>40184</v>
      </c>
      <c r="B24" s="9"/>
      <c r="C24" s="9"/>
      <c r="D24" s="10" t="s">
        <v>28</v>
      </c>
      <c r="E24" s="11"/>
      <c r="F24" s="227">
        <v>17.28</v>
      </c>
      <c r="G24" s="68"/>
      <c r="H24" s="12">
        <f t="shared" si="0"/>
        <v>-6838.0699999999979</v>
      </c>
      <c r="I24" s="13" t="s">
        <v>13</v>
      </c>
    </row>
    <row r="25" spans="1:9">
      <c r="A25" s="8">
        <v>40184</v>
      </c>
      <c r="B25" s="9">
        <v>5465</v>
      </c>
      <c r="C25" s="9"/>
      <c r="D25" s="10" t="s">
        <v>29</v>
      </c>
      <c r="E25" s="11">
        <v>65.92</v>
      </c>
      <c r="F25" s="68">
        <v>65.92</v>
      </c>
      <c r="G25" s="68"/>
      <c r="H25" s="12">
        <f t="shared" si="0"/>
        <v>-6903.989999999998</v>
      </c>
      <c r="I25" s="13" t="s">
        <v>13</v>
      </c>
    </row>
    <row r="26" spans="1:9">
      <c r="A26" s="8">
        <v>40185</v>
      </c>
      <c r="B26" s="9"/>
      <c r="C26" s="9"/>
      <c r="D26" s="10" t="s">
        <v>23</v>
      </c>
      <c r="E26" s="11"/>
      <c r="F26" s="68"/>
      <c r="G26" s="68">
        <v>8405.18</v>
      </c>
      <c r="H26" s="12">
        <f t="shared" si="0"/>
        <v>1501.1900000000023</v>
      </c>
      <c r="I26" s="13" t="s">
        <v>13</v>
      </c>
    </row>
    <row r="27" spans="1:9">
      <c r="A27" s="8">
        <v>40185</v>
      </c>
      <c r="B27" s="9"/>
      <c r="C27" s="9"/>
      <c r="D27" s="10" t="s">
        <v>30</v>
      </c>
      <c r="E27" s="11"/>
      <c r="F27" s="68"/>
      <c r="G27" s="68">
        <v>912.8</v>
      </c>
      <c r="H27" s="12">
        <f t="shared" si="0"/>
        <v>2413.9900000000025</v>
      </c>
      <c r="I27" s="13" t="s">
        <v>13</v>
      </c>
    </row>
    <row r="28" spans="1:9">
      <c r="A28" s="8">
        <v>40185</v>
      </c>
      <c r="B28" s="9"/>
      <c r="C28" s="9"/>
      <c r="D28" s="10" t="s">
        <v>31</v>
      </c>
      <c r="E28" s="11"/>
      <c r="F28" s="227">
        <v>127.98</v>
      </c>
      <c r="G28" s="68"/>
      <c r="H28" s="12">
        <f t="shared" si="0"/>
        <v>2286.0100000000025</v>
      </c>
      <c r="I28" s="13" t="s">
        <v>13</v>
      </c>
    </row>
    <row r="29" spans="1:9">
      <c r="A29" s="8">
        <v>40185</v>
      </c>
      <c r="B29" s="9"/>
      <c r="C29" s="9"/>
      <c r="D29" s="10" t="s">
        <v>32</v>
      </c>
      <c r="E29" s="11"/>
      <c r="F29" s="220">
        <v>1816.1</v>
      </c>
      <c r="G29" s="68"/>
      <c r="H29" s="12">
        <f t="shared" si="0"/>
        <v>469.91000000000258</v>
      </c>
      <c r="I29" s="13" t="s">
        <v>13</v>
      </c>
    </row>
    <row r="30" spans="1:9">
      <c r="A30" s="8">
        <v>40185</v>
      </c>
      <c r="B30" s="9"/>
      <c r="C30" s="9"/>
      <c r="D30" s="10" t="s">
        <v>33</v>
      </c>
      <c r="E30" s="11"/>
      <c r="F30" s="220">
        <v>2263.3200000000002</v>
      </c>
      <c r="G30" s="68"/>
      <c r="H30" s="12">
        <f t="shared" si="0"/>
        <v>-1793.4099999999976</v>
      </c>
      <c r="I30" s="13" t="s">
        <v>13</v>
      </c>
    </row>
    <row r="31" spans="1:9">
      <c r="A31" s="8">
        <v>40185</v>
      </c>
      <c r="B31" s="9"/>
      <c r="C31" s="9"/>
      <c r="D31" s="10" t="s">
        <v>34</v>
      </c>
      <c r="E31" s="11"/>
      <c r="F31" s="220">
        <v>791</v>
      </c>
      <c r="G31" s="68"/>
      <c r="H31" s="12">
        <f t="shared" si="0"/>
        <v>-2584.4099999999976</v>
      </c>
      <c r="I31" s="13" t="s">
        <v>13</v>
      </c>
    </row>
    <row r="32" spans="1:9">
      <c r="A32" s="8">
        <v>40185</v>
      </c>
      <c r="B32" s="9"/>
      <c r="C32" s="9"/>
      <c r="D32" s="10" t="s">
        <v>35</v>
      </c>
      <c r="E32" s="11"/>
      <c r="F32" s="220">
        <v>1158</v>
      </c>
      <c r="G32" s="68"/>
      <c r="H32" s="12">
        <f t="shared" si="0"/>
        <v>-3742.4099999999976</v>
      </c>
      <c r="I32" s="13" t="s">
        <v>13</v>
      </c>
    </row>
    <row r="33" spans="1:9">
      <c r="A33" s="8">
        <v>40185</v>
      </c>
      <c r="B33" s="9"/>
      <c r="C33" s="9"/>
      <c r="D33" s="10" t="s">
        <v>36</v>
      </c>
      <c r="E33" s="11"/>
      <c r="F33" s="220">
        <v>696</v>
      </c>
      <c r="G33" s="68"/>
      <c r="H33" s="12">
        <f t="shared" si="0"/>
        <v>-4438.409999999998</v>
      </c>
      <c r="I33" s="13" t="s">
        <v>13</v>
      </c>
    </row>
    <row r="34" spans="1:9">
      <c r="A34" s="8">
        <v>40185</v>
      </c>
      <c r="B34" s="9"/>
      <c r="C34" s="9"/>
      <c r="D34" s="10" t="s">
        <v>37</v>
      </c>
      <c r="E34" s="11"/>
      <c r="F34" s="220">
        <v>4886</v>
      </c>
      <c r="G34" s="68"/>
      <c r="H34" s="12">
        <f t="shared" si="0"/>
        <v>-9324.409999999998</v>
      </c>
      <c r="I34" s="13" t="s">
        <v>13</v>
      </c>
    </row>
    <row r="35" spans="1:9">
      <c r="A35" s="8">
        <v>40185</v>
      </c>
      <c r="B35" s="9"/>
      <c r="C35" s="9"/>
      <c r="D35" s="10" t="s">
        <v>38</v>
      </c>
      <c r="E35" s="11"/>
      <c r="F35" s="220">
        <v>5006</v>
      </c>
      <c r="G35" s="68"/>
      <c r="H35" s="12">
        <f t="shared" si="0"/>
        <v>-14330.409999999998</v>
      </c>
      <c r="I35" s="13" t="s">
        <v>13</v>
      </c>
    </row>
    <row r="36" spans="1:9">
      <c r="A36" s="8">
        <v>40185</v>
      </c>
      <c r="B36" s="9"/>
      <c r="C36" s="9"/>
      <c r="D36" s="10" t="s">
        <v>39</v>
      </c>
      <c r="E36" s="11"/>
      <c r="F36" s="220">
        <v>928</v>
      </c>
      <c r="G36" s="68"/>
      <c r="H36" s="12">
        <f t="shared" si="0"/>
        <v>-15258.409999999998</v>
      </c>
      <c r="I36" s="13" t="s">
        <v>13</v>
      </c>
    </row>
    <row r="37" spans="1:9">
      <c r="A37" s="8">
        <v>40185</v>
      </c>
      <c r="B37" s="9"/>
      <c r="C37" s="9"/>
      <c r="D37" s="10" t="s">
        <v>40</v>
      </c>
      <c r="E37" s="11"/>
      <c r="F37" s="220">
        <v>761</v>
      </c>
      <c r="G37" s="68"/>
      <c r="H37" s="12">
        <f t="shared" si="0"/>
        <v>-16019.409999999998</v>
      </c>
      <c r="I37" s="13" t="s">
        <v>13</v>
      </c>
    </row>
    <row r="38" spans="1:9">
      <c r="A38" s="8">
        <v>40185</v>
      </c>
      <c r="B38" s="9"/>
      <c r="C38" s="9"/>
      <c r="D38" s="10" t="s">
        <v>41</v>
      </c>
      <c r="E38" s="11"/>
      <c r="F38" s="220">
        <v>782</v>
      </c>
      <c r="G38" s="68"/>
      <c r="H38" s="12">
        <f t="shared" si="0"/>
        <v>-16801.409999999996</v>
      </c>
      <c r="I38" s="13" t="s">
        <v>13</v>
      </c>
    </row>
    <row r="39" spans="1:9">
      <c r="A39" s="8">
        <v>40185</v>
      </c>
      <c r="B39" s="9"/>
      <c r="C39" s="9"/>
      <c r="D39" s="10" t="s">
        <v>42</v>
      </c>
      <c r="E39" s="11"/>
      <c r="F39" s="220">
        <v>725</v>
      </c>
      <c r="G39" s="68"/>
      <c r="H39" s="12">
        <f t="shared" si="0"/>
        <v>-17526.409999999996</v>
      </c>
      <c r="I39" s="13" t="s">
        <v>13</v>
      </c>
    </row>
    <row r="40" spans="1:9">
      <c r="A40" s="8">
        <v>40185</v>
      </c>
      <c r="B40" s="9"/>
      <c r="C40" s="9"/>
      <c r="D40" s="10" t="s">
        <v>43</v>
      </c>
      <c r="E40" s="11"/>
      <c r="F40" s="220">
        <v>463</v>
      </c>
      <c r="G40" s="68"/>
      <c r="H40" s="12">
        <f t="shared" si="0"/>
        <v>-17989.409999999996</v>
      </c>
      <c r="I40" s="13" t="s">
        <v>13</v>
      </c>
    </row>
    <row r="41" spans="1:9">
      <c r="A41" s="8">
        <v>40185</v>
      </c>
      <c r="B41" s="9"/>
      <c r="C41" s="9"/>
      <c r="D41" s="10" t="s">
        <v>44</v>
      </c>
      <c r="E41" s="15"/>
      <c r="F41" s="228">
        <v>620</v>
      </c>
      <c r="G41" s="121"/>
      <c r="H41" s="12">
        <f t="shared" si="0"/>
        <v>-18609.409999999996</v>
      </c>
      <c r="I41" s="13" t="s">
        <v>13</v>
      </c>
    </row>
    <row r="42" spans="1:9">
      <c r="A42" s="8">
        <v>40185</v>
      </c>
      <c r="B42" s="9"/>
      <c r="C42" s="9"/>
      <c r="D42" s="10" t="s">
        <v>45</v>
      </c>
      <c r="E42" s="11"/>
      <c r="F42" s="220">
        <v>885</v>
      </c>
      <c r="G42" s="68"/>
      <c r="H42" s="12">
        <f t="shared" si="0"/>
        <v>-19494.409999999996</v>
      </c>
      <c r="I42" s="13" t="s">
        <v>13</v>
      </c>
    </row>
    <row r="43" spans="1:9">
      <c r="A43" s="8">
        <v>40185</v>
      </c>
      <c r="B43" s="9"/>
      <c r="C43" s="9"/>
      <c r="D43" s="10" t="s">
        <v>46</v>
      </c>
      <c r="E43" s="11"/>
      <c r="F43" s="220">
        <v>1254</v>
      </c>
      <c r="G43" s="68"/>
      <c r="H43" s="12">
        <f t="shared" si="0"/>
        <v>-20748.409999999996</v>
      </c>
      <c r="I43" s="13" t="s">
        <v>13</v>
      </c>
    </row>
    <row r="44" spans="1:9">
      <c r="A44" s="8">
        <v>40185</v>
      </c>
      <c r="B44" s="9"/>
      <c r="C44" s="9"/>
      <c r="D44" s="10" t="s">
        <v>47</v>
      </c>
      <c r="E44" s="11"/>
      <c r="F44" s="220">
        <v>794</v>
      </c>
      <c r="G44" s="68"/>
      <c r="H44" s="12">
        <f t="shared" si="0"/>
        <v>-21542.409999999996</v>
      </c>
      <c r="I44" s="13" t="s">
        <v>13</v>
      </c>
    </row>
    <row r="45" spans="1:9">
      <c r="A45" s="8">
        <v>40185</v>
      </c>
      <c r="B45" s="9"/>
      <c r="C45" s="9"/>
      <c r="D45" s="10" t="s">
        <v>48</v>
      </c>
      <c r="E45" s="11"/>
      <c r="F45" s="220">
        <v>1005</v>
      </c>
      <c r="G45" s="68"/>
      <c r="H45" s="12">
        <f t="shared" si="0"/>
        <v>-22547.409999999996</v>
      </c>
      <c r="I45" s="13" t="s">
        <v>13</v>
      </c>
    </row>
    <row r="46" spans="1:9">
      <c r="A46" s="8">
        <v>40185</v>
      </c>
      <c r="B46" s="9"/>
      <c r="C46" s="9"/>
      <c r="D46" s="10" t="s">
        <v>49</v>
      </c>
      <c r="E46" s="11"/>
      <c r="F46" s="220">
        <v>771</v>
      </c>
      <c r="G46" s="68"/>
      <c r="H46" s="12">
        <f t="shared" si="0"/>
        <v>-23318.409999999996</v>
      </c>
      <c r="I46" s="13" t="s">
        <v>13</v>
      </c>
    </row>
    <row r="47" spans="1:9">
      <c r="A47" s="8">
        <v>40185</v>
      </c>
      <c r="B47" s="9"/>
      <c r="C47" s="9"/>
      <c r="D47" s="10" t="s">
        <v>50</v>
      </c>
      <c r="E47" s="11"/>
      <c r="F47" s="220">
        <v>1040</v>
      </c>
      <c r="G47" s="68"/>
      <c r="H47" s="12">
        <f t="shared" si="0"/>
        <v>-24358.409999999996</v>
      </c>
      <c r="I47" s="13" t="s">
        <v>13</v>
      </c>
    </row>
    <row r="48" spans="1:9">
      <c r="A48" s="8">
        <v>40185</v>
      </c>
      <c r="B48" s="9">
        <v>5464</v>
      </c>
      <c r="C48" s="9"/>
      <c r="D48" s="10" t="s">
        <v>51</v>
      </c>
      <c r="E48" s="15"/>
      <c r="F48" s="121">
        <v>274.56</v>
      </c>
      <c r="G48" s="121"/>
      <c r="H48" s="12">
        <f t="shared" si="0"/>
        <v>-24632.969999999998</v>
      </c>
      <c r="I48" s="13" t="s">
        <v>13</v>
      </c>
    </row>
    <row r="49" spans="1:9">
      <c r="A49" s="8">
        <v>40185</v>
      </c>
      <c r="B49" s="9">
        <v>5467</v>
      </c>
      <c r="C49" s="9"/>
      <c r="D49" s="10" t="s">
        <v>52</v>
      </c>
      <c r="E49" s="11">
        <f>SUBTOTAL(9,F48:F49)</f>
        <v>1490.72</v>
      </c>
      <c r="F49" s="68">
        <v>1216.1600000000001</v>
      </c>
      <c r="G49" s="68"/>
      <c r="H49" s="12">
        <f t="shared" si="0"/>
        <v>-25849.129999999997</v>
      </c>
      <c r="I49" s="13" t="s">
        <v>13</v>
      </c>
    </row>
    <row r="50" spans="1:9">
      <c r="A50" s="8">
        <v>40186</v>
      </c>
      <c r="B50" s="9"/>
      <c r="C50" s="9"/>
      <c r="D50" s="10" t="s">
        <v>23</v>
      </c>
      <c r="E50" s="11"/>
      <c r="F50" s="68"/>
      <c r="G50" s="68">
        <v>341</v>
      </c>
      <c r="H50" s="12">
        <f t="shared" si="0"/>
        <v>-25508.129999999997</v>
      </c>
      <c r="I50" s="13" t="s">
        <v>13</v>
      </c>
    </row>
    <row r="51" spans="1:9">
      <c r="A51" s="8">
        <v>40186</v>
      </c>
      <c r="B51" s="9"/>
      <c r="C51" s="9"/>
      <c r="D51" s="10" t="s">
        <v>31</v>
      </c>
      <c r="E51" s="11"/>
      <c r="F51" s="227">
        <v>14.22</v>
      </c>
      <c r="G51" s="68"/>
      <c r="H51" s="12">
        <f t="shared" si="0"/>
        <v>-25522.35</v>
      </c>
      <c r="I51" s="13" t="s">
        <v>13</v>
      </c>
    </row>
    <row r="52" spans="1:9">
      <c r="A52" s="8">
        <v>40186</v>
      </c>
      <c r="B52" s="9"/>
      <c r="C52" s="9"/>
      <c r="D52" s="10" t="s">
        <v>53</v>
      </c>
      <c r="E52" s="11"/>
      <c r="F52" s="227">
        <v>80</v>
      </c>
      <c r="G52" s="68"/>
      <c r="H52" s="12">
        <f t="shared" si="0"/>
        <v>-25602.35</v>
      </c>
      <c r="I52" s="13" t="s">
        <v>13</v>
      </c>
    </row>
    <row r="53" spans="1:9">
      <c r="A53" s="8">
        <v>40186</v>
      </c>
      <c r="B53" s="9">
        <v>5466</v>
      </c>
      <c r="C53" s="9"/>
      <c r="D53" s="10" t="s">
        <v>54</v>
      </c>
      <c r="E53" s="11">
        <v>2420</v>
      </c>
      <c r="F53" s="68">
        <v>2420</v>
      </c>
      <c r="G53" s="68"/>
      <c r="H53" s="12">
        <f t="shared" si="0"/>
        <v>-28022.35</v>
      </c>
      <c r="I53" s="13" t="s">
        <v>13</v>
      </c>
    </row>
    <row r="54" spans="1:9">
      <c r="A54" s="8">
        <v>40189</v>
      </c>
      <c r="B54" s="9"/>
      <c r="C54" s="9"/>
      <c r="D54" s="16" t="s">
        <v>55</v>
      </c>
      <c r="E54" s="11"/>
      <c r="F54" s="68"/>
      <c r="G54" s="68">
        <v>360.36</v>
      </c>
      <c r="H54" s="12">
        <f t="shared" si="0"/>
        <v>-27661.989999999998</v>
      </c>
      <c r="I54" s="13"/>
    </row>
    <row r="55" spans="1:9">
      <c r="A55" s="8">
        <v>40189</v>
      </c>
      <c r="B55" s="9">
        <v>5470</v>
      </c>
      <c r="C55" s="9"/>
      <c r="D55" s="33" t="s">
        <v>248</v>
      </c>
      <c r="E55" s="14">
        <v>229.65</v>
      </c>
      <c r="F55" s="68">
        <v>229.65</v>
      </c>
      <c r="G55" s="68"/>
      <c r="H55" s="12">
        <f t="shared" si="0"/>
        <v>-27891.64</v>
      </c>
      <c r="I55" s="13" t="s">
        <v>13</v>
      </c>
    </row>
    <row r="56" spans="1:9">
      <c r="A56" s="8">
        <v>40189</v>
      </c>
      <c r="B56" s="9">
        <v>5471</v>
      </c>
      <c r="C56" s="9"/>
      <c r="D56" s="33" t="s">
        <v>249</v>
      </c>
      <c r="E56" s="11">
        <v>369.58</v>
      </c>
      <c r="F56" s="68">
        <v>369.58</v>
      </c>
      <c r="G56" s="68"/>
      <c r="H56" s="12">
        <f t="shared" si="0"/>
        <v>-28261.22</v>
      </c>
      <c r="I56" s="13" t="s">
        <v>13</v>
      </c>
    </row>
    <row r="57" spans="1:9">
      <c r="A57" s="8">
        <v>40190</v>
      </c>
      <c r="B57" s="9"/>
      <c r="C57" s="9"/>
      <c r="D57" s="10" t="s">
        <v>23</v>
      </c>
      <c r="E57" s="11"/>
      <c r="F57" s="68"/>
      <c r="G57" s="68">
        <v>106.88</v>
      </c>
      <c r="H57" s="12">
        <f t="shared" si="0"/>
        <v>-28154.34</v>
      </c>
      <c r="I57" s="13" t="s">
        <v>13</v>
      </c>
    </row>
    <row r="58" spans="1:9">
      <c r="A58" s="8">
        <v>40190</v>
      </c>
      <c r="B58" s="9"/>
      <c r="C58" s="9"/>
      <c r="D58" s="10" t="s">
        <v>56</v>
      </c>
      <c r="E58" s="11"/>
      <c r="F58" s="68"/>
      <c r="G58" s="68">
        <v>10000</v>
      </c>
      <c r="H58" s="12">
        <f t="shared" si="0"/>
        <v>-18154.34</v>
      </c>
      <c r="I58" s="13" t="s">
        <v>13</v>
      </c>
    </row>
    <row r="59" spans="1:9">
      <c r="A59" s="8">
        <v>40190</v>
      </c>
      <c r="B59" s="9"/>
      <c r="C59" s="9"/>
      <c r="D59" s="10" t="s">
        <v>57</v>
      </c>
      <c r="E59" s="11"/>
      <c r="F59" s="68"/>
      <c r="G59" s="68">
        <v>252</v>
      </c>
      <c r="H59" s="12">
        <f t="shared" si="0"/>
        <v>-17902.34</v>
      </c>
      <c r="I59" s="13" t="s">
        <v>13</v>
      </c>
    </row>
    <row r="60" spans="1:9">
      <c r="A60" s="8">
        <v>40190</v>
      </c>
      <c r="B60" s="9"/>
      <c r="C60" s="9"/>
      <c r="D60" s="10" t="s">
        <v>30</v>
      </c>
      <c r="E60" s="11"/>
      <c r="F60" s="68"/>
      <c r="G60" s="68">
        <v>1649.05</v>
      </c>
      <c r="H60" s="12">
        <f t="shared" si="0"/>
        <v>-16253.29</v>
      </c>
      <c r="I60" s="13" t="s">
        <v>13</v>
      </c>
    </row>
    <row r="61" spans="1:9">
      <c r="A61" s="8">
        <v>40190</v>
      </c>
      <c r="B61" s="9"/>
      <c r="C61" s="9"/>
      <c r="D61" s="10" t="s">
        <v>27</v>
      </c>
      <c r="E61" s="11"/>
      <c r="F61" s="227">
        <v>4</v>
      </c>
      <c r="G61" s="68"/>
      <c r="H61" s="12">
        <f t="shared" si="0"/>
        <v>-16257.29</v>
      </c>
      <c r="I61" s="13" t="s">
        <v>13</v>
      </c>
    </row>
    <row r="62" spans="1:9">
      <c r="A62" s="8">
        <v>40190</v>
      </c>
      <c r="B62" s="9"/>
      <c r="C62" s="9"/>
      <c r="D62" s="10" t="s">
        <v>58</v>
      </c>
      <c r="E62" s="11"/>
      <c r="F62" s="227">
        <v>5.4</v>
      </c>
      <c r="G62" s="68"/>
      <c r="H62" s="12">
        <f t="shared" si="0"/>
        <v>-16262.69</v>
      </c>
      <c r="I62" s="13" t="s">
        <v>13</v>
      </c>
    </row>
    <row r="63" spans="1:9">
      <c r="A63" s="8">
        <v>40190</v>
      </c>
      <c r="B63" s="9">
        <v>5472</v>
      </c>
      <c r="C63" s="9"/>
      <c r="D63" s="10" t="s">
        <v>59</v>
      </c>
      <c r="E63" s="11">
        <v>236.72</v>
      </c>
      <c r="F63" s="68">
        <v>236.72</v>
      </c>
      <c r="G63" s="68"/>
      <c r="H63" s="12">
        <f t="shared" si="0"/>
        <v>-16499.41</v>
      </c>
      <c r="I63" s="13" t="s">
        <v>13</v>
      </c>
    </row>
    <row r="64" spans="1:9" ht="12" customHeight="1">
      <c r="A64" s="17">
        <v>40191</v>
      </c>
      <c r="B64" s="9"/>
      <c r="C64" s="9"/>
      <c r="D64" s="10" t="s">
        <v>30</v>
      </c>
      <c r="E64" s="11"/>
      <c r="F64" s="68"/>
      <c r="G64" s="68">
        <v>488.04</v>
      </c>
      <c r="H64" s="12">
        <f t="shared" si="0"/>
        <v>-16011.369999999999</v>
      </c>
      <c r="I64" s="13"/>
    </row>
    <row r="65" spans="1:9" ht="12" customHeight="1">
      <c r="A65" s="17">
        <v>40191</v>
      </c>
      <c r="B65" s="9"/>
      <c r="C65" s="9"/>
      <c r="D65" s="10" t="s">
        <v>61</v>
      </c>
      <c r="E65" s="15"/>
      <c r="F65" s="121"/>
      <c r="G65" s="121">
        <v>172</v>
      </c>
      <c r="H65" s="12">
        <f t="shared" si="0"/>
        <v>-15839.369999999999</v>
      </c>
      <c r="I65" s="13"/>
    </row>
    <row r="66" spans="1:9">
      <c r="A66" s="17">
        <v>40191</v>
      </c>
      <c r="B66" s="9"/>
      <c r="C66" s="9"/>
      <c r="D66" s="10" t="s">
        <v>62</v>
      </c>
      <c r="E66" s="11"/>
      <c r="F66" s="220">
        <v>2758.85</v>
      </c>
      <c r="G66" s="68"/>
      <c r="H66" s="12">
        <f t="shared" si="0"/>
        <v>-18598.219999999998</v>
      </c>
      <c r="I66" s="13" t="s">
        <v>60</v>
      </c>
    </row>
    <row r="67" spans="1:9">
      <c r="A67" s="17">
        <v>40191</v>
      </c>
      <c r="B67" s="9"/>
      <c r="C67" s="9"/>
      <c r="D67" s="10" t="s">
        <v>63</v>
      </c>
      <c r="E67" s="11"/>
      <c r="F67" s="220">
        <v>3736.17</v>
      </c>
      <c r="G67" s="68"/>
      <c r="H67" s="12">
        <f t="shared" si="0"/>
        <v>-22334.39</v>
      </c>
      <c r="I67" s="13" t="s">
        <v>60</v>
      </c>
    </row>
    <row r="68" spans="1:9">
      <c r="A68" s="17">
        <v>40191</v>
      </c>
      <c r="B68" s="9"/>
      <c r="C68" s="9"/>
      <c r="D68" s="10" t="s">
        <v>64</v>
      </c>
      <c r="E68" s="11">
        <v>281.24</v>
      </c>
      <c r="F68" s="68">
        <v>281.24</v>
      </c>
      <c r="G68" s="68"/>
      <c r="H68" s="12">
        <f t="shared" si="0"/>
        <v>-22615.63</v>
      </c>
      <c r="I68" s="13"/>
    </row>
    <row r="69" spans="1:9">
      <c r="A69" s="17">
        <v>40191</v>
      </c>
      <c r="B69" s="9">
        <v>5473</v>
      </c>
      <c r="C69" s="9"/>
      <c r="D69" s="10" t="s">
        <v>59</v>
      </c>
      <c r="E69" s="11">
        <v>361.69</v>
      </c>
      <c r="F69" s="68">
        <v>361.69</v>
      </c>
      <c r="G69" s="68"/>
      <c r="H69" s="12">
        <f t="shared" si="0"/>
        <v>-22977.32</v>
      </c>
      <c r="I69" s="13" t="s">
        <v>60</v>
      </c>
    </row>
    <row r="70" spans="1:9">
      <c r="A70" s="17">
        <v>40191</v>
      </c>
      <c r="B70" s="9">
        <v>5474</v>
      </c>
      <c r="C70" s="9"/>
      <c r="D70" s="10" t="s">
        <v>65</v>
      </c>
      <c r="E70" s="11">
        <v>2114.56</v>
      </c>
      <c r="F70" s="68">
        <v>2114.56</v>
      </c>
      <c r="G70" s="68"/>
      <c r="H70" s="12">
        <f t="shared" ref="H70" si="1">H69+G70-F70</f>
        <v>-25091.88</v>
      </c>
      <c r="I70" s="13" t="s">
        <v>60</v>
      </c>
    </row>
    <row r="71" spans="1:9">
      <c r="A71" s="17">
        <v>40191</v>
      </c>
      <c r="B71" s="9">
        <v>5475</v>
      </c>
      <c r="C71" s="9"/>
      <c r="D71" s="10" t="s">
        <v>65</v>
      </c>
      <c r="E71" s="11">
        <v>972.71</v>
      </c>
      <c r="F71" s="68">
        <v>972.71</v>
      </c>
      <c r="G71" s="68"/>
      <c r="H71" s="12">
        <f t="shared" ref="H71:H133" si="2">H70+G71-F71</f>
        <v>-26064.59</v>
      </c>
      <c r="I71" s="13" t="s">
        <v>60</v>
      </c>
    </row>
    <row r="72" spans="1:9">
      <c r="A72" s="17">
        <v>40191</v>
      </c>
      <c r="B72" s="9">
        <v>5479</v>
      </c>
      <c r="C72" s="9"/>
      <c r="D72" s="10" t="s">
        <v>66</v>
      </c>
      <c r="E72" s="11">
        <v>2803.5</v>
      </c>
      <c r="F72" s="68">
        <v>2803.5</v>
      </c>
      <c r="G72" s="68"/>
      <c r="H72" s="12">
        <f t="shared" si="2"/>
        <v>-28868.09</v>
      </c>
      <c r="I72" s="13" t="s">
        <v>60</v>
      </c>
    </row>
    <row r="73" spans="1:9">
      <c r="A73" s="17">
        <v>40191</v>
      </c>
      <c r="B73" s="9">
        <v>5480</v>
      </c>
      <c r="C73" s="9"/>
      <c r="D73" s="10" t="s">
        <v>67</v>
      </c>
      <c r="E73" s="11">
        <v>523.62</v>
      </c>
      <c r="F73" s="68">
        <v>523.62</v>
      </c>
      <c r="G73" s="68"/>
      <c r="H73" s="12">
        <f t="shared" si="2"/>
        <v>-29391.71</v>
      </c>
      <c r="I73" s="13" t="s">
        <v>60</v>
      </c>
    </row>
    <row r="74" spans="1:9">
      <c r="A74" s="17">
        <v>40192</v>
      </c>
      <c r="B74" s="9"/>
      <c r="C74" s="9"/>
      <c r="D74" s="10" t="s">
        <v>23</v>
      </c>
      <c r="E74" s="11"/>
      <c r="F74" s="68"/>
      <c r="G74" s="68">
        <v>13290.25</v>
      </c>
      <c r="H74" s="12">
        <f t="shared" si="2"/>
        <v>-16101.46</v>
      </c>
      <c r="I74" s="13" t="s">
        <v>60</v>
      </c>
    </row>
    <row r="75" spans="1:9">
      <c r="A75" s="17">
        <v>40192</v>
      </c>
      <c r="B75" s="9"/>
      <c r="C75" s="9"/>
      <c r="D75" s="10" t="s">
        <v>68</v>
      </c>
      <c r="E75" s="11"/>
      <c r="F75" s="68"/>
      <c r="G75" s="68">
        <v>251.16</v>
      </c>
      <c r="H75" s="12">
        <f t="shared" si="2"/>
        <v>-15850.3</v>
      </c>
      <c r="I75" s="13" t="s">
        <v>60</v>
      </c>
    </row>
    <row r="76" spans="1:9">
      <c r="A76" s="17">
        <v>40192</v>
      </c>
      <c r="B76" s="9"/>
      <c r="C76" s="9"/>
      <c r="D76" s="10" t="str">
        <f>D22</f>
        <v>TRANSF. FAVORECIDO O PRÓPRIO</v>
      </c>
      <c r="E76" s="11"/>
      <c r="F76" s="68"/>
      <c r="G76" s="68">
        <v>752.4</v>
      </c>
      <c r="H76" s="12">
        <f t="shared" si="2"/>
        <v>-15097.9</v>
      </c>
      <c r="I76" s="13" t="s">
        <v>60</v>
      </c>
    </row>
    <row r="77" spans="1:9">
      <c r="A77" s="17">
        <v>40192</v>
      </c>
      <c r="B77" s="9"/>
      <c r="C77" s="9"/>
      <c r="D77" s="16" t="s">
        <v>69</v>
      </c>
      <c r="E77" s="11"/>
      <c r="F77" s="68"/>
      <c r="G77" s="68">
        <v>454.78</v>
      </c>
      <c r="H77" s="12">
        <f t="shared" si="2"/>
        <v>-14643.119999999999</v>
      </c>
      <c r="I77" s="13" t="s">
        <v>60</v>
      </c>
    </row>
    <row r="78" spans="1:9">
      <c r="A78" s="17">
        <v>40192</v>
      </c>
      <c r="B78" s="9"/>
      <c r="C78" s="9"/>
      <c r="D78" s="16" t="s">
        <v>31</v>
      </c>
      <c r="E78" s="11"/>
      <c r="F78" s="227">
        <v>75.84</v>
      </c>
      <c r="G78" s="68"/>
      <c r="H78" s="12">
        <f t="shared" si="2"/>
        <v>-14718.96</v>
      </c>
      <c r="I78" s="13" t="s">
        <v>60</v>
      </c>
    </row>
    <row r="79" spans="1:9">
      <c r="A79" s="17">
        <v>40192</v>
      </c>
      <c r="B79" s="9"/>
      <c r="C79" s="9"/>
      <c r="D79" s="16" t="s">
        <v>70</v>
      </c>
      <c r="E79" s="11"/>
      <c r="F79" s="220">
        <v>1909.35</v>
      </c>
      <c r="G79" s="68"/>
      <c r="H79" s="12">
        <f t="shared" si="2"/>
        <v>-16628.309999999998</v>
      </c>
      <c r="I79" s="13" t="s">
        <v>60</v>
      </c>
    </row>
    <row r="80" spans="1:9">
      <c r="A80" s="17">
        <v>40192</v>
      </c>
      <c r="B80" s="9"/>
      <c r="C80" s="9"/>
      <c r="D80" s="10" t="s">
        <v>71</v>
      </c>
      <c r="E80" s="11"/>
      <c r="F80" s="220">
        <v>1511</v>
      </c>
      <c r="G80" s="68"/>
      <c r="H80" s="12">
        <f t="shared" si="2"/>
        <v>-18139.309999999998</v>
      </c>
      <c r="I80" s="13" t="s">
        <v>60</v>
      </c>
    </row>
    <row r="81" spans="1:9">
      <c r="A81" s="17">
        <v>40192</v>
      </c>
      <c r="B81" s="9">
        <v>5478</v>
      </c>
      <c r="C81" s="9"/>
      <c r="D81" s="10" t="s">
        <v>72</v>
      </c>
      <c r="E81" s="11">
        <v>175.96</v>
      </c>
      <c r="F81" s="220">
        <v>175.96</v>
      </c>
      <c r="G81" s="68"/>
      <c r="H81" s="12">
        <f t="shared" si="2"/>
        <v>-18315.269999999997</v>
      </c>
      <c r="I81" s="13" t="s">
        <v>60</v>
      </c>
    </row>
    <row r="82" spans="1:9">
      <c r="A82" s="17">
        <v>40193</v>
      </c>
      <c r="B82" s="9"/>
      <c r="C82" s="9"/>
      <c r="D82" s="10" t="s">
        <v>68</v>
      </c>
      <c r="E82" s="11"/>
      <c r="F82" s="68"/>
      <c r="G82" s="68">
        <v>405.72</v>
      </c>
      <c r="H82" s="12">
        <f t="shared" si="2"/>
        <v>-17909.549999999996</v>
      </c>
      <c r="I82" s="13" t="s">
        <v>60</v>
      </c>
    </row>
    <row r="83" spans="1:9">
      <c r="A83" s="17">
        <v>40193</v>
      </c>
      <c r="B83" s="9"/>
      <c r="C83" s="9"/>
      <c r="D83" s="10" t="s">
        <v>73</v>
      </c>
      <c r="E83" s="11"/>
      <c r="F83" s="220">
        <v>2630.8</v>
      </c>
      <c r="G83" s="68"/>
      <c r="H83" s="12">
        <f t="shared" si="2"/>
        <v>-20540.349999999995</v>
      </c>
      <c r="I83" s="13" t="s">
        <v>60</v>
      </c>
    </row>
    <row r="84" spans="1:9">
      <c r="A84" s="17">
        <v>40193</v>
      </c>
      <c r="B84" s="9"/>
      <c r="C84" s="9"/>
      <c r="D84" s="10" t="s">
        <v>74</v>
      </c>
      <c r="E84" s="11"/>
      <c r="F84" s="227">
        <v>19.5</v>
      </c>
      <c r="G84" s="68"/>
      <c r="H84" s="12">
        <f t="shared" si="2"/>
        <v>-20559.849999999995</v>
      </c>
      <c r="I84" s="13" t="s">
        <v>60</v>
      </c>
    </row>
    <row r="85" spans="1:9">
      <c r="A85" s="17">
        <v>40193</v>
      </c>
      <c r="B85" s="9"/>
      <c r="C85" s="9"/>
      <c r="D85" s="10" t="s">
        <v>75</v>
      </c>
      <c r="E85" s="11"/>
      <c r="F85" s="220">
        <v>835.61</v>
      </c>
      <c r="G85" s="68"/>
      <c r="H85" s="12">
        <f t="shared" si="2"/>
        <v>-21395.459999999995</v>
      </c>
      <c r="I85" s="13" t="s">
        <v>60</v>
      </c>
    </row>
    <row r="86" spans="1:9">
      <c r="A86" s="17">
        <v>40193</v>
      </c>
      <c r="B86" s="9"/>
      <c r="C86" s="9"/>
      <c r="D86" s="10" t="s">
        <v>76</v>
      </c>
      <c r="E86" s="11"/>
      <c r="F86" s="220">
        <v>20.25</v>
      </c>
      <c r="G86" s="68"/>
      <c r="H86" s="12">
        <f t="shared" si="2"/>
        <v>-21415.709999999995</v>
      </c>
      <c r="I86" s="13" t="s">
        <v>60</v>
      </c>
    </row>
    <row r="87" spans="1:9">
      <c r="A87" s="230">
        <v>40193</v>
      </c>
      <c r="B87" s="224">
        <v>5468</v>
      </c>
      <c r="C87" s="224"/>
      <c r="D87" s="39" t="s">
        <v>1071</v>
      </c>
      <c r="E87" s="127">
        <v>70</v>
      </c>
      <c r="F87" s="127">
        <v>70</v>
      </c>
      <c r="G87" s="68"/>
      <c r="H87" s="12">
        <f t="shared" si="2"/>
        <v>-21485.709999999995</v>
      </c>
      <c r="I87" s="13" t="s">
        <v>60</v>
      </c>
    </row>
    <row r="88" spans="1:9">
      <c r="A88" s="17">
        <v>40196</v>
      </c>
      <c r="B88" s="9"/>
      <c r="C88" s="9"/>
      <c r="D88" s="10" t="s">
        <v>77</v>
      </c>
      <c r="E88" s="11"/>
      <c r="F88" s="68"/>
      <c r="G88" s="68">
        <v>502.32</v>
      </c>
      <c r="H88" s="12">
        <f t="shared" si="2"/>
        <v>-20983.389999999996</v>
      </c>
      <c r="I88" s="13" t="s">
        <v>60</v>
      </c>
    </row>
    <row r="89" spans="1:9">
      <c r="A89" s="17">
        <v>40197</v>
      </c>
      <c r="B89" s="9"/>
      <c r="C89" s="9"/>
      <c r="D89" s="10" t="s">
        <v>23</v>
      </c>
      <c r="E89" s="11"/>
      <c r="F89" s="68"/>
      <c r="G89" s="68">
        <v>124</v>
      </c>
      <c r="H89" s="12">
        <f t="shared" si="2"/>
        <v>-20859.389999999996</v>
      </c>
      <c r="I89" s="13" t="s">
        <v>60</v>
      </c>
    </row>
    <row r="90" spans="1:9">
      <c r="A90" s="17">
        <v>40197</v>
      </c>
      <c r="B90" s="9"/>
      <c r="C90" s="9"/>
      <c r="D90" s="10" t="s">
        <v>30</v>
      </c>
      <c r="E90" s="11"/>
      <c r="F90" s="68"/>
      <c r="G90" s="68">
        <v>1112</v>
      </c>
      <c r="H90" s="12">
        <f t="shared" si="2"/>
        <v>-19747.389999999996</v>
      </c>
      <c r="I90" s="13" t="s">
        <v>60</v>
      </c>
    </row>
    <row r="91" spans="1:9">
      <c r="A91" s="17">
        <v>40197</v>
      </c>
      <c r="B91" s="9"/>
      <c r="C91" s="9"/>
      <c r="D91" s="10" t="s">
        <v>30</v>
      </c>
      <c r="E91" s="11"/>
      <c r="F91" s="68"/>
      <c r="G91" s="68">
        <v>70</v>
      </c>
      <c r="H91" s="12">
        <f t="shared" si="2"/>
        <v>-19677.389999999996</v>
      </c>
      <c r="I91" s="13" t="s">
        <v>60</v>
      </c>
    </row>
    <row r="92" spans="1:9">
      <c r="A92" s="17">
        <v>40197</v>
      </c>
      <c r="B92" s="9">
        <v>5326</v>
      </c>
      <c r="C92" s="9"/>
      <c r="D92" s="10" t="s">
        <v>78</v>
      </c>
      <c r="E92" s="11">
        <v>323.5</v>
      </c>
      <c r="F92" s="68">
        <v>323.5</v>
      </c>
      <c r="G92" s="68"/>
      <c r="H92" s="12">
        <f t="shared" si="2"/>
        <v>-20000.889999999996</v>
      </c>
      <c r="I92" s="13" t="s">
        <v>60</v>
      </c>
    </row>
    <row r="93" spans="1:9">
      <c r="A93" s="17">
        <v>40197</v>
      </c>
      <c r="B93" s="9">
        <v>5328</v>
      </c>
      <c r="C93" s="9"/>
      <c r="D93" s="10" t="s">
        <v>79</v>
      </c>
      <c r="E93" s="11">
        <v>695.75</v>
      </c>
      <c r="F93" s="68">
        <v>695.75</v>
      </c>
      <c r="G93" s="68"/>
      <c r="H93" s="12">
        <f t="shared" si="2"/>
        <v>-20696.639999999996</v>
      </c>
      <c r="I93" s="13" t="s">
        <v>60</v>
      </c>
    </row>
    <row r="94" spans="1:9">
      <c r="A94" s="17">
        <v>40197</v>
      </c>
      <c r="B94" s="9"/>
      <c r="C94" s="9"/>
      <c r="D94" s="10" t="s">
        <v>27</v>
      </c>
      <c r="E94" s="11"/>
      <c r="F94" s="227">
        <v>4</v>
      </c>
      <c r="G94" s="68"/>
      <c r="H94" s="12">
        <f t="shared" si="2"/>
        <v>-20700.639999999996</v>
      </c>
      <c r="I94" s="13" t="s">
        <v>60</v>
      </c>
    </row>
    <row r="95" spans="1:9">
      <c r="A95" s="17">
        <v>40197</v>
      </c>
      <c r="B95" s="9"/>
      <c r="C95" s="9"/>
      <c r="D95" s="10" t="s">
        <v>80</v>
      </c>
      <c r="E95" s="11"/>
      <c r="F95" s="220">
        <v>4165.92</v>
      </c>
      <c r="G95" s="68"/>
      <c r="H95" s="12">
        <f t="shared" si="2"/>
        <v>-24866.559999999998</v>
      </c>
      <c r="I95" s="13" t="s">
        <v>60</v>
      </c>
    </row>
    <row r="96" spans="1:9">
      <c r="A96" s="17">
        <v>40197</v>
      </c>
      <c r="B96" s="9"/>
      <c r="C96" s="9"/>
      <c r="D96" s="10" t="s">
        <v>81</v>
      </c>
      <c r="E96" s="11"/>
      <c r="F96" s="220">
        <v>1759.28</v>
      </c>
      <c r="G96" s="68"/>
      <c r="H96" s="12">
        <f t="shared" si="2"/>
        <v>-26625.839999999997</v>
      </c>
      <c r="I96" s="13" t="s">
        <v>60</v>
      </c>
    </row>
    <row r="97" spans="1:9">
      <c r="A97" s="17">
        <v>40197</v>
      </c>
      <c r="B97" s="9">
        <v>5322</v>
      </c>
      <c r="C97" s="9"/>
      <c r="D97" s="10" t="s">
        <v>51</v>
      </c>
      <c r="E97" s="11">
        <v>302.7</v>
      </c>
      <c r="F97" s="68">
        <v>302.7</v>
      </c>
      <c r="G97" s="68"/>
      <c r="H97" s="12">
        <f t="shared" si="2"/>
        <v>-26928.539999999997</v>
      </c>
      <c r="I97" s="13" t="s">
        <v>60</v>
      </c>
    </row>
    <row r="98" spans="1:9">
      <c r="A98" s="17">
        <v>40197</v>
      </c>
      <c r="B98" s="9">
        <v>5327</v>
      </c>
      <c r="C98" s="9"/>
      <c r="D98" s="10" t="s">
        <v>82</v>
      </c>
      <c r="E98" s="11"/>
      <c r="F98" s="220">
        <v>728</v>
      </c>
      <c r="G98" s="68"/>
      <c r="H98" s="12">
        <f t="shared" si="2"/>
        <v>-27656.539999999997</v>
      </c>
      <c r="I98" s="13" t="s">
        <v>60</v>
      </c>
    </row>
    <row r="99" spans="1:9">
      <c r="A99" s="17">
        <v>40199</v>
      </c>
      <c r="B99" s="9"/>
      <c r="C99" s="9"/>
      <c r="D99" s="10" t="s">
        <v>23</v>
      </c>
      <c r="E99" s="11"/>
      <c r="F99" s="68"/>
      <c r="G99" s="68">
        <v>492.54</v>
      </c>
      <c r="H99" s="12">
        <f t="shared" si="2"/>
        <v>-27163.999999999996</v>
      </c>
      <c r="I99" s="13" t="s">
        <v>60</v>
      </c>
    </row>
    <row r="100" spans="1:9">
      <c r="A100" s="17">
        <v>40199</v>
      </c>
      <c r="B100" s="9"/>
      <c r="C100" s="9"/>
      <c r="D100" s="10" t="s">
        <v>23</v>
      </c>
      <c r="E100" s="11"/>
      <c r="F100" s="68"/>
      <c r="G100" s="68">
        <v>722.8</v>
      </c>
      <c r="H100" s="12">
        <f t="shared" si="2"/>
        <v>-26441.199999999997</v>
      </c>
      <c r="I100" s="13" t="s">
        <v>60</v>
      </c>
    </row>
    <row r="101" spans="1:9">
      <c r="A101" s="17">
        <v>40199</v>
      </c>
      <c r="B101" s="9"/>
      <c r="C101" s="9"/>
      <c r="D101" s="10" t="s">
        <v>83</v>
      </c>
      <c r="E101" s="11"/>
      <c r="F101" s="68"/>
      <c r="G101" s="68">
        <v>50.84</v>
      </c>
      <c r="H101" s="12">
        <f t="shared" si="2"/>
        <v>-26390.359999999997</v>
      </c>
      <c r="I101" s="13" t="s">
        <v>60</v>
      </c>
    </row>
    <row r="102" spans="1:9">
      <c r="A102" s="17">
        <v>40199</v>
      </c>
      <c r="B102" s="9">
        <v>5329</v>
      </c>
      <c r="C102" s="9"/>
      <c r="D102" s="10" t="s">
        <v>84</v>
      </c>
      <c r="E102" s="11">
        <v>619.94000000000005</v>
      </c>
      <c r="F102" s="68">
        <v>619.94000000000005</v>
      </c>
      <c r="G102" s="68"/>
      <c r="H102" s="12">
        <f t="shared" si="2"/>
        <v>-27010.299999999996</v>
      </c>
      <c r="I102" s="13" t="s">
        <v>60</v>
      </c>
    </row>
    <row r="103" spans="1:9">
      <c r="A103" s="17">
        <v>40199</v>
      </c>
      <c r="B103" s="9">
        <v>5321</v>
      </c>
      <c r="C103" s="9"/>
      <c r="D103" s="10" t="s">
        <v>51</v>
      </c>
      <c r="E103" s="11">
        <v>270.89999999999998</v>
      </c>
      <c r="F103" s="68">
        <v>270.89999999999998</v>
      </c>
      <c r="G103" s="68"/>
      <c r="H103" s="12">
        <f t="shared" si="2"/>
        <v>-27281.199999999997</v>
      </c>
      <c r="I103" s="13" t="s">
        <v>60</v>
      </c>
    </row>
    <row r="104" spans="1:9">
      <c r="A104" s="17">
        <v>40199</v>
      </c>
      <c r="B104" s="9">
        <v>5324</v>
      </c>
      <c r="C104" s="9"/>
      <c r="D104" s="10" t="s">
        <v>79</v>
      </c>
      <c r="E104" s="11">
        <v>175.51</v>
      </c>
      <c r="F104" s="68">
        <v>175.51</v>
      </c>
      <c r="G104" s="68"/>
      <c r="H104" s="12">
        <f t="shared" si="2"/>
        <v>-27456.709999999995</v>
      </c>
      <c r="I104" s="13" t="s">
        <v>60</v>
      </c>
    </row>
    <row r="105" spans="1:9">
      <c r="A105" s="17">
        <v>40199</v>
      </c>
      <c r="B105" s="9">
        <v>5325</v>
      </c>
      <c r="C105" s="9"/>
      <c r="D105" s="10" t="s">
        <v>85</v>
      </c>
      <c r="E105" s="14">
        <v>121.55</v>
      </c>
      <c r="F105" s="68">
        <v>121.55</v>
      </c>
      <c r="G105" s="68"/>
      <c r="H105" s="12">
        <f t="shared" si="2"/>
        <v>-27578.259999999995</v>
      </c>
      <c r="I105" s="13" t="s">
        <v>60</v>
      </c>
    </row>
    <row r="106" spans="1:9">
      <c r="A106" s="17">
        <v>40200</v>
      </c>
      <c r="B106" s="9"/>
      <c r="C106" s="9"/>
      <c r="D106" s="10" t="s">
        <v>23</v>
      </c>
      <c r="E106" s="11"/>
      <c r="F106" s="68"/>
      <c r="G106" s="68">
        <v>11437.88</v>
      </c>
      <c r="H106" s="12">
        <f t="shared" si="2"/>
        <v>-16140.379999999996</v>
      </c>
      <c r="I106" s="13" t="s">
        <v>60</v>
      </c>
    </row>
    <row r="107" spans="1:9">
      <c r="A107" s="17">
        <v>40200</v>
      </c>
      <c r="B107" s="9"/>
      <c r="C107" s="9"/>
      <c r="D107" s="10" t="s">
        <v>86</v>
      </c>
      <c r="E107" s="11"/>
      <c r="F107" s="68"/>
      <c r="G107" s="68">
        <v>244.4</v>
      </c>
      <c r="H107" s="12">
        <f t="shared" si="2"/>
        <v>-15895.979999999996</v>
      </c>
      <c r="I107" s="13" t="s">
        <v>60</v>
      </c>
    </row>
    <row r="108" spans="1:9">
      <c r="A108" s="17">
        <v>40200</v>
      </c>
      <c r="B108" s="9"/>
      <c r="C108" s="9"/>
      <c r="D108" s="10" t="str">
        <f>D76</f>
        <v>TRANSF. FAVORECIDO O PRÓPRIO</v>
      </c>
      <c r="E108" s="11"/>
      <c r="F108" s="68"/>
      <c r="G108" s="68">
        <v>1441.25</v>
      </c>
      <c r="H108" s="12">
        <f t="shared" si="2"/>
        <v>-14454.729999999996</v>
      </c>
      <c r="I108" s="13" t="s">
        <v>60</v>
      </c>
    </row>
    <row r="109" spans="1:9">
      <c r="A109" s="17">
        <v>40200</v>
      </c>
      <c r="B109" s="9"/>
      <c r="C109" s="9"/>
      <c r="D109" s="10" t="str">
        <f>D108</f>
        <v>TRANSF. FAVORECIDO O PRÓPRIO</v>
      </c>
      <c r="E109" s="11"/>
      <c r="F109" s="68"/>
      <c r="G109" s="68">
        <v>458.86</v>
      </c>
      <c r="H109" s="12">
        <f t="shared" si="2"/>
        <v>-13995.869999999995</v>
      </c>
      <c r="I109" s="13" t="s">
        <v>60</v>
      </c>
    </row>
    <row r="110" spans="1:9">
      <c r="A110" s="17">
        <v>40200</v>
      </c>
      <c r="B110" s="9"/>
      <c r="C110" s="9"/>
      <c r="D110" s="10" t="str">
        <f>D109</f>
        <v>TRANSF. FAVORECIDO O PRÓPRIO</v>
      </c>
      <c r="E110" s="11"/>
      <c r="F110" s="68"/>
      <c r="G110" s="68">
        <v>1796.85</v>
      </c>
      <c r="H110" s="12">
        <f t="shared" si="2"/>
        <v>-12199.019999999995</v>
      </c>
      <c r="I110" s="13" t="s">
        <v>60</v>
      </c>
    </row>
    <row r="111" spans="1:9">
      <c r="A111" s="17">
        <v>40200</v>
      </c>
      <c r="B111" s="9"/>
      <c r="C111" s="9"/>
      <c r="D111" s="10" t="s">
        <v>87</v>
      </c>
      <c r="E111" s="11"/>
      <c r="F111" s="220">
        <v>1595.4</v>
      </c>
      <c r="G111" s="68"/>
      <c r="H111" s="12">
        <f t="shared" si="2"/>
        <v>-13794.419999999995</v>
      </c>
      <c r="I111" s="13" t="s">
        <v>60</v>
      </c>
    </row>
    <row r="112" spans="1:9">
      <c r="A112" s="17">
        <v>40200</v>
      </c>
      <c r="B112" s="9"/>
      <c r="C112" s="9"/>
      <c r="D112" s="10" t="s">
        <v>88</v>
      </c>
      <c r="E112" s="11"/>
      <c r="F112" s="68">
        <v>338.1</v>
      </c>
      <c r="G112" s="68"/>
      <c r="H112" s="12">
        <f t="shared" si="2"/>
        <v>-14132.519999999995</v>
      </c>
      <c r="I112" s="13" t="s">
        <v>60</v>
      </c>
    </row>
    <row r="113" spans="1:9">
      <c r="A113" s="17">
        <v>40203</v>
      </c>
      <c r="B113" s="9"/>
      <c r="C113" s="9"/>
      <c r="D113" s="10" t="s">
        <v>23</v>
      </c>
      <c r="E113" s="11"/>
      <c r="F113" s="68"/>
      <c r="G113" s="68">
        <v>630</v>
      </c>
      <c r="H113" s="12">
        <f t="shared" si="2"/>
        <v>-13502.519999999995</v>
      </c>
      <c r="I113" s="13" t="s">
        <v>60</v>
      </c>
    </row>
    <row r="114" spans="1:9">
      <c r="A114" s="17">
        <v>40203</v>
      </c>
      <c r="B114" s="9"/>
      <c r="C114" s="9"/>
      <c r="D114" s="10" t="s">
        <v>89</v>
      </c>
      <c r="E114" s="11"/>
      <c r="F114" s="227">
        <v>109.02</v>
      </c>
      <c r="G114" s="68"/>
      <c r="H114" s="12">
        <f t="shared" si="2"/>
        <v>-13611.539999999995</v>
      </c>
      <c r="I114" s="13" t="s">
        <v>60</v>
      </c>
    </row>
    <row r="115" spans="1:9">
      <c r="A115" s="17">
        <v>40203</v>
      </c>
      <c r="B115" s="9"/>
      <c r="C115" s="9"/>
      <c r="D115" s="10" t="s">
        <v>64</v>
      </c>
      <c r="E115" s="11"/>
      <c r="F115" s="68">
        <v>1890</v>
      </c>
      <c r="G115" s="68"/>
      <c r="H115" s="12">
        <f t="shared" si="2"/>
        <v>-15501.539999999995</v>
      </c>
      <c r="I115" s="13" t="s">
        <v>60</v>
      </c>
    </row>
    <row r="116" spans="1:9">
      <c r="A116" s="17">
        <v>40203</v>
      </c>
      <c r="B116" s="9">
        <v>5331</v>
      </c>
      <c r="C116" s="9"/>
      <c r="D116" s="10" t="s">
        <v>90</v>
      </c>
      <c r="E116" s="11">
        <v>301.24</v>
      </c>
      <c r="F116" s="68">
        <v>301.24</v>
      </c>
      <c r="G116" s="68"/>
      <c r="H116" s="12">
        <f t="shared" si="2"/>
        <v>-15802.779999999995</v>
      </c>
      <c r="I116" s="13" t="s">
        <v>60</v>
      </c>
    </row>
    <row r="117" spans="1:9">
      <c r="A117" s="17">
        <v>40203</v>
      </c>
      <c r="B117" s="9">
        <v>5332</v>
      </c>
      <c r="C117" s="9"/>
      <c r="D117" s="10" t="s">
        <v>91</v>
      </c>
      <c r="E117" s="11"/>
      <c r="F117" s="220">
        <v>294.95999999999998</v>
      </c>
      <c r="G117" s="68"/>
      <c r="H117" s="12">
        <f t="shared" si="2"/>
        <v>-16097.739999999994</v>
      </c>
      <c r="I117" s="13" t="s">
        <v>60</v>
      </c>
    </row>
    <row r="118" spans="1:9">
      <c r="A118" s="17">
        <v>40204</v>
      </c>
      <c r="B118" s="9"/>
      <c r="C118" s="9"/>
      <c r="D118" s="10" t="s">
        <v>23</v>
      </c>
      <c r="E118" s="11"/>
      <c r="F118" s="68"/>
      <c r="G118" s="68">
        <v>2828.65</v>
      </c>
      <c r="H118" s="12">
        <f t="shared" si="2"/>
        <v>-13269.089999999995</v>
      </c>
      <c r="I118" s="13" t="s">
        <v>60</v>
      </c>
    </row>
    <row r="119" spans="1:9">
      <c r="A119" s="17">
        <v>40204</v>
      </c>
      <c r="B119" s="9"/>
      <c r="C119" s="9"/>
      <c r="D119" s="10" t="str">
        <f>D110</f>
        <v>TRANSF. FAVORECIDO O PRÓPRIO</v>
      </c>
      <c r="E119" s="11"/>
      <c r="F119" s="68"/>
      <c r="G119" s="68">
        <v>2490</v>
      </c>
      <c r="H119" s="12">
        <f t="shared" si="2"/>
        <v>-10779.089999999995</v>
      </c>
      <c r="I119" s="13" t="s">
        <v>60</v>
      </c>
    </row>
    <row r="120" spans="1:9">
      <c r="A120" s="17">
        <v>40204</v>
      </c>
      <c r="B120" s="9"/>
      <c r="C120" s="9"/>
      <c r="D120" s="10" t="s">
        <v>92</v>
      </c>
      <c r="E120" s="11"/>
      <c r="F120" s="68"/>
      <c r="G120" s="68"/>
      <c r="H120" s="12">
        <f t="shared" si="2"/>
        <v>-10779.089999999995</v>
      </c>
      <c r="I120" s="13" t="s">
        <v>60</v>
      </c>
    </row>
    <row r="121" spans="1:9">
      <c r="A121" s="17">
        <v>40204</v>
      </c>
      <c r="B121" s="9">
        <v>5330</v>
      </c>
      <c r="C121" s="9"/>
      <c r="D121" s="10" t="s">
        <v>93</v>
      </c>
      <c r="E121" s="11"/>
      <c r="F121" s="220">
        <v>6111</v>
      </c>
      <c r="G121" s="68"/>
      <c r="H121" s="12">
        <f t="shared" si="2"/>
        <v>-16890.089999999997</v>
      </c>
      <c r="I121" s="13" t="s">
        <v>60</v>
      </c>
    </row>
    <row r="122" spans="1:9">
      <c r="A122" s="17">
        <v>40204</v>
      </c>
      <c r="B122" s="9">
        <v>5336</v>
      </c>
      <c r="C122" s="9"/>
      <c r="D122" s="10" t="s">
        <v>94</v>
      </c>
      <c r="E122" s="11"/>
      <c r="F122" s="220">
        <v>1266.6500000000001</v>
      </c>
      <c r="G122" s="68"/>
      <c r="H122" s="12">
        <f t="shared" si="2"/>
        <v>-18156.739999999998</v>
      </c>
      <c r="I122" s="13" t="s">
        <v>60</v>
      </c>
    </row>
    <row r="123" spans="1:9">
      <c r="A123" s="17">
        <v>40205</v>
      </c>
      <c r="B123" s="9"/>
      <c r="C123" s="9"/>
      <c r="D123" s="10" t="s">
        <v>23</v>
      </c>
      <c r="E123" s="11"/>
      <c r="F123" s="68"/>
      <c r="G123" s="68">
        <v>1248.55</v>
      </c>
      <c r="H123" s="12">
        <f t="shared" si="2"/>
        <v>-16908.189999999999</v>
      </c>
      <c r="I123" s="13" t="s">
        <v>60</v>
      </c>
    </row>
    <row r="124" spans="1:9">
      <c r="A124" s="17">
        <v>40205</v>
      </c>
      <c r="B124" s="9"/>
      <c r="C124" s="9"/>
      <c r="D124" s="10" t="s">
        <v>77</v>
      </c>
      <c r="E124" s="11"/>
      <c r="F124" s="68"/>
      <c r="G124" s="68">
        <v>289.8</v>
      </c>
      <c r="H124" s="12">
        <f t="shared" si="2"/>
        <v>-16618.39</v>
      </c>
      <c r="I124" s="13" t="s">
        <v>60</v>
      </c>
    </row>
    <row r="125" spans="1:9">
      <c r="A125" s="17">
        <v>40205</v>
      </c>
      <c r="B125" s="9">
        <v>5338</v>
      </c>
      <c r="C125" s="9"/>
      <c r="D125" s="10" t="s">
        <v>95</v>
      </c>
      <c r="E125" s="11"/>
      <c r="F125" s="220">
        <v>80</v>
      </c>
      <c r="G125" s="68"/>
      <c r="H125" s="12">
        <f t="shared" si="2"/>
        <v>-16698.39</v>
      </c>
      <c r="I125" s="13" t="s">
        <v>60</v>
      </c>
    </row>
    <row r="126" spans="1:9">
      <c r="A126" s="17">
        <v>40205</v>
      </c>
      <c r="B126" s="9">
        <v>5339</v>
      </c>
      <c r="C126" s="9"/>
      <c r="D126" s="10" t="s">
        <v>96</v>
      </c>
      <c r="E126" s="11"/>
      <c r="F126" s="220">
        <v>1798.87</v>
      </c>
      <c r="G126" s="68"/>
      <c r="H126" s="12">
        <f t="shared" si="2"/>
        <v>-18497.259999999998</v>
      </c>
      <c r="I126" s="13" t="s">
        <v>60</v>
      </c>
    </row>
    <row r="127" spans="1:9">
      <c r="A127" s="17">
        <v>40205</v>
      </c>
      <c r="B127" s="9">
        <v>5340</v>
      </c>
      <c r="C127" s="9"/>
      <c r="D127" s="10" t="s">
        <v>97</v>
      </c>
      <c r="E127" s="11"/>
      <c r="F127" s="220">
        <v>1946.72</v>
      </c>
      <c r="G127" s="68"/>
      <c r="H127" s="12">
        <f t="shared" si="2"/>
        <v>-20443.98</v>
      </c>
      <c r="I127" s="13" t="s">
        <v>60</v>
      </c>
    </row>
    <row r="128" spans="1:9">
      <c r="A128" s="17">
        <v>40205</v>
      </c>
      <c r="B128" s="9"/>
      <c r="C128" s="9"/>
      <c r="D128" s="10" t="s">
        <v>27</v>
      </c>
      <c r="E128" s="11"/>
      <c r="F128" s="227">
        <v>14</v>
      </c>
      <c r="G128" s="68"/>
      <c r="H128" s="12">
        <f t="shared" si="2"/>
        <v>-20457.98</v>
      </c>
      <c r="I128" s="13" t="s">
        <v>60</v>
      </c>
    </row>
    <row r="129" spans="1:9">
      <c r="A129" s="17">
        <v>40205</v>
      </c>
      <c r="B129" s="9"/>
      <c r="C129" s="9"/>
      <c r="D129" s="10" t="s">
        <v>98</v>
      </c>
      <c r="E129" s="11"/>
      <c r="F129" s="227">
        <v>200</v>
      </c>
      <c r="G129" s="68"/>
      <c r="H129" s="12">
        <f t="shared" si="2"/>
        <v>-20657.98</v>
      </c>
      <c r="I129" s="13" t="s">
        <v>60</v>
      </c>
    </row>
    <row r="130" spans="1:9">
      <c r="A130" s="17">
        <v>40205</v>
      </c>
      <c r="B130" s="9"/>
      <c r="C130" s="9"/>
      <c r="D130" s="10" t="s">
        <v>99</v>
      </c>
      <c r="E130" s="11"/>
      <c r="F130" s="227">
        <v>196.31</v>
      </c>
      <c r="G130" s="68"/>
      <c r="H130" s="12">
        <f t="shared" si="2"/>
        <v>-20854.29</v>
      </c>
      <c r="I130" s="13" t="s">
        <v>60</v>
      </c>
    </row>
    <row r="131" spans="1:9">
      <c r="A131" s="17">
        <v>40205</v>
      </c>
      <c r="B131" s="9"/>
      <c r="C131" s="9"/>
      <c r="D131" s="10" t="s">
        <v>100</v>
      </c>
      <c r="E131" s="11"/>
      <c r="F131" s="227">
        <v>792.99</v>
      </c>
      <c r="G131" s="68"/>
      <c r="H131" s="12">
        <f t="shared" si="2"/>
        <v>-21647.280000000002</v>
      </c>
      <c r="I131" s="13" t="s">
        <v>60</v>
      </c>
    </row>
    <row r="132" spans="1:9">
      <c r="A132" s="17">
        <v>40205</v>
      </c>
      <c r="B132" s="9"/>
      <c r="C132" s="9"/>
      <c r="D132" s="10" t="s">
        <v>101</v>
      </c>
      <c r="E132" s="11">
        <f>-F132</f>
        <v>0</v>
      </c>
      <c r="F132" s="68"/>
      <c r="G132" s="68"/>
      <c r="H132" s="12">
        <f t="shared" si="2"/>
        <v>-21647.280000000002</v>
      </c>
      <c r="I132" s="13" t="s">
        <v>60</v>
      </c>
    </row>
    <row r="133" spans="1:9">
      <c r="A133" s="17">
        <v>40205</v>
      </c>
      <c r="B133" s="9">
        <v>5333</v>
      </c>
      <c r="C133" s="9"/>
      <c r="D133" s="10" t="s">
        <v>102</v>
      </c>
      <c r="E133" s="11"/>
      <c r="F133" s="220">
        <v>103.2</v>
      </c>
      <c r="G133" s="68"/>
      <c r="H133" s="12">
        <f t="shared" si="2"/>
        <v>-21750.480000000003</v>
      </c>
      <c r="I133" s="13" t="s">
        <v>60</v>
      </c>
    </row>
    <row r="134" spans="1:9">
      <c r="A134" s="230">
        <v>40205</v>
      </c>
      <c r="B134" s="224">
        <v>5334</v>
      </c>
      <c r="C134" s="224"/>
      <c r="D134" s="39" t="s">
        <v>1072</v>
      </c>
      <c r="E134" s="127"/>
      <c r="F134" s="226">
        <v>383.46</v>
      </c>
      <c r="G134" s="68"/>
      <c r="H134" s="12">
        <f t="shared" ref="H134:H150" si="3">H133+G134-F134</f>
        <v>-22133.940000000002</v>
      </c>
      <c r="I134" s="13" t="s">
        <v>60</v>
      </c>
    </row>
    <row r="135" spans="1:9">
      <c r="A135" s="17">
        <v>40205</v>
      </c>
      <c r="B135" s="9">
        <v>5337</v>
      </c>
      <c r="C135" s="9"/>
      <c r="D135" s="10" t="s">
        <v>103</v>
      </c>
      <c r="E135" s="11"/>
      <c r="F135" s="220">
        <v>1600</v>
      </c>
      <c r="G135" s="68"/>
      <c r="H135" s="12">
        <f t="shared" si="3"/>
        <v>-23733.940000000002</v>
      </c>
      <c r="I135" s="13" t="s">
        <v>60</v>
      </c>
    </row>
    <row r="136" spans="1:9">
      <c r="A136" s="17">
        <v>40205</v>
      </c>
      <c r="B136" s="9">
        <v>5422</v>
      </c>
      <c r="C136" s="9"/>
      <c r="D136" s="10" t="s">
        <v>82</v>
      </c>
      <c r="E136" s="11"/>
      <c r="F136" s="220">
        <v>752.4</v>
      </c>
      <c r="G136" s="68"/>
      <c r="H136" s="12">
        <f t="shared" si="3"/>
        <v>-24486.340000000004</v>
      </c>
      <c r="I136" s="13" t="s">
        <v>60</v>
      </c>
    </row>
    <row r="137" spans="1:9">
      <c r="A137" s="17">
        <v>40206</v>
      </c>
      <c r="B137" s="9"/>
      <c r="C137" s="9"/>
      <c r="D137" s="10" t="s">
        <v>23</v>
      </c>
      <c r="E137" s="11"/>
      <c r="F137" s="68"/>
      <c r="G137" s="68">
        <v>9788.2099999999991</v>
      </c>
      <c r="H137" s="12">
        <f t="shared" si="3"/>
        <v>-14698.130000000005</v>
      </c>
      <c r="I137" s="13" t="s">
        <v>60</v>
      </c>
    </row>
    <row r="138" spans="1:9">
      <c r="A138" s="17">
        <v>40206</v>
      </c>
      <c r="B138" s="9"/>
      <c r="C138" s="9"/>
      <c r="D138" s="10" t="str">
        <f>D119</f>
        <v>TRANSF. FAVORECIDO O PRÓPRIO</v>
      </c>
      <c r="E138" s="11"/>
      <c r="F138" s="68"/>
      <c r="G138" s="68">
        <v>140</v>
      </c>
      <c r="H138" s="12">
        <f t="shared" si="3"/>
        <v>-14558.130000000005</v>
      </c>
      <c r="I138" s="13" t="s">
        <v>60</v>
      </c>
    </row>
    <row r="139" spans="1:9">
      <c r="A139" s="17">
        <v>40206</v>
      </c>
      <c r="B139" s="9"/>
      <c r="C139" s="9"/>
      <c r="D139" s="10" t="s">
        <v>30</v>
      </c>
      <c r="E139" s="11"/>
      <c r="F139" s="68"/>
      <c r="G139" s="68">
        <v>397.64</v>
      </c>
      <c r="H139" s="12">
        <f t="shared" si="3"/>
        <v>-14160.490000000005</v>
      </c>
      <c r="I139" s="13" t="s">
        <v>60</v>
      </c>
    </row>
    <row r="140" spans="1:9">
      <c r="A140" s="17">
        <v>40206</v>
      </c>
      <c r="B140" s="9"/>
      <c r="C140" s="9"/>
      <c r="D140" s="10" t="s">
        <v>104</v>
      </c>
      <c r="E140" s="11"/>
      <c r="F140" s="220">
        <v>133</v>
      </c>
      <c r="G140" s="68"/>
      <c r="H140" s="12">
        <f t="shared" si="3"/>
        <v>-14293.490000000005</v>
      </c>
      <c r="I140" s="13" t="s">
        <v>60</v>
      </c>
    </row>
    <row r="141" spans="1:9">
      <c r="A141" s="17">
        <v>40206</v>
      </c>
      <c r="B141" s="9"/>
      <c r="C141" s="9"/>
      <c r="D141" s="10" t="s">
        <v>105</v>
      </c>
      <c r="E141" s="11">
        <v>299.77</v>
      </c>
      <c r="F141" s="68">
        <v>299.77</v>
      </c>
      <c r="G141" s="68"/>
      <c r="H141" s="12">
        <f t="shared" si="3"/>
        <v>-14593.260000000006</v>
      </c>
      <c r="I141" s="13" t="s">
        <v>60</v>
      </c>
    </row>
    <row r="142" spans="1:9">
      <c r="A142" s="17">
        <v>40206</v>
      </c>
      <c r="B142" s="9"/>
      <c r="C142" s="9"/>
      <c r="D142" s="10" t="s">
        <v>106</v>
      </c>
      <c r="E142" s="11"/>
      <c r="F142" s="220">
        <v>12457.63</v>
      </c>
      <c r="G142" s="68"/>
      <c r="H142" s="12">
        <f t="shared" si="3"/>
        <v>-27050.890000000007</v>
      </c>
      <c r="I142" s="13" t="s">
        <v>60</v>
      </c>
    </row>
    <row r="143" spans="1:9">
      <c r="A143" s="17">
        <v>40206</v>
      </c>
      <c r="B143" s="9"/>
      <c r="C143" s="9"/>
      <c r="D143" s="10" t="s">
        <v>107</v>
      </c>
      <c r="E143" s="11"/>
      <c r="F143" s="220">
        <v>1778.33</v>
      </c>
      <c r="G143" s="68"/>
      <c r="H143" s="12">
        <f t="shared" si="3"/>
        <v>-28829.220000000008</v>
      </c>
      <c r="I143" s="13" t="s">
        <v>60</v>
      </c>
    </row>
    <row r="144" spans="1:9">
      <c r="A144" s="17">
        <v>40206</v>
      </c>
      <c r="B144" s="9">
        <v>5421</v>
      </c>
      <c r="C144" s="9"/>
      <c r="D144" s="10" t="s">
        <v>108</v>
      </c>
      <c r="E144" s="11"/>
      <c r="F144" s="220">
        <v>277.2</v>
      </c>
      <c r="G144" s="68"/>
      <c r="H144" s="12">
        <f t="shared" si="3"/>
        <v>-29106.420000000009</v>
      </c>
      <c r="I144" s="13" t="s">
        <v>60</v>
      </c>
    </row>
    <row r="145" spans="1:9">
      <c r="A145" s="17">
        <v>40207</v>
      </c>
      <c r="B145" s="9"/>
      <c r="C145" s="9"/>
      <c r="D145" s="10" t="str">
        <f>D138</f>
        <v>TRANSF. FAVORECIDO O PRÓPRIO</v>
      </c>
      <c r="E145" s="11"/>
      <c r="F145" s="68"/>
      <c r="G145" s="68">
        <v>105.6</v>
      </c>
      <c r="H145" s="12">
        <f t="shared" si="3"/>
        <v>-29000.820000000011</v>
      </c>
      <c r="I145" s="13" t="s">
        <v>60</v>
      </c>
    </row>
    <row r="146" spans="1:9">
      <c r="A146" s="17">
        <v>40207</v>
      </c>
      <c r="B146" s="9"/>
      <c r="C146" s="9"/>
      <c r="D146" s="10" t="s">
        <v>89</v>
      </c>
      <c r="E146" s="11"/>
      <c r="F146" s="227">
        <v>71.099999999999994</v>
      </c>
      <c r="G146" s="68"/>
      <c r="H146" s="12">
        <f t="shared" si="3"/>
        <v>-29071.920000000009</v>
      </c>
      <c r="I146" s="13" t="s">
        <v>60</v>
      </c>
    </row>
    <row r="147" spans="1:9">
      <c r="A147" s="17">
        <v>40207</v>
      </c>
      <c r="B147" s="9"/>
      <c r="C147" s="9"/>
      <c r="D147" s="10" t="s">
        <v>109</v>
      </c>
      <c r="E147" s="11">
        <v>304.83999999999997</v>
      </c>
      <c r="F147" s="68">
        <v>304.83999999999997</v>
      </c>
      <c r="G147" s="68"/>
      <c r="H147" s="12">
        <f t="shared" si="3"/>
        <v>-29376.760000000009</v>
      </c>
      <c r="I147" s="13" t="s">
        <v>60</v>
      </c>
    </row>
    <row r="148" spans="1:9">
      <c r="A148" s="17">
        <v>40207</v>
      </c>
      <c r="B148" s="9"/>
      <c r="C148" s="9"/>
      <c r="D148" s="10" t="s">
        <v>110</v>
      </c>
      <c r="E148" s="11"/>
      <c r="F148" s="227">
        <v>6.72</v>
      </c>
      <c r="G148" s="68"/>
      <c r="H148" s="12">
        <f t="shared" si="3"/>
        <v>-29383.48000000001</v>
      </c>
      <c r="I148" s="13"/>
    </row>
    <row r="149" spans="1:9">
      <c r="A149" s="17">
        <v>40207</v>
      </c>
      <c r="B149" s="9"/>
      <c r="C149" s="9"/>
      <c r="D149" s="10"/>
      <c r="E149" s="11"/>
      <c r="F149" s="68"/>
      <c r="G149" s="68"/>
      <c r="H149" s="12">
        <f t="shared" si="3"/>
        <v>-29383.48000000001</v>
      </c>
      <c r="I149" s="13"/>
    </row>
    <row r="150" spans="1:9">
      <c r="A150" s="17">
        <v>40207</v>
      </c>
      <c r="B150" s="9"/>
      <c r="C150" s="9"/>
      <c r="D150" s="10"/>
      <c r="E150" s="11"/>
      <c r="F150" s="68"/>
      <c r="G150" s="68"/>
      <c r="H150" s="12">
        <f t="shared" si="3"/>
        <v>-29383.48000000001</v>
      </c>
      <c r="I150" s="13"/>
    </row>
    <row r="151" spans="1:9">
      <c r="A151" s="8"/>
      <c r="B151" s="9"/>
      <c r="C151" s="9"/>
      <c r="D151" s="13"/>
      <c r="E151" s="11"/>
      <c r="F151" s="68"/>
      <c r="G151" s="68"/>
      <c r="H151" s="12"/>
      <c r="I151" s="13"/>
    </row>
    <row r="152" spans="1:9">
      <c r="A152" s="8"/>
      <c r="B152" s="9"/>
      <c r="C152" s="9"/>
      <c r="D152" s="13"/>
      <c r="E152" s="11"/>
      <c r="F152" s="68"/>
      <c r="G152" s="68"/>
      <c r="H152" s="12"/>
      <c r="I152" s="13"/>
    </row>
    <row r="153" spans="1:9">
      <c r="A153" s="8"/>
      <c r="B153" s="9"/>
      <c r="C153" s="9"/>
      <c r="D153" s="13"/>
      <c r="E153" s="11"/>
      <c r="F153" s="68"/>
      <c r="G153" s="68"/>
      <c r="H153" s="12"/>
      <c r="I153" s="13"/>
    </row>
    <row r="154" spans="1:9">
      <c r="A154" s="8"/>
      <c r="B154" s="9"/>
      <c r="C154" s="9"/>
      <c r="D154" s="21" t="s">
        <v>111</v>
      </c>
      <c r="E154" s="14"/>
      <c r="F154" s="229">
        <f>SUM(F5:F152)</f>
        <v>98578.830000000016</v>
      </c>
      <c r="G154" s="229">
        <f>SUM(G5:G152)</f>
        <v>89177.880000000019</v>
      </c>
      <c r="H154" s="22">
        <f>G154-F154</f>
        <v>-9400.9499999999971</v>
      </c>
      <c r="I154" s="13"/>
    </row>
    <row r="155" spans="1:9">
      <c r="A155" s="8"/>
      <c r="B155" s="9"/>
      <c r="C155" s="9"/>
      <c r="D155" s="21"/>
      <c r="E155" s="14"/>
      <c r="F155" s="229"/>
      <c r="G155" s="229"/>
      <c r="H155" s="22">
        <f>H5</f>
        <v>-19982.53</v>
      </c>
      <c r="I155" s="13"/>
    </row>
    <row r="156" spans="1:9">
      <c r="A156" s="8"/>
      <c r="B156" s="9"/>
      <c r="C156" s="9"/>
      <c r="D156" s="13"/>
      <c r="E156" s="11"/>
      <c r="F156" s="68"/>
      <c r="G156" s="68"/>
      <c r="H156" s="12">
        <f>SUM(H154:H155)</f>
        <v>-29383.479999999996</v>
      </c>
      <c r="I156" s="13"/>
    </row>
    <row r="157" spans="1:9">
      <c r="A157" s="8"/>
      <c r="B157" s="9"/>
      <c r="C157" s="9"/>
      <c r="D157" s="13"/>
      <c r="E157" s="11"/>
      <c r="F157" s="68"/>
      <c r="G157" s="68"/>
      <c r="H157" s="12"/>
      <c r="I157" s="13"/>
    </row>
    <row r="158" spans="1:9">
      <c r="A158" s="8"/>
      <c r="B158" s="9"/>
      <c r="C158" s="9"/>
      <c r="D158" s="13"/>
      <c r="E158" s="11"/>
      <c r="F158" s="68"/>
      <c r="G158" s="68"/>
      <c r="H158" s="12"/>
      <c r="I158" s="13"/>
    </row>
    <row r="159" spans="1:9">
      <c r="A159" s="8"/>
      <c r="B159" s="9"/>
      <c r="C159" s="9"/>
      <c r="D159" s="13"/>
      <c r="E159" s="11"/>
      <c r="F159" s="68"/>
      <c r="G159" s="68"/>
      <c r="H159" s="12"/>
      <c r="I159" s="13"/>
    </row>
    <row r="160" spans="1:9">
      <c r="A160" s="8"/>
      <c r="B160" s="9"/>
      <c r="C160" s="9"/>
      <c r="D160" s="13"/>
      <c r="E160" s="11"/>
      <c r="F160" s="68"/>
      <c r="G160" s="68"/>
      <c r="H160" s="12"/>
      <c r="I160" s="13"/>
    </row>
    <row r="161" spans="1:9">
      <c r="A161" s="8"/>
      <c r="B161" s="9"/>
      <c r="C161" s="9"/>
      <c r="D161" s="13"/>
      <c r="E161" s="11"/>
      <c r="F161" s="68"/>
      <c r="G161" s="68"/>
      <c r="H161" s="12"/>
      <c r="I161" s="13"/>
    </row>
    <row r="162" spans="1:9">
      <c r="A162" s="8"/>
      <c r="B162" s="9"/>
      <c r="C162" s="9"/>
      <c r="D162" s="13"/>
      <c r="E162" s="11"/>
      <c r="F162" s="68"/>
      <c r="G162" s="68"/>
      <c r="H162" s="12"/>
      <c r="I162" s="13"/>
    </row>
    <row r="163" spans="1:9">
      <c r="A163" s="8"/>
      <c r="B163" s="9"/>
      <c r="C163" s="9"/>
      <c r="D163" s="13"/>
      <c r="E163" s="11"/>
      <c r="F163" s="68"/>
      <c r="G163" s="68"/>
      <c r="H163" s="12"/>
      <c r="I163" s="13"/>
    </row>
  </sheetData>
  <sheetProtection selectLockedCells="1" selectUnlockedCells="1"/>
  <autoFilter ref="D1:D65536"/>
  <pageMargins left="0.14166666666666666" right="0.13750000000000001" top="0.50138888888888888" bottom="0.46180555555555558" header="0.2361111111111111" footer="0.19652777777777777"/>
  <pageSetup paperSize="9" orientation="landscape" useFirstPageNumber="1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M1750"/>
  <sheetViews>
    <sheetView zoomScaleNormal="100" workbookViewId="0">
      <pane ySplit="4" topLeftCell="A74" activePane="bottomLeft" state="frozen"/>
      <selection pane="bottomLeft" activeCell="C74" sqref="C74"/>
    </sheetView>
  </sheetViews>
  <sheetFormatPr defaultRowHeight="12.75"/>
  <cols>
    <col min="1" max="1" width="11.140625" style="1" bestFit="1" customWidth="1"/>
    <col min="2" max="2" width="10.42578125" style="2" customWidth="1"/>
    <col min="3" max="3" width="68.85546875" customWidth="1"/>
    <col min="4" max="4" width="14.7109375" style="3" customWidth="1"/>
    <col min="5" max="5" width="12.140625" style="117" customWidth="1"/>
    <col min="6" max="6" width="10.7109375" style="117" customWidth="1"/>
    <col min="7" max="7" width="18.85546875" style="4" customWidth="1"/>
    <col min="8" max="8" width="11" style="5" customWidth="1"/>
    <col min="10" max="10" width="10" bestFit="1" customWidth="1"/>
  </cols>
  <sheetData>
    <row r="1" spans="1:13">
      <c r="A1" s="6" t="s">
        <v>0</v>
      </c>
      <c r="B1" s="2" t="s">
        <v>246</v>
      </c>
      <c r="C1" t="s">
        <v>247</v>
      </c>
    </row>
    <row r="3" spans="1:13">
      <c r="A3" s="8" t="s">
        <v>3</v>
      </c>
      <c r="B3" s="9" t="s">
        <v>4</v>
      </c>
      <c r="C3" s="13" t="s">
        <v>6</v>
      </c>
      <c r="D3" s="11" t="s">
        <v>7</v>
      </c>
      <c r="E3" s="68" t="s">
        <v>7</v>
      </c>
      <c r="F3" s="68" t="s">
        <v>8</v>
      </c>
      <c r="G3" s="12" t="s">
        <v>9</v>
      </c>
      <c r="H3" s="11" t="s">
        <v>10</v>
      </c>
    </row>
    <row r="4" spans="1:13">
      <c r="A4" s="8"/>
      <c r="B4" s="9"/>
      <c r="C4" s="13"/>
      <c r="D4" s="11" t="s">
        <v>11</v>
      </c>
      <c r="E4" s="68" t="s">
        <v>12</v>
      </c>
      <c r="F4" s="68"/>
      <c r="G4" s="12"/>
      <c r="H4" s="13"/>
    </row>
    <row r="5" spans="1:13">
      <c r="A5" s="8"/>
      <c r="B5" s="9"/>
      <c r="C5" s="13"/>
      <c r="D5" s="11"/>
      <c r="E5" s="68"/>
      <c r="F5" s="68"/>
      <c r="G5" s="12"/>
      <c r="H5" s="13"/>
    </row>
    <row r="6" spans="1:13">
      <c r="A6" s="8">
        <v>40421</v>
      </c>
      <c r="B6" s="9"/>
      <c r="C6" s="37" t="s">
        <v>326</v>
      </c>
      <c r="D6" s="11"/>
      <c r="E6" s="68"/>
      <c r="F6" s="68"/>
      <c r="G6" s="12">
        <f>AGOSTO2010!H127</f>
        <v>-50162.250000000022</v>
      </c>
      <c r="H6" s="13"/>
    </row>
    <row r="7" spans="1:13">
      <c r="A7" s="109"/>
      <c r="B7" s="110"/>
      <c r="C7" s="111"/>
      <c r="D7" s="112"/>
      <c r="E7" s="112"/>
      <c r="F7" s="68"/>
      <c r="G7" s="12">
        <f>G6+F7-E7</f>
        <v>-50162.250000000022</v>
      </c>
      <c r="H7" s="37"/>
    </row>
    <row r="8" spans="1:13">
      <c r="A8" s="8">
        <v>40422</v>
      </c>
      <c r="B8" s="36" t="s">
        <v>258</v>
      </c>
      <c r="C8" s="70" t="s">
        <v>730</v>
      </c>
      <c r="D8" s="11"/>
      <c r="E8" s="68">
        <v>295.87</v>
      </c>
      <c r="F8" s="68"/>
      <c r="G8" s="12">
        <f>G7+F8-E8</f>
        <v>-50458.120000000024</v>
      </c>
      <c r="H8" s="37" t="s">
        <v>13</v>
      </c>
      <c r="J8" s="113"/>
      <c r="K8" s="113"/>
      <c r="L8" s="113"/>
      <c r="M8" s="113"/>
    </row>
    <row r="9" spans="1:13">
      <c r="A9" s="8">
        <v>40422</v>
      </c>
      <c r="B9" s="9">
        <v>4958</v>
      </c>
      <c r="C9" s="126" t="s">
        <v>323</v>
      </c>
      <c r="D9" s="71"/>
      <c r="E9" s="72">
        <v>0</v>
      </c>
      <c r="F9" s="68"/>
      <c r="G9" s="12">
        <f t="shared" ref="G9:G71" si="0">G8+F9-E9</f>
        <v>-50458.120000000024</v>
      </c>
      <c r="H9" s="37" t="s">
        <v>13</v>
      </c>
    </row>
    <row r="10" spans="1:13">
      <c r="A10" s="8">
        <v>40423</v>
      </c>
      <c r="B10" s="9">
        <v>4960</v>
      </c>
      <c r="C10" s="126" t="s">
        <v>739</v>
      </c>
      <c r="D10" s="71"/>
      <c r="E10" s="72">
        <v>82.04</v>
      </c>
      <c r="F10" s="68"/>
      <c r="G10" s="12">
        <f t="shared" si="0"/>
        <v>-50540.160000000025</v>
      </c>
      <c r="H10" s="37" t="s">
        <v>13</v>
      </c>
    </row>
    <row r="11" spans="1:13">
      <c r="A11" s="8">
        <v>40422</v>
      </c>
      <c r="B11" s="36" t="s">
        <v>258</v>
      </c>
      <c r="C11" s="70" t="s">
        <v>96</v>
      </c>
      <c r="D11" s="71"/>
      <c r="E11" s="72">
        <v>1924.62</v>
      </c>
      <c r="F11" s="68"/>
      <c r="G11" s="12">
        <f t="shared" si="0"/>
        <v>-52464.780000000028</v>
      </c>
      <c r="H11" s="37" t="s">
        <v>13</v>
      </c>
    </row>
    <row r="12" spans="1:13">
      <c r="A12" s="74">
        <v>40422</v>
      </c>
      <c r="B12" s="9">
        <v>4944</v>
      </c>
      <c r="C12" s="67" t="s">
        <v>888</v>
      </c>
      <c r="D12" s="71"/>
      <c r="E12" s="72">
        <v>3044</v>
      </c>
      <c r="F12" s="68"/>
      <c r="G12" s="12">
        <f t="shared" si="0"/>
        <v>-55508.780000000028</v>
      </c>
      <c r="H12" s="37" t="s">
        <v>13</v>
      </c>
    </row>
    <row r="13" spans="1:13">
      <c r="A13" s="74">
        <v>40422</v>
      </c>
      <c r="B13" s="36" t="s">
        <v>258</v>
      </c>
      <c r="C13" s="67" t="s">
        <v>889</v>
      </c>
      <c r="D13" s="71"/>
      <c r="E13" s="72">
        <v>3214.35</v>
      </c>
      <c r="F13" s="68"/>
      <c r="G13" s="12">
        <f t="shared" si="0"/>
        <v>-58723.130000000026</v>
      </c>
      <c r="H13" s="37" t="s">
        <v>13</v>
      </c>
    </row>
    <row r="14" spans="1:13">
      <c r="A14" s="74">
        <v>40422</v>
      </c>
      <c r="B14" s="9">
        <v>4947</v>
      </c>
      <c r="C14" s="67" t="s">
        <v>890</v>
      </c>
      <c r="D14" s="71"/>
      <c r="E14" s="72">
        <v>250</v>
      </c>
      <c r="F14" s="68"/>
      <c r="G14" s="12">
        <f t="shared" si="0"/>
        <v>-58973.130000000026</v>
      </c>
      <c r="H14" s="37" t="s">
        <v>13</v>
      </c>
    </row>
    <row r="15" spans="1:13">
      <c r="A15" s="74">
        <v>40421</v>
      </c>
      <c r="B15" s="9">
        <v>4948</v>
      </c>
      <c r="C15" s="123" t="s">
        <v>895</v>
      </c>
      <c r="D15" s="71"/>
      <c r="E15" s="72">
        <v>0</v>
      </c>
      <c r="F15" s="68"/>
      <c r="G15" s="12">
        <f t="shared" si="0"/>
        <v>-58973.130000000026</v>
      </c>
      <c r="H15" s="37" t="s">
        <v>13</v>
      </c>
    </row>
    <row r="16" spans="1:13">
      <c r="A16" s="74">
        <v>40422</v>
      </c>
      <c r="B16" s="9">
        <v>4959</v>
      </c>
      <c r="C16" s="67" t="s">
        <v>346</v>
      </c>
      <c r="D16" s="71"/>
      <c r="E16" s="72">
        <v>1664.76</v>
      </c>
      <c r="F16" s="68"/>
      <c r="G16" s="12">
        <f t="shared" si="0"/>
        <v>-60637.890000000029</v>
      </c>
      <c r="H16" s="37" t="s">
        <v>13</v>
      </c>
    </row>
    <row r="17" spans="1:8">
      <c r="A17" s="74">
        <v>40422</v>
      </c>
      <c r="B17" s="36" t="s">
        <v>258</v>
      </c>
      <c r="C17" s="81" t="s">
        <v>891</v>
      </c>
      <c r="D17" s="71"/>
      <c r="E17" s="72">
        <v>144.41999999999999</v>
      </c>
      <c r="F17" s="68"/>
      <c r="G17" s="12">
        <f t="shared" si="0"/>
        <v>-60782.310000000027</v>
      </c>
      <c r="H17" s="37" t="s">
        <v>13</v>
      </c>
    </row>
    <row r="18" spans="1:8">
      <c r="A18" s="74">
        <v>40421</v>
      </c>
      <c r="B18" s="9">
        <v>4949</v>
      </c>
      <c r="C18" s="67" t="s">
        <v>895</v>
      </c>
      <c r="D18" s="71"/>
      <c r="E18" s="72">
        <v>0</v>
      </c>
      <c r="F18" s="68"/>
      <c r="G18" s="12">
        <f t="shared" si="0"/>
        <v>-60782.310000000027</v>
      </c>
      <c r="H18" s="37" t="s">
        <v>13</v>
      </c>
    </row>
    <row r="19" spans="1:8">
      <c r="A19" s="74">
        <v>40422</v>
      </c>
      <c r="B19" s="36" t="s">
        <v>258</v>
      </c>
      <c r="C19" s="124" t="s">
        <v>346</v>
      </c>
      <c r="D19" s="71"/>
      <c r="E19" s="72">
        <v>3.4</v>
      </c>
      <c r="F19" s="68"/>
      <c r="G19" s="12">
        <f t="shared" si="0"/>
        <v>-60785.710000000028</v>
      </c>
      <c r="H19" s="37" t="s">
        <v>13</v>
      </c>
    </row>
    <row r="20" spans="1:8">
      <c r="A20" s="74">
        <v>40422</v>
      </c>
      <c r="B20" s="9">
        <v>4956</v>
      </c>
      <c r="C20" s="125" t="s">
        <v>437</v>
      </c>
      <c r="D20" s="71"/>
      <c r="E20" s="72">
        <v>1800</v>
      </c>
      <c r="F20" s="68"/>
      <c r="G20" s="12">
        <f t="shared" si="0"/>
        <v>-62585.710000000028</v>
      </c>
      <c r="H20" s="37" t="s">
        <v>13</v>
      </c>
    </row>
    <row r="21" spans="1:8">
      <c r="A21" s="74">
        <v>40422</v>
      </c>
      <c r="B21" s="9">
        <v>4945</v>
      </c>
      <c r="C21" s="67" t="s">
        <v>893</v>
      </c>
      <c r="D21" s="71"/>
      <c r="E21" s="72">
        <v>250.07</v>
      </c>
      <c r="F21" s="68"/>
      <c r="G21" s="12">
        <f t="shared" si="0"/>
        <v>-62835.780000000028</v>
      </c>
      <c r="H21" s="37" t="s">
        <v>13</v>
      </c>
    </row>
    <row r="22" spans="1:8">
      <c r="A22" s="74">
        <v>40422</v>
      </c>
      <c r="B22" s="36" t="s">
        <v>258</v>
      </c>
      <c r="C22" s="67" t="s">
        <v>345</v>
      </c>
      <c r="D22" s="71"/>
      <c r="E22" s="72">
        <v>5000</v>
      </c>
      <c r="F22" s="68"/>
      <c r="G22" s="12">
        <f t="shared" si="0"/>
        <v>-67835.780000000028</v>
      </c>
      <c r="H22" s="37" t="s">
        <v>13</v>
      </c>
    </row>
    <row r="23" spans="1:8">
      <c r="A23" s="74">
        <v>40421</v>
      </c>
      <c r="B23" s="9">
        <v>4957</v>
      </c>
      <c r="C23" s="67" t="s">
        <v>323</v>
      </c>
      <c r="D23" s="71"/>
      <c r="E23" s="72">
        <v>0</v>
      </c>
      <c r="F23" s="68"/>
      <c r="G23" s="12">
        <f t="shared" si="0"/>
        <v>-67835.780000000028</v>
      </c>
      <c r="H23" s="37" t="s">
        <v>13</v>
      </c>
    </row>
    <row r="24" spans="1:8">
      <c r="A24" s="74">
        <v>40424</v>
      </c>
      <c r="B24" s="9">
        <v>449741</v>
      </c>
      <c r="C24" s="67" t="s">
        <v>894</v>
      </c>
      <c r="D24" s="71"/>
      <c r="E24" s="72">
        <v>718.5</v>
      </c>
      <c r="F24" s="68"/>
      <c r="G24" s="12">
        <f t="shared" si="0"/>
        <v>-68554.280000000028</v>
      </c>
      <c r="H24" s="37" t="s">
        <v>13</v>
      </c>
    </row>
    <row r="25" spans="1:8">
      <c r="A25" s="74">
        <v>40421</v>
      </c>
      <c r="B25" s="9">
        <v>4953</v>
      </c>
      <c r="C25" s="67" t="s">
        <v>336</v>
      </c>
      <c r="D25" s="71"/>
      <c r="E25" s="72">
        <v>167.59</v>
      </c>
      <c r="F25" s="68"/>
      <c r="G25" s="12">
        <f t="shared" si="0"/>
        <v>-68721.870000000024</v>
      </c>
      <c r="H25" s="37" t="s">
        <v>13</v>
      </c>
    </row>
    <row r="26" spans="1:8">
      <c r="A26" s="74">
        <v>40421</v>
      </c>
      <c r="B26" s="9">
        <v>4954</v>
      </c>
      <c r="C26" s="67" t="s">
        <v>336</v>
      </c>
      <c r="D26" s="71"/>
      <c r="E26" s="72">
        <v>275.19</v>
      </c>
      <c r="F26" s="68"/>
      <c r="G26" s="12">
        <f t="shared" si="0"/>
        <v>-68997.060000000027</v>
      </c>
      <c r="H26" s="37" t="s">
        <v>13</v>
      </c>
    </row>
    <row r="27" spans="1:8">
      <c r="A27" s="74">
        <v>40421</v>
      </c>
      <c r="B27" s="9">
        <v>4955</v>
      </c>
      <c r="C27" s="67" t="s">
        <v>336</v>
      </c>
      <c r="D27" s="71"/>
      <c r="E27" s="72">
        <v>162.66</v>
      </c>
      <c r="F27" s="68"/>
      <c r="G27" s="12">
        <f t="shared" si="0"/>
        <v>-69159.72000000003</v>
      </c>
      <c r="H27" s="37" t="s">
        <v>13</v>
      </c>
    </row>
    <row r="28" spans="1:8">
      <c r="A28" s="74">
        <v>40422</v>
      </c>
      <c r="B28" s="9"/>
      <c r="C28" s="67" t="s">
        <v>926</v>
      </c>
      <c r="D28" s="71"/>
      <c r="E28" s="72"/>
      <c r="F28" s="68">
        <v>280</v>
      </c>
      <c r="G28" s="12">
        <f t="shared" si="0"/>
        <v>-68879.72000000003</v>
      </c>
      <c r="H28" s="37" t="s">
        <v>13</v>
      </c>
    </row>
    <row r="29" spans="1:8">
      <c r="A29" s="74">
        <v>40421</v>
      </c>
      <c r="B29" s="9"/>
      <c r="C29" s="67" t="s">
        <v>928</v>
      </c>
      <c r="D29" s="71"/>
      <c r="E29" s="72"/>
      <c r="F29" s="68">
        <v>4875.3999999999996</v>
      </c>
      <c r="G29" s="12">
        <f t="shared" si="0"/>
        <v>-64004.320000000029</v>
      </c>
      <c r="H29" s="37" t="s">
        <v>13</v>
      </c>
    </row>
    <row r="30" spans="1:8">
      <c r="A30" s="8">
        <v>40422</v>
      </c>
      <c r="B30" s="36"/>
      <c r="C30" s="37" t="s">
        <v>925</v>
      </c>
      <c r="D30" s="11"/>
      <c r="E30" s="68"/>
      <c r="F30" s="68">
        <v>124</v>
      </c>
      <c r="G30" s="12">
        <f t="shared" si="0"/>
        <v>-63880.320000000029</v>
      </c>
      <c r="H30" s="37" t="s">
        <v>13</v>
      </c>
    </row>
    <row r="31" spans="1:8">
      <c r="A31" s="8">
        <v>40422</v>
      </c>
      <c r="B31" s="36"/>
      <c r="C31" s="37" t="s">
        <v>921</v>
      </c>
      <c r="D31" s="11"/>
      <c r="E31" s="68"/>
      <c r="F31" s="68">
        <v>320.64</v>
      </c>
      <c r="G31" s="12">
        <f t="shared" si="0"/>
        <v>-63559.680000000029</v>
      </c>
      <c r="H31" s="37" t="s">
        <v>13</v>
      </c>
    </row>
    <row r="32" spans="1:8">
      <c r="A32" s="8">
        <v>40422</v>
      </c>
      <c r="B32" s="36"/>
      <c r="C32" s="37" t="s">
        <v>374</v>
      </c>
      <c r="D32" s="11"/>
      <c r="E32" s="68"/>
      <c r="F32" s="68">
        <v>20000</v>
      </c>
      <c r="G32" s="12">
        <f t="shared" si="0"/>
        <v>-43559.680000000029</v>
      </c>
      <c r="H32" s="37" t="s">
        <v>13</v>
      </c>
    </row>
    <row r="33" spans="1:11">
      <c r="A33" s="8">
        <v>40422</v>
      </c>
      <c r="B33" s="36"/>
      <c r="C33" s="37" t="s">
        <v>310</v>
      </c>
      <c r="D33" s="11"/>
      <c r="E33" s="68">
        <v>18</v>
      </c>
      <c r="F33" s="68"/>
      <c r="G33" s="12">
        <f t="shared" si="0"/>
        <v>-43577.680000000029</v>
      </c>
      <c r="H33" s="37" t="s">
        <v>13</v>
      </c>
      <c r="K33" s="3"/>
    </row>
    <row r="34" spans="1:11">
      <c r="A34" s="8">
        <v>40422</v>
      </c>
      <c r="B34" s="36" t="s">
        <v>258</v>
      </c>
      <c r="C34" s="37" t="s">
        <v>908</v>
      </c>
      <c r="D34" s="11"/>
      <c r="E34" s="68">
        <v>121.55</v>
      </c>
      <c r="F34" s="68"/>
      <c r="G34" s="12">
        <f t="shared" si="0"/>
        <v>-43699.230000000032</v>
      </c>
      <c r="H34" s="37" t="s">
        <v>13</v>
      </c>
    </row>
    <row r="35" spans="1:11">
      <c r="A35" s="8">
        <v>40422</v>
      </c>
      <c r="B35" s="36" t="s">
        <v>258</v>
      </c>
      <c r="C35" s="37" t="s">
        <v>909</v>
      </c>
      <c r="D35" s="11"/>
      <c r="E35" s="68">
        <v>87.36</v>
      </c>
      <c r="F35" s="68"/>
      <c r="G35" s="12">
        <f t="shared" si="0"/>
        <v>-43786.590000000033</v>
      </c>
      <c r="H35" s="37" t="s">
        <v>13</v>
      </c>
    </row>
    <row r="36" spans="1:11">
      <c r="A36" s="8">
        <v>40423</v>
      </c>
      <c r="B36" s="36"/>
      <c r="C36" s="37" t="s">
        <v>937</v>
      </c>
      <c r="D36" s="11"/>
      <c r="E36" s="68"/>
      <c r="F36" s="68">
        <v>5937</v>
      </c>
      <c r="G36" s="12">
        <f t="shared" si="0"/>
        <v>-37849.590000000033</v>
      </c>
      <c r="H36" s="37" t="s">
        <v>13</v>
      </c>
    </row>
    <row r="37" spans="1:11">
      <c r="A37" s="8">
        <v>40423</v>
      </c>
      <c r="B37" s="36"/>
      <c r="C37" s="37" t="s">
        <v>935</v>
      </c>
      <c r="D37" s="11"/>
      <c r="E37" s="68"/>
      <c r="F37" s="68">
        <v>320</v>
      </c>
      <c r="G37" s="12">
        <f t="shared" si="0"/>
        <v>-37529.590000000033</v>
      </c>
      <c r="H37" s="37" t="s">
        <v>13</v>
      </c>
    </row>
    <row r="38" spans="1:11">
      <c r="A38" s="8">
        <v>40423</v>
      </c>
      <c r="B38" s="36"/>
      <c r="C38" s="37" t="s">
        <v>910</v>
      </c>
      <c r="D38" s="11"/>
      <c r="E38" s="68">
        <v>14.22</v>
      </c>
      <c r="F38" s="68"/>
      <c r="G38" s="12">
        <f t="shared" si="0"/>
        <v>-37543.810000000034</v>
      </c>
      <c r="H38" s="37" t="s">
        <v>13</v>
      </c>
    </row>
    <row r="39" spans="1:11">
      <c r="A39" s="8">
        <v>40423</v>
      </c>
      <c r="B39" s="36"/>
      <c r="C39" s="37" t="s">
        <v>911</v>
      </c>
      <c r="D39" s="11"/>
      <c r="E39" s="68">
        <v>298.24</v>
      </c>
      <c r="F39" s="68"/>
      <c r="G39" s="12">
        <f t="shared" si="0"/>
        <v>-37842.050000000032</v>
      </c>
      <c r="H39" s="37" t="s">
        <v>13</v>
      </c>
    </row>
    <row r="40" spans="1:11">
      <c r="A40" s="8">
        <v>40423</v>
      </c>
      <c r="B40" s="36"/>
      <c r="C40" s="37" t="s">
        <v>911</v>
      </c>
      <c r="D40" s="11"/>
      <c r="E40" s="68">
        <v>1951.9</v>
      </c>
      <c r="F40" s="68"/>
      <c r="G40" s="12">
        <f t="shared" si="0"/>
        <v>-39793.950000000033</v>
      </c>
      <c r="H40" s="37" t="s">
        <v>13</v>
      </c>
    </row>
    <row r="41" spans="1:11">
      <c r="A41" s="8">
        <v>40423</v>
      </c>
      <c r="B41" s="36"/>
      <c r="C41" s="37" t="s">
        <v>912</v>
      </c>
      <c r="D41" s="11"/>
      <c r="E41" s="68">
        <v>33.799999999999997</v>
      </c>
      <c r="F41" s="68"/>
      <c r="G41" s="12">
        <f t="shared" si="0"/>
        <v>-39827.750000000036</v>
      </c>
      <c r="H41" s="37" t="s">
        <v>13</v>
      </c>
    </row>
    <row r="42" spans="1:11">
      <c r="A42" s="8">
        <v>40424</v>
      </c>
      <c r="B42" s="36"/>
      <c r="C42" s="37" t="s">
        <v>982</v>
      </c>
      <c r="D42" s="11"/>
      <c r="E42" s="68"/>
      <c r="F42" s="68">
        <v>336.86</v>
      </c>
      <c r="G42" s="12">
        <f t="shared" si="0"/>
        <v>-39490.890000000036</v>
      </c>
      <c r="H42" s="37" t="s">
        <v>13</v>
      </c>
    </row>
    <row r="43" spans="1:11">
      <c r="A43" s="8">
        <v>40424</v>
      </c>
      <c r="B43" s="36"/>
      <c r="C43" s="37" t="s">
        <v>959</v>
      </c>
      <c r="D43" s="11"/>
      <c r="E43" s="68"/>
      <c r="F43" s="68">
        <v>3000</v>
      </c>
      <c r="G43" s="12">
        <f t="shared" si="0"/>
        <v>-36490.890000000036</v>
      </c>
      <c r="H43" s="37" t="s">
        <v>13</v>
      </c>
    </row>
    <row r="44" spans="1:11">
      <c r="A44" s="8">
        <v>40424</v>
      </c>
      <c r="B44" s="36"/>
      <c r="C44" s="37" t="s">
        <v>911</v>
      </c>
      <c r="D44" s="11"/>
      <c r="E44" s="68">
        <v>17.93</v>
      </c>
      <c r="F44" s="68"/>
      <c r="G44" s="12">
        <f t="shared" si="0"/>
        <v>-36508.820000000036</v>
      </c>
      <c r="H44" s="37" t="s">
        <v>13</v>
      </c>
    </row>
    <row r="45" spans="1:11">
      <c r="A45" s="8">
        <v>40427</v>
      </c>
      <c r="B45" s="36"/>
      <c r="C45" s="37" t="s">
        <v>816</v>
      </c>
      <c r="D45" s="11"/>
      <c r="E45" s="68"/>
      <c r="F45" s="68">
        <v>594.09</v>
      </c>
      <c r="G45" s="12">
        <f t="shared" si="0"/>
        <v>-35914.73000000004</v>
      </c>
      <c r="H45" s="37" t="s">
        <v>13</v>
      </c>
    </row>
    <row r="46" spans="1:11">
      <c r="A46" s="8">
        <v>40427</v>
      </c>
      <c r="B46" s="36"/>
      <c r="C46" s="37" t="s">
        <v>960</v>
      </c>
      <c r="D46" s="11"/>
      <c r="E46" s="68"/>
      <c r="F46" s="68">
        <v>3240</v>
      </c>
      <c r="G46" s="128">
        <f t="shared" si="0"/>
        <v>-32674.73000000004</v>
      </c>
      <c r="H46" s="37" t="s">
        <v>13</v>
      </c>
    </row>
    <row r="47" spans="1:11">
      <c r="A47" s="8">
        <v>40427</v>
      </c>
      <c r="B47" s="36"/>
      <c r="C47" s="37" t="s">
        <v>342</v>
      </c>
      <c r="D47" s="11"/>
      <c r="E47" s="68">
        <v>1796.75</v>
      </c>
      <c r="F47" s="68"/>
      <c r="G47" s="12">
        <f t="shared" si="0"/>
        <v>-34471.48000000004</v>
      </c>
      <c r="H47" s="37" t="s">
        <v>60</v>
      </c>
    </row>
    <row r="48" spans="1:11">
      <c r="A48" s="8">
        <v>40427</v>
      </c>
      <c r="B48" s="36"/>
      <c r="C48" s="37" t="s">
        <v>913</v>
      </c>
      <c r="D48" s="11"/>
      <c r="E48" s="68">
        <v>504</v>
      </c>
      <c r="F48" s="68"/>
      <c r="G48" s="12">
        <f t="shared" si="0"/>
        <v>-34975.48000000004</v>
      </c>
      <c r="H48" s="37" t="s">
        <v>60</v>
      </c>
    </row>
    <row r="49" spans="1:8">
      <c r="A49" s="8">
        <v>40427</v>
      </c>
      <c r="B49" s="36"/>
      <c r="C49" s="37" t="s">
        <v>914</v>
      </c>
      <c r="D49" s="11"/>
      <c r="E49" s="68">
        <v>340</v>
      </c>
      <c r="F49" s="68"/>
      <c r="G49" s="12">
        <f t="shared" si="0"/>
        <v>-35315.48000000004</v>
      </c>
      <c r="H49" s="37" t="s">
        <v>60</v>
      </c>
    </row>
    <row r="50" spans="1:8">
      <c r="A50" s="8">
        <v>40427</v>
      </c>
      <c r="B50" s="36"/>
      <c r="C50" s="37" t="s">
        <v>402</v>
      </c>
      <c r="D50" s="11"/>
      <c r="E50" s="68">
        <v>1238</v>
      </c>
      <c r="F50" s="68"/>
      <c r="G50" s="12">
        <f t="shared" si="0"/>
        <v>-36553.48000000004</v>
      </c>
      <c r="H50" s="37" t="s">
        <v>60</v>
      </c>
    </row>
    <row r="51" spans="1:8">
      <c r="A51" s="8">
        <v>40427</v>
      </c>
      <c r="B51" s="36"/>
      <c r="C51" s="37" t="s">
        <v>276</v>
      </c>
      <c r="D51" s="11"/>
      <c r="E51" s="68">
        <v>610</v>
      </c>
      <c r="F51" s="68"/>
      <c r="G51" s="12">
        <f t="shared" si="0"/>
        <v>-37163.48000000004</v>
      </c>
      <c r="H51" s="37" t="s">
        <v>60</v>
      </c>
    </row>
    <row r="52" spans="1:8">
      <c r="A52" s="8">
        <v>40427</v>
      </c>
      <c r="B52" s="36"/>
      <c r="C52" s="37" t="s">
        <v>915</v>
      </c>
      <c r="D52" s="11"/>
      <c r="E52" s="68">
        <v>732</v>
      </c>
      <c r="F52" s="68"/>
      <c r="G52" s="12">
        <f t="shared" si="0"/>
        <v>-37895.48000000004</v>
      </c>
      <c r="H52" s="37" t="s">
        <v>60</v>
      </c>
    </row>
    <row r="53" spans="1:8">
      <c r="A53" s="8">
        <v>40427</v>
      </c>
      <c r="B53" s="36"/>
      <c r="C53" s="37" t="s">
        <v>278</v>
      </c>
      <c r="D53" s="11"/>
      <c r="E53" s="68">
        <v>1266</v>
      </c>
      <c r="F53" s="68"/>
      <c r="G53" s="12">
        <f t="shared" si="0"/>
        <v>-39161.48000000004</v>
      </c>
      <c r="H53" s="37" t="s">
        <v>60</v>
      </c>
    </row>
    <row r="54" spans="1:8">
      <c r="A54" s="8">
        <v>40427</v>
      </c>
      <c r="B54" s="36"/>
      <c r="C54" s="37" t="s">
        <v>275</v>
      </c>
      <c r="D54" s="11"/>
      <c r="E54" s="68">
        <v>873</v>
      </c>
      <c r="F54" s="68"/>
      <c r="G54" s="12">
        <f t="shared" si="0"/>
        <v>-40034.48000000004</v>
      </c>
      <c r="H54" s="37" t="s">
        <v>60</v>
      </c>
    </row>
    <row r="55" spans="1:8">
      <c r="A55" s="8">
        <v>40427</v>
      </c>
      <c r="B55" s="36"/>
      <c r="C55" s="37" t="s">
        <v>279</v>
      </c>
      <c r="D55" s="11"/>
      <c r="E55" s="68">
        <v>1217</v>
      </c>
      <c r="F55" s="68"/>
      <c r="G55" s="12">
        <f t="shared" si="0"/>
        <v>-41251.48000000004</v>
      </c>
      <c r="H55" s="37" t="s">
        <v>60</v>
      </c>
    </row>
    <row r="56" spans="1:8">
      <c r="A56" s="8">
        <v>40427</v>
      </c>
      <c r="B56" s="36"/>
      <c r="C56" s="43" t="s">
        <v>269</v>
      </c>
      <c r="D56" s="11"/>
      <c r="E56" s="68">
        <v>953</v>
      </c>
      <c r="F56" s="68"/>
      <c r="G56" s="12">
        <f t="shared" si="0"/>
        <v>-42204.48000000004</v>
      </c>
      <c r="H56" s="37" t="s">
        <v>60</v>
      </c>
    </row>
    <row r="57" spans="1:8">
      <c r="A57" s="8">
        <v>40427</v>
      </c>
      <c r="B57" s="36"/>
      <c r="C57" s="43" t="s">
        <v>272</v>
      </c>
      <c r="D57" s="11"/>
      <c r="E57" s="68">
        <v>265</v>
      </c>
      <c r="F57" s="68"/>
      <c r="G57" s="12">
        <f t="shared" si="0"/>
        <v>-42469.48000000004</v>
      </c>
      <c r="H57" s="37" t="s">
        <v>60</v>
      </c>
    </row>
    <row r="58" spans="1:8">
      <c r="A58" s="8">
        <v>40427</v>
      </c>
      <c r="B58" s="36"/>
      <c r="C58" s="43" t="s">
        <v>280</v>
      </c>
      <c r="D58" s="11"/>
      <c r="E58" s="68">
        <v>788</v>
      </c>
      <c r="F58" s="68"/>
      <c r="G58" s="12">
        <f t="shared" si="0"/>
        <v>-43257.48000000004</v>
      </c>
      <c r="H58" s="37" t="s">
        <v>60</v>
      </c>
    </row>
    <row r="59" spans="1:8">
      <c r="A59" s="8">
        <v>40427</v>
      </c>
      <c r="B59" s="36"/>
      <c r="C59" s="43" t="s">
        <v>916</v>
      </c>
      <c r="D59" s="11"/>
      <c r="E59" s="68">
        <v>835</v>
      </c>
      <c r="F59" s="68"/>
      <c r="G59" s="12">
        <f t="shared" si="0"/>
        <v>-44092.48000000004</v>
      </c>
      <c r="H59" s="37" t="s">
        <v>60</v>
      </c>
    </row>
    <row r="60" spans="1:8">
      <c r="A60" s="8">
        <v>40427</v>
      </c>
      <c r="B60" s="36"/>
      <c r="C60" s="37" t="s">
        <v>273</v>
      </c>
      <c r="D60" s="11"/>
      <c r="E60" s="68">
        <v>672</v>
      </c>
      <c r="F60" s="68"/>
      <c r="G60" s="12">
        <f t="shared" si="0"/>
        <v>-44764.48000000004</v>
      </c>
      <c r="H60" s="37" t="s">
        <v>60</v>
      </c>
    </row>
    <row r="61" spans="1:8">
      <c r="A61" s="8">
        <v>40427</v>
      </c>
      <c r="B61" s="36"/>
      <c r="C61" s="37" t="s">
        <v>918</v>
      </c>
      <c r="D61" s="11"/>
      <c r="E61" s="68">
        <v>1626.57</v>
      </c>
      <c r="F61" s="68"/>
      <c r="G61" s="12">
        <f t="shared" si="0"/>
        <v>-46391.050000000039</v>
      </c>
      <c r="H61" s="37" t="s">
        <v>60</v>
      </c>
    </row>
    <row r="62" spans="1:8">
      <c r="A62" s="8">
        <v>40427</v>
      </c>
      <c r="B62" s="36"/>
      <c r="C62" s="37" t="s">
        <v>917</v>
      </c>
      <c r="D62" s="11"/>
      <c r="E62" s="68">
        <v>32.21</v>
      </c>
      <c r="F62" s="68"/>
      <c r="G62" s="12">
        <f t="shared" si="0"/>
        <v>-46423.260000000038</v>
      </c>
      <c r="H62" s="37" t="s">
        <v>60</v>
      </c>
    </row>
    <row r="63" spans="1:8">
      <c r="A63" s="74">
        <v>40429</v>
      </c>
      <c r="B63" s="9">
        <v>4946</v>
      </c>
      <c r="C63" s="124" t="s">
        <v>260</v>
      </c>
      <c r="D63" s="71"/>
      <c r="E63" s="72">
        <v>3614.26</v>
      </c>
      <c r="F63" s="68"/>
      <c r="G63" s="22">
        <f t="shared" si="0"/>
        <v>-50037.52000000004</v>
      </c>
      <c r="H63" s="37" t="s">
        <v>380</v>
      </c>
    </row>
    <row r="64" spans="1:8">
      <c r="A64" s="74">
        <v>40429</v>
      </c>
      <c r="B64" s="9"/>
      <c r="C64" s="94" t="s">
        <v>468</v>
      </c>
      <c r="D64" s="71"/>
      <c r="E64" s="72"/>
      <c r="F64" s="68">
        <v>183.54</v>
      </c>
      <c r="G64" s="12">
        <f t="shared" si="0"/>
        <v>-49853.98000000004</v>
      </c>
      <c r="H64" s="37" t="s">
        <v>380</v>
      </c>
    </row>
    <row r="65" spans="1:8">
      <c r="A65" s="8">
        <v>40429</v>
      </c>
      <c r="B65" s="36"/>
      <c r="C65" s="37" t="s">
        <v>310</v>
      </c>
      <c r="D65" s="11"/>
      <c r="E65" s="68">
        <v>2</v>
      </c>
      <c r="F65" s="68"/>
      <c r="G65" s="12">
        <f t="shared" si="0"/>
        <v>-49855.98000000004</v>
      </c>
      <c r="H65" s="37" t="s">
        <v>380</v>
      </c>
    </row>
    <row r="66" spans="1:8">
      <c r="A66" s="65">
        <v>40430</v>
      </c>
      <c r="B66" s="69"/>
      <c r="C66" s="43" t="s">
        <v>922</v>
      </c>
      <c r="D66" s="68"/>
      <c r="E66" s="68"/>
      <c r="F66" s="68">
        <v>3022.4</v>
      </c>
      <c r="G66" s="12">
        <f t="shared" si="0"/>
        <v>-46833.580000000038</v>
      </c>
      <c r="H66" s="37" t="s">
        <v>380</v>
      </c>
    </row>
    <row r="67" spans="1:8">
      <c r="A67" s="65">
        <v>40430</v>
      </c>
      <c r="B67" s="69">
        <v>9000834</v>
      </c>
      <c r="C67" s="43" t="s">
        <v>31</v>
      </c>
      <c r="D67" s="68"/>
      <c r="E67" s="68">
        <v>113.76</v>
      </c>
      <c r="F67" s="68"/>
      <c r="G67" s="12">
        <f t="shared" si="0"/>
        <v>-46947.34000000004</v>
      </c>
      <c r="H67" s="37" t="s">
        <v>380</v>
      </c>
    </row>
    <row r="68" spans="1:8">
      <c r="A68" s="65">
        <v>40430</v>
      </c>
      <c r="B68" s="69">
        <v>1023232</v>
      </c>
      <c r="C68" s="43" t="s">
        <v>1189</v>
      </c>
      <c r="D68" s="68"/>
      <c r="E68" s="68"/>
      <c r="F68" s="68">
        <v>128.44</v>
      </c>
      <c r="G68" s="12">
        <f t="shared" si="0"/>
        <v>-46818.900000000038</v>
      </c>
      <c r="H68" s="37" t="s">
        <v>380</v>
      </c>
    </row>
    <row r="69" spans="1:8">
      <c r="A69" s="65">
        <v>40430</v>
      </c>
      <c r="B69" s="69">
        <v>5501</v>
      </c>
      <c r="C69" s="43" t="s">
        <v>923</v>
      </c>
      <c r="D69" s="68"/>
      <c r="E69" s="68">
        <v>423.78</v>
      </c>
      <c r="F69" s="68"/>
      <c r="G69" s="12">
        <f t="shared" si="0"/>
        <v>-47242.680000000037</v>
      </c>
      <c r="H69" s="37" t="s">
        <v>380</v>
      </c>
    </row>
    <row r="70" spans="1:8">
      <c r="A70" s="65">
        <v>40430</v>
      </c>
      <c r="B70" s="69">
        <v>5502</v>
      </c>
      <c r="C70" s="43" t="s">
        <v>924</v>
      </c>
      <c r="D70" s="68"/>
      <c r="E70" s="68">
        <v>309.5</v>
      </c>
      <c r="F70" s="68"/>
      <c r="G70" s="12">
        <f t="shared" si="0"/>
        <v>-47552.180000000037</v>
      </c>
      <c r="H70" s="37" t="s">
        <v>380</v>
      </c>
    </row>
    <row r="71" spans="1:8">
      <c r="A71" s="65">
        <v>40431</v>
      </c>
      <c r="B71" s="69">
        <v>3162</v>
      </c>
      <c r="C71" s="43" t="s">
        <v>940</v>
      </c>
      <c r="D71" s="68"/>
      <c r="E71" s="68"/>
      <c r="F71" s="68">
        <v>3240</v>
      </c>
      <c r="G71" s="12">
        <f t="shared" si="0"/>
        <v>-44312.180000000037</v>
      </c>
      <c r="H71" s="37" t="s">
        <v>380</v>
      </c>
    </row>
    <row r="72" spans="1:8">
      <c r="A72" s="65">
        <v>40431</v>
      </c>
      <c r="B72" s="69">
        <v>1022743</v>
      </c>
      <c r="C72" s="43" t="s">
        <v>945</v>
      </c>
      <c r="D72" s="68"/>
      <c r="E72" s="68"/>
      <c r="F72" s="68">
        <v>124</v>
      </c>
      <c r="G72" s="12">
        <f t="shared" ref="G72:G90" si="1">G71+F72-E72</f>
        <v>-44188.180000000037</v>
      </c>
      <c r="H72" s="37" t="s">
        <v>380</v>
      </c>
    </row>
    <row r="73" spans="1:8">
      <c r="A73" s="65">
        <v>40431</v>
      </c>
      <c r="B73" s="69">
        <v>1043060</v>
      </c>
      <c r="C73" s="43" t="s">
        <v>943</v>
      </c>
      <c r="D73" s="68"/>
      <c r="E73" s="68"/>
      <c r="F73" s="68">
        <v>140</v>
      </c>
      <c r="G73" s="12">
        <f t="shared" si="1"/>
        <v>-44048.180000000037</v>
      </c>
      <c r="H73" s="37" t="s">
        <v>380</v>
      </c>
    </row>
    <row r="74" spans="1:8">
      <c r="A74" s="65">
        <v>40431</v>
      </c>
      <c r="B74" s="69">
        <v>6605611</v>
      </c>
      <c r="C74" s="43" t="s">
        <v>946</v>
      </c>
      <c r="D74" s="68"/>
      <c r="E74" s="68"/>
      <c r="F74" s="68">
        <v>270</v>
      </c>
      <c r="G74" s="12">
        <f t="shared" si="1"/>
        <v>-43778.180000000037</v>
      </c>
      <c r="H74" s="37" t="s">
        <v>380</v>
      </c>
    </row>
    <row r="75" spans="1:8">
      <c r="A75" s="65">
        <v>40431</v>
      </c>
      <c r="B75" s="69">
        <v>9000834</v>
      </c>
      <c r="C75" s="43" t="s">
        <v>947</v>
      </c>
      <c r="D75" s="68"/>
      <c r="E75" s="68"/>
      <c r="F75" s="68">
        <v>4953.8999999999996</v>
      </c>
      <c r="G75" s="12">
        <f t="shared" si="1"/>
        <v>-38824.280000000035</v>
      </c>
      <c r="H75" s="37" t="s">
        <v>380</v>
      </c>
    </row>
    <row r="76" spans="1:8">
      <c r="A76" s="65">
        <v>40431</v>
      </c>
      <c r="B76" s="69">
        <v>5503</v>
      </c>
      <c r="C76" s="43" t="s">
        <v>374</v>
      </c>
      <c r="D76" s="68"/>
      <c r="E76" s="68">
        <v>4267.95</v>
      </c>
      <c r="F76" s="68"/>
      <c r="G76" s="12">
        <f t="shared" si="1"/>
        <v>-43092.230000000032</v>
      </c>
      <c r="H76" s="37" t="s">
        <v>380</v>
      </c>
    </row>
    <row r="77" spans="1:8">
      <c r="A77" s="8">
        <v>40431</v>
      </c>
      <c r="B77" s="9">
        <v>556211</v>
      </c>
      <c r="C77" s="37" t="s">
        <v>939</v>
      </c>
      <c r="D77" s="11"/>
      <c r="E77" s="68">
        <v>1543</v>
      </c>
      <c r="F77" s="68"/>
      <c r="G77" s="12">
        <f t="shared" si="1"/>
        <v>-44635.230000000032</v>
      </c>
      <c r="H77" s="37" t="s">
        <v>380</v>
      </c>
    </row>
    <row r="78" spans="1:8">
      <c r="A78" s="8">
        <v>40434</v>
      </c>
      <c r="B78" s="9">
        <v>3556216</v>
      </c>
      <c r="C78" s="37" t="s">
        <v>468</v>
      </c>
      <c r="D78" s="11"/>
      <c r="E78" s="68"/>
      <c r="F78" s="68">
        <v>167.16</v>
      </c>
      <c r="G78" s="12">
        <f t="shared" si="1"/>
        <v>-44468.070000000029</v>
      </c>
      <c r="H78" s="37" t="s">
        <v>380</v>
      </c>
    </row>
    <row r="79" spans="1:8">
      <c r="A79" s="8">
        <v>40434</v>
      </c>
      <c r="B79" s="36"/>
      <c r="C79" s="37" t="s">
        <v>31</v>
      </c>
      <c r="D79" s="11"/>
      <c r="E79" s="68">
        <v>28.44</v>
      </c>
      <c r="F79" s="68"/>
      <c r="G79" s="12">
        <f t="shared" si="1"/>
        <v>-44496.510000000031</v>
      </c>
      <c r="H79" s="37" t="s">
        <v>380</v>
      </c>
    </row>
    <row r="80" spans="1:8">
      <c r="A80" s="8">
        <v>40434</v>
      </c>
      <c r="B80" s="9">
        <v>5504</v>
      </c>
      <c r="C80" s="37" t="s">
        <v>951</v>
      </c>
      <c r="D80" s="11"/>
      <c r="E80" s="68">
        <v>289.58</v>
      </c>
      <c r="F80" s="68"/>
      <c r="G80" s="12">
        <f t="shared" si="1"/>
        <v>-44786.090000000033</v>
      </c>
      <c r="H80" s="37" t="s">
        <v>380</v>
      </c>
    </row>
    <row r="81" spans="1:10">
      <c r="A81" s="8">
        <v>40434</v>
      </c>
      <c r="B81" s="36">
        <v>5521</v>
      </c>
      <c r="C81" s="37" t="s">
        <v>944</v>
      </c>
      <c r="D81" s="11"/>
      <c r="E81" s="68">
        <v>3164.37</v>
      </c>
      <c r="F81" s="68"/>
      <c r="G81" s="12">
        <f t="shared" si="1"/>
        <v>-47950.460000000036</v>
      </c>
      <c r="H81" s="37" t="s">
        <v>380</v>
      </c>
    </row>
    <row r="82" spans="1:10">
      <c r="A82" s="8">
        <v>40435</v>
      </c>
      <c r="B82" s="9"/>
      <c r="C82" s="37" t="s">
        <v>941</v>
      </c>
      <c r="D82" s="11"/>
      <c r="E82" s="68"/>
      <c r="F82" s="68">
        <v>1462.55</v>
      </c>
      <c r="G82" s="12">
        <f t="shared" si="1"/>
        <v>-46487.910000000033</v>
      </c>
      <c r="H82" s="37" t="s">
        <v>380</v>
      </c>
    </row>
    <row r="83" spans="1:10">
      <c r="A83" s="8">
        <v>40435</v>
      </c>
      <c r="B83" s="9"/>
      <c r="C83" s="37" t="s">
        <v>942</v>
      </c>
      <c r="D83" s="11"/>
      <c r="E83" s="68"/>
      <c r="F83" s="68">
        <v>101</v>
      </c>
      <c r="G83" s="12">
        <f t="shared" si="1"/>
        <v>-46386.910000000033</v>
      </c>
      <c r="H83" s="37" t="s">
        <v>380</v>
      </c>
    </row>
    <row r="84" spans="1:10">
      <c r="A84" s="8">
        <v>40435</v>
      </c>
      <c r="B84" s="9"/>
      <c r="C84" s="37" t="s">
        <v>910</v>
      </c>
      <c r="D84" s="11"/>
      <c r="E84" s="68">
        <v>66.36</v>
      </c>
      <c r="F84" s="68"/>
      <c r="G84" s="12">
        <f t="shared" si="1"/>
        <v>-46453.270000000033</v>
      </c>
      <c r="H84" s="37" t="s">
        <v>380</v>
      </c>
    </row>
    <row r="85" spans="1:10">
      <c r="A85" s="8">
        <v>40436</v>
      </c>
      <c r="B85" s="9">
        <v>849655</v>
      </c>
      <c r="C85" s="37" t="s">
        <v>1223</v>
      </c>
      <c r="D85" s="11"/>
      <c r="E85" s="68"/>
      <c r="F85" s="68">
        <v>115.92</v>
      </c>
      <c r="G85" s="12">
        <f t="shared" si="1"/>
        <v>-46337.350000000035</v>
      </c>
      <c r="H85" s="37" t="s">
        <v>381</v>
      </c>
    </row>
    <row r="86" spans="1:10">
      <c r="A86" s="8">
        <v>40436</v>
      </c>
      <c r="B86" s="36" t="s">
        <v>258</v>
      </c>
      <c r="C86" s="37" t="s">
        <v>953</v>
      </c>
      <c r="D86" s="11"/>
      <c r="E86" s="68">
        <v>12</v>
      </c>
      <c r="F86" s="68"/>
      <c r="G86" s="12">
        <f t="shared" si="1"/>
        <v>-46349.350000000035</v>
      </c>
      <c r="H86" s="37" t="s">
        <v>381</v>
      </c>
    </row>
    <row r="87" spans="1:10">
      <c r="A87" s="8">
        <v>40436</v>
      </c>
      <c r="B87" s="9"/>
      <c r="C87" s="37" t="s">
        <v>954</v>
      </c>
      <c r="D87" s="11"/>
      <c r="E87" s="68">
        <v>19.5</v>
      </c>
      <c r="F87" s="68"/>
      <c r="G87" s="12">
        <f t="shared" si="1"/>
        <v>-46368.850000000035</v>
      </c>
      <c r="H87" s="37" t="s">
        <v>381</v>
      </c>
    </row>
    <row r="88" spans="1:10">
      <c r="A88" s="8">
        <v>40436</v>
      </c>
      <c r="B88" s="9"/>
      <c r="C88" s="37" t="s">
        <v>955</v>
      </c>
      <c r="D88" s="11"/>
      <c r="E88" s="68">
        <v>1451.56</v>
      </c>
      <c r="F88" s="68"/>
      <c r="G88" s="12">
        <f t="shared" si="1"/>
        <v>-47820.410000000033</v>
      </c>
      <c r="H88" s="37" t="s">
        <v>381</v>
      </c>
    </row>
    <row r="89" spans="1:10">
      <c r="A89" s="8">
        <v>40437</v>
      </c>
      <c r="B89" s="9">
        <v>9000834</v>
      </c>
      <c r="C89" s="37" t="s">
        <v>956</v>
      </c>
      <c r="D89" s="11"/>
      <c r="E89" s="68"/>
      <c r="F89" s="68">
        <v>9938.68</v>
      </c>
      <c r="G89" s="12">
        <f t="shared" si="1"/>
        <v>-37881.730000000032</v>
      </c>
      <c r="H89" s="37" t="s">
        <v>329</v>
      </c>
    </row>
    <row r="90" spans="1:10">
      <c r="A90" s="8">
        <v>40437</v>
      </c>
      <c r="B90" s="9"/>
      <c r="C90" s="37" t="s">
        <v>910</v>
      </c>
      <c r="D90" s="11"/>
      <c r="E90" s="68">
        <v>2</v>
      </c>
      <c r="F90" s="68"/>
      <c r="G90" s="12">
        <f t="shared" si="1"/>
        <v>-37883.730000000032</v>
      </c>
      <c r="H90" s="37" t="s">
        <v>329</v>
      </c>
    </row>
    <row r="91" spans="1:10">
      <c r="A91" s="8">
        <v>40437</v>
      </c>
      <c r="B91" s="36">
        <v>5526</v>
      </c>
      <c r="C91" s="37" t="s">
        <v>957</v>
      </c>
      <c r="D91" s="11"/>
      <c r="E91" s="68">
        <v>576.34</v>
      </c>
      <c r="F91" s="68"/>
      <c r="G91" s="12">
        <f t="shared" ref="G91:G136" si="2">G90+F91-E91</f>
        <v>-38460.070000000029</v>
      </c>
      <c r="H91" s="37" t="s">
        <v>329</v>
      </c>
    </row>
    <row r="92" spans="1:10">
      <c r="A92" s="8">
        <v>40437</v>
      </c>
      <c r="B92" s="69">
        <v>5527</v>
      </c>
      <c r="C92" s="107" t="s">
        <v>952</v>
      </c>
      <c r="D92" s="68"/>
      <c r="E92" s="108">
        <v>804.66</v>
      </c>
      <c r="F92" s="68"/>
      <c r="G92" s="12">
        <f t="shared" si="2"/>
        <v>-39264.730000000032</v>
      </c>
      <c r="H92" s="37" t="s">
        <v>329</v>
      </c>
    </row>
    <row r="93" spans="1:10">
      <c r="A93" s="8">
        <v>40437</v>
      </c>
      <c r="B93" s="36">
        <v>5522</v>
      </c>
      <c r="C93" s="37" t="s">
        <v>318</v>
      </c>
      <c r="D93" s="11"/>
      <c r="E93" s="68">
        <v>7097.9</v>
      </c>
      <c r="F93" s="68"/>
      <c r="G93" s="12">
        <f t="shared" si="2"/>
        <v>-46362.630000000034</v>
      </c>
      <c r="H93" s="37" t="s">
        <v>329</v>
      </c>
    </row>
    <row r="94" spans="1:10">
      <c r="A94" s="8">
        <v>40437</v>
      </c>
      <c r="B94" s="69">
        <v>5523</v>
      </c>
      <c r="C94" s="107" t="s">
        <v>97</v>
      </c>
      <c r="D94" s="68"/>
      <c r="E94" s="108">
        <v>1119.19</v>
      </c>
      <c r="F94" s="68"/>
      <c r="G94" s="12">
        <f t="shared" si="2"/>
        <v>-47481.820000000036</v>
      </c>
      <c r="H94" s="37" t="s">
        <v>329</v>
      </c>
      <c r="J94" s="129">
        <f>50000+G93</f>
        <v>3637.3699999999662</v>
      </c>
    </row>
    <row r="95" spans="1:10">
      <c r="A95" s="8">
        <v>40437</v>
      </c>
      <c r="B95" s="69">
        <v>4932</v>
      </c>
      <c r="C95" s="107" t="s">
        <v>958</v>
      </c>
      <c r="D95" s="68"/>
      <c r="E95" s="108">
        <v>169.93</v>
      </c>
      <c r="F95" s="68"/>
      <c r="G95" s="12">
        <f t="shared" si="2"/>
        <v>-47651.750000000036</v>
      </c>
      <c r="H95" s="37" t="s">
        <v>329</v>
      </c>
      <c r="J95" s="129"/>
    </row>
    <row r="96" spans="1:10">
      <c r="A96" s="8">
        <v>40437</v>
      </c>
      <c r="B96" s="69">
        <v>4942</v>
      </c>
      <c r="C96" s="107" t="s">
        <v>958</v>
      </c>
      <c r="D96" s="68"/>
      <c r="E96" s="108">
        <v>169.93</v>
      </c>
      <c r="F96" s="68"/>
      <c r="G96" s="12">
        <f t="shared" si="2"/>
        <v>-47821.680000000037</v>
      </c>
      <c r="H96" s="37" t="s">
        <v>329</v>
      </c>
      <c r="J96" s="129"/>
    </row>
    <row r="97" spans="1:10">
      <c r="A97" s="8">
        <v>40437</v>
      </c>
      <c r="B97" s="69">
        <v>5524</v>
      </c>
      <c r="C97" s="107" t="s">
        <v>299</v>
      </c>
      <c r="D97" s="68"/>
      <c r="E97" s="108">
        <v>281.82</v>
      </c>
      <c r="F97" s="68"/>
      <c r="G97" s="12">
        <f t="shared" si="2"/>
        <v>-48103.500000000036</v>
      </c>
      <c r="H97" s="37" t="s">
        <v>329</v>
      </c>
      <c r="J97">
        <v>2000</v>
      </c>
    </row>
    <row r="98" spans="1:10">
      <c r="A98" s="8">
        <v>40438</v>
      </c>
      <c r="B98" s="69">
        <v>3556216</v>
      </c>
      <c r="C98" s="107" t="s">
        <v>15</v>
      </c>
      <c r="D98" s="121"/>
      <c r="E98" s="108"/>
      <c r="F98" s="68">
        <v>125.58</v>
      </c>
      <c r="G98" s="22">
        <f t="shared" si="2"/>
        <v>-47977.920000000035</v>
      </c>
      <c r="H98" s="37" t="s">
        <v>794</v>
      </c>
    </row>
    <row r="99" spans="1:10">
      <c r="A99" s="8">
        <v>40438</v>
      </c>
      <c r="B99" s="69"/>
      <c r="C99" s="107" t="s">
        <v>1065</v>
      </c>
      <c r="D99" s="121"/>
      <c r="E99" s="108"/>
      <c r="F99" s="68">
        <v>3000</v>
      </c>
      <c r="G99" s="12">
        <f t="shared" si="2"/>
        <v>-44977.920000000035</v>
      </c>
      <c r="H99" s="37" t="s">
        <v>794</v>
      </c>
    </row>
    <row r="100" spans="1:10">
      <c r="A100" s="8">
        <v>40438</v>
      </c>
      <c r="B100" s="69">
        <v>5506</v>
      </c>
      <c r="C100" s="107" t="s">
        <v>323</v>
      </c>
      <c r="D100" s="68"/>
      <c r="E100" s="108">
        <v>0</v>
      </c>
      <c r="F100" s="68"/>
      <c r="G100" s="12">
        <f t="shared" si="2"/>
        <v>-44977.920000000035</v>
      </c>
      <c r="H100" s="37" t="s">
        <v>794</v>
      </c>
    </row>
    <row r="101" spans="1:10">
      <c r="A101" s="8">
        <v>40438</v>
      </c>
      <c r="B101" s="69">
        <v>300004</v>
      </c>
      <c r="C101" s="130" t="s">
        <v>1096</v>
      </c>
      <c r="D101" s="68"/>
      <c r="E101" s="108"/>
      <c r="F101" s="68">
        <v>1000</v>
      </c>
      <c r="G101" s="22">
        <f t="shared" si="2"/>
        <v>-43977.920000000035</v>
      </c>
      <c r="H101" s="37" t="s">
        <v>794</v>
      </c>
    </row>
    <row r="102" spans="1:10">
      <c r="A102" s="46">
        <v>40441</v>
      </c>
      <c r="B102" s="131">
        <v>3556216</v>
      </c>
      <c r="C102" s="132" t="s">
        <v>961</v>
      </c>
      <c r="D102" s="68"/>
      <c r="E102" s="108"/>
      <c r="F102" s="68">
        <v>251.16</v>
      </c>
      <c r="G102" s="12">
        <f t="shared" si="2"/>
        <v>-43726.760000000031</v>
      </c>
      <c r="H102" s="37" t="s">
        <v>809</v>
      </c>
    </row>
    <row r="103" spans="1:10">
      <c r="A103" s="84">
        <v>40441</v>
      </c>
      <c r="B103" s="64">
        <v>9000834</v>
      </c>
      <c r="C103" s="64" t="s">
        <v>962</v>
      </c>
      <c r="D103" s="122"/>
      <c r="E103" s="108">
        <v>85.32</v>
      </c>
      <c r="F103" s="68"/>
      <c r="G103" s="12">
        <f t="shared" si="2"/>
        <v>-43812.080000000031</v>
      </c>
      <c r="H103" s="37" t="s">
        <v>809</v>
      </c>
    </row>
    <row r="104" spans="1:10">
      <c r="A104" s="84">
        <v>40441</v>
      </c>
      <c r="B104" s="64">
        <v>5529</v>
      </c>
      <c r="C104" s="64" t="s">
        <v>964</v>
      </c>
      <c r="D104" s="122"/>
      <c r="E104" s="108">
        <v>3313.63</v>
      </c>
      <c r="F104" s="68"/>
      <c r="G104" s="22">
        <f t="shared" si="2"/>
        <v>-47125.710000000028</v>
      </c>
      <c r="H104" s="37" t="s">
        <v>809</v>
      </c>
    </row>
    <row r="105" spans="1:10">
      <c r="A105" s="84"/>
      <c r="B105" s="64"/>
      <c r="C105" s="64"/>
      <c r="D105" s="122"/>
      <c r="E105" s="108"/>
      <c r="F105" s="68"/>
      <c r="G105" s="12">
        <f t="shared" si="2"/>
        <v>-47125.710000000028</v>
      </c>
      <c r="H105" s="37"/>
    </row>
    <row r="106" spans="1:10">
      <c r="A106" s="84">
        <v>40442</v>
      </c>
      <c r="B106" s="64">
        <v>9000834</v>
      </c>
      <c r="C106" s="64" t="s">
        <v>963</v>
      </c>
      <c r="D106" s="122"/>
      <c r="E106" s="108">
        <v>8</v>
      </c>
      <c r="F106" s="68"/>
      <c r="G106" s="12">
        <f>G105+F106-E106</f>
        <v>-47133.710000000028</v>
      </c>
      <c r="H106" s="37" t="s">
        <v>813</v>
      </c>
    </row>
    <row r="107" spans="1:10">
      <c r="A107" s="84">
        <v>40442</v>
      </c>
      <c r="B107" s="64">
        <v>1043325</v>
      </c>
      <c r="C107" s="64" t="s">
        <v>967</v>
      </c>
      <c r="D107" s="122"/>
      <c r="E107" s="108"/>
      <c r="F107" s="68">
        <v>1300</v>
      </c>
      <c r="G107" s="12">
        <f t="shared" si="2"/>
        <v>-45833.710000000028</v>
      </c>
      <c r="H107" s="37" t="s">
        <v>813</v>
      </c>
    </row>
    <row r="108" spans="1:10">
      <c r="A108" s="84">
        <v>40442</v>
      </c>
      <c r="B108" s="64">
        <v>5530</v>
      </c>
      <c r="C108" s="64" t="s">
        <v>966</v>
      </c>
      <c r="D108" s="122"/>
      <c r="E108" s="108">
        <v>2810.78</v>
      </c>
      <c r="F108" s="68"/>
      <c r="G108" s="12">
        <f t="shared" si="2"/>
        <v>-48644.490000000027</v>
      </c>
      <c r="H108" s="37" t="s">
        <v>813</v>
      </c>
    </row>
    <row r="109" spans="1:10">
      <c r="A109" s="84">
        <v>40442</v>
      </c>
      <c r="B109" s="64">
        <v>5522</v>
      </c>
      <c r="C109" s="64" t="s">
        <v>965</v>
      </c>
      <c r="D109" s="122"/>
      <c r="E109" s="108">
        <v>7.8</v>
      </c>
      <c r="F109" s="68"/>
      <c r="G109" s="22">
        <f t="shared" si="2"/>
        <v>-48652.29000000003</v>
      </c>
      <c r="H109" s="37" t="s">
        <v>813</v>
      </c>
    </row>
    <row r="110" spans="1:10">
      <c r="A110" s="84">
        <v>40443</v>
      </c>
      <c r="B110" s="64">
        <v>1023232</v>
      </c>
      <c r="C110" s="64" t="s">
        <v>976</v>
      </c>
      <c r="D110" s="122"/>
      <c r="E110" s="108"/>
      <c r="F110" s="68">
        <v>3578.39</v>
      </c>
      <c r="G110" s="12">
        <f t="shared" si="2"/>
        <v>-45073.900000000031</v>
      </c>
      <c r="H110" s="37" t="s">
        <v>826</v>
      </c>
    </row>
    <row r="111" spans="1:10">
      <c r="A111" s="84">
        <v>40443</v>
      </c>
      <c r="B111" s="64">
        <v>9000834</v>
      </c>
      <c r="C111" s="64" t="s">
        <v>953</v>
      </c>
      <c r="D111" s="122"/>
      <c r="E111" s="108">
        <v>2</v>
      </c>
      <c r="F111" s="68"/>
      <c r="G111" s="22">
        <f t="shared" si="2"/>
        <v>-45075.900000000031</v>
      </c>
      <c r="H111" s="21" t="s">
        <v>826</v>
      </c>
    </row>
    <row r="112" spans="1:10">
      <c r="A112" s="84">
        <v>40444</v>
      </c>
      <c r="B112" s="64">
        <v>9000834</v>
      </c>
      <c r="C112" s="64" t="s">
        <v>975</v>
      </c>
      <c r="D112" s="122"/>
      <c r="E112" s="108"/>
      <c r="F112" s="68">
        <v>7899.23</v>
      </c>
      <c r="G112" s="22">
        <f t="shared" si="2"/>
        <v>-37176.670000000027</v>
      </c>
      <c r="H112" s="37" t="s">
        <v>974</v>
      </c>
    </row>
    <row r="113" spans="1:8">
      <c r="A113" s="102">
        <v>40444</v>
      </c>
      <c r="B113" s="103">
        <v>5508</v>
      </c>
      <c r="C113" s="126" t="s">
        <v>743</v>
      </c>
      <c r="D113" s="122"/>
      <c r="E113" s="108">
        <v>308.69</v>
      </c>
      <c r="F113" s="68"/>
      <c r="G113" s="12">
        <f t="shared" si="2"/>
        <v>-37485.36000000003</v>
      </c>
      <c r="H113" s="37" t="s">
        <v>974</v>
      </c>
    </row>
    <row r="114" spans="1:8">
      <c r="A114" s="133">
        <v>40444</v>
      </c>
      <c r="B114" s="134">
        <v>5509</v>
      </c>
      <c r="C114" s="135" t="s">
        <v>395</v>
      </c>
      <c r="D114" s="68"/>
      <c r="E114" s="108">
        <v>292.79000000000002</v>
      </c>
      <c r="F114" s="68"/>
      <c r="G114" s="12">
        <f t="shared" si="2"/>
        <v>-37778.150000000031</v>
      </c>
      <c r="H114" s="37" t="s">
        <v>974</v>
      </c>
    </row>
    <row r="115" spans="1:8">
      <c r="A115" s="65">
        <v>40444</v>
      </c>
      <c r="B115" s="69">
        <v>5517</v>
      </c>
      <c r="C115" s="107" t="s">
        <v>339</v>
      </c>
      <c r="D115" s="68"/>
      <c r="E115" s="108">
        <v>124.96</v>
      </c>
      <c r="F115" s="68"/>
      <c r="G115" s="12">
        <f t="shared" si="2"/>
        <v>-37903.11000000003</v>
      </c>
      <c r="H115" s="37" t="s">
        <v>974</v>
      </c>
    </row>
    <row r="116" spans="1:8">
      <c r="A116" s="65">
        <v>40444</v>
      </c>
      <c r="B116" s="69">
        <v>5532</v>
      </c>
      <c r="C116" s="107" t="s">
        <v>969</v>
      </c>
      <c r="D116" s="68"/>
      <c r="E116" s="108">
        <v>2229.66</v>
      </c>
      <c r="F116" s="68"/>
      <c r="G116" s="12">
        <f t="shared" si="2"/>
        <v>-40132.770000000033</v>
      </c>
      <c r="H116" s="37" t="s">
        <v>974</v>
      </c>
    </row>
    <row r="117" spans="1:8">
      <c r="A117" s="65">
        <v>40444</v>
      </c>
      <c r="B117" s="69">
        <v>5510</v>
      </c>
      <c r="C117" s="107" t="s">
        <v>297</v>
      </c>
      <c r="D117" s="68"/>
      <c r="E117" s="108">
        <v>348.9</v>
      </c>
      <c r="F117" s="68"/>
      <c r="G117" s="12">
        <f t="shared" si="2"/>
        <v>-40481.670000000035</v>
      </c>
      <c r="H117" s="37" t="s">
        <v>974</v>
      </c>
    </row>
    <row r="118" spans="1:8">
      <c r="A118" s="65">
        <v>40444</v>
      </c>
      <c r="B118" s="69">
        <v>5512</v>
      </c>
      <c r="C118" s="43" t="s">
        <v>970</v>
      </c>
      <c r="D118" s="68"/>
      <c r="E118" s="68">
        <v>259.26</v>
      </c>
      <c r="F118" s="68"/>
      <c r="G118" s="12">
        <f t="shared" si="2"/>
        <v>-40740.930000000037</v>
      </c>
      <c r="H118" s="37" t="s">
        <v>974</v>
      </c>
    </row>
    <row r="119" spans="1:8">
      <c r="A119" s="65">
        <v>40444</v>
      </c>
      <c r="B119" s="69">
        <v>5511</v>
      </c>
      <c r="C119" s="43" t="s">
        <v>96</v>
      </c>
      <c r="D119" s="68"/>
      <c r="E119" s="68">
        <v>80.14</v>
      </c>
      <c r="F119" s="68"/>
      <c r="G119" s="12">
        <f t="shared" si="2"/>
        <v>-40821.070000000036</v>
      </c>
      <c r="H119" s="37" t="s">
        <v>974</v>
      </c>
    </row>
    <row r="120" spans="1:8">
      <c r="A120" s="65">
        <v>40444</v>
      </c>
      <c r="B120" s="69">
        <v>5533</v>
      </c>
      <c r="C120" s="43" t="s">
        <v>971</v>
      </c>
      <c r="D120" s="68"/>
      <c r="E120" s="68">
        <v>32.61</v>
      </c>
      <c r="F120" s="68"/>
      <c r="G120" s="12">
        <f t="shared" si="2"/>
        <v>-40853.680000000037</v>
      </c>
      <c r="H120" s="37" t="s">
        <v>974</v>
      </c>
    </row>
    <row r="121" spans="1:8">
      <c r="A121" s="65">
        <v>40444</v>
      </c>
      <c r="B121" s="69">
        <v>5531</v>
      </c>
      <c r="C121" s="43" t="s">
        <v>894</v>
      </c>
      <c r="D121" s="68"/>
      <c r="E121" s="68">
        <v>319.32</v>
      </c>
      <c r="F121" s="68"/>
      <c r="G121" s="12">
        <f t="shared" si="2"/>
        <v>-41173.000000000036</v>
      </c>
      <c r="H121" s="37" t="s">
        <v>974</v>
      </c>
    </row>
    <row r="122" spans="1:8">
      <c r="A122" s="65">
        <v>40444</v>
      </c>
      <c r="B122" s="69">
        <v>5534</v>
      </c>
      <c r="C122" s="44" t="s">
        <v>96</v>
      </c>
      <c r="D122" s="68"/>
      <c r="E122" s="68">
        <v>1766.15</v>
      </c>
      <c r="F122" s="68"/>
      <c r="G122" s="12">
        <f t="shared" si="2"/>
        <v>-42939.150000000038</v>
      </c>
      <c r="H122" s="37" t="s">
        <v>974</v>
      </c>
    </row>
    <row r="123" spans="1:8">
      <c r="A123" s="136">
        <v>40444</v>
      </c>
      <c r="B123" s="131">
        <v>5514</v>
      </c>
      <c r="C123" s="137" t="s">
        <v>972</v>
      </c>
      <c r="D123" s="68"/>
      <c r="E123" s="68">
        <v>960</v>
      </c>
      <c r="F123" s="68"/>
      <c r="G123" s="12">
        <f t="shared" si="2"/>
        <v>-43899.150000000038</v>
      </c>
      <c r="H123" s="37" t="s">
        <v>974</v>
      </c>
    </row>
    <row r="124" spans="1:8">
      <c r="A124" s="139">
        <v>40445</v>
      </c>
      <c r="B124" s="104"/>
      <c r="C124" s="67" t="s">
        <v>978</v>
      </c>
      <c r="D124" s="122"/>
      <c r="E124" s="68"/>
      <c r="F124" s="68">
        <v>255.89</v>
      </c>
      <c r="G124" s="22">
        <f t="shared" si="2"/>
        <v>-43643.260000000038</v>
      </c>
      <c r="H124" s="37" t="s">
        <v>977</v>
      </c>
    </row>
    <row r="125" spans="1:8">
      <c r="A125" s="102">
        <v>40445</v>
      </c>
      <c r="B125" s="104">
        <v>5519</v>
      </c>
      <c r="C125" s="67" t="s">
        <v>54</v>
      </c>
      <c r="D125" s="122"/>
      <c r="E125" s="68">
        <v>2000</v>
      </c>
      <c r="F125" s="68"/>
      <c r="G125" s="12">
        <f t="shared" si="2"/>
        <v>-45643.260000000038</v>
      </c>
      <c r="H125" s="37" t="s">
        <v>977</v>
      </c>
    </row>
    <row r="126" spans="1:8">
      <c r="A126" s="133">
        <v>40445</v>
      </c>
      <c r="B126" s="138">
        <v>5515</v>
      </c>
      <c r="C126" s="81" t="s">
        <v>743</v>
      </c>
      <c r="D126" s="68"/>
      <c r="E126" s="68">
        <v>280.22000000000003</v>
      </c>
      <c r="F126" s="68"/>
      <c r="G126" s="12">
        <f t="shared" si="2"/>
        <v>-45923.48000000004</v>
      </c>
      <c r="H126" s="37" t="s">
        <v>977</v>
      </c>
    </row>
    <row r="127" spans="1:8">
      <c r="A127" s="65">
        <v>40445</v>
      </c>
      <c r="B127" s="69">
        <v>5513</v>
      </c>
      <c r="C127" s="43" t="s">
        <v>585</v>
      </c>
      <c r="D127" s="68"/>
      <c r="E127" s="68">
        <v>200</v>
      </c>
      <c r="F127" s="68"/>
      <c r="G127" s="12">
        <f t="shared" si="2"/>
        <v>-46123.48000000004</v>
      </c>
      <c r="H127" s="37" t="s">
        <v>977</v>
      </c>
    </row>
    <row r="128" spans="1:8">
      <c r="A128" s="65">
        <v>40445</v>
      </c>
      <c r="B128" s="69">
        <v>5507</v>
      </c>
      <c r="C128" s="107" t="s">
        <v>968</v>
      </c>
      <c r="D128" s="68"/>
      <c r="E128" s="108">
        <v>180.3</v>
      </c>
      <c r="F128" s="68"/>
      <c r="G128" s="12">
        <f t="shared" si="2"/>
        <v>-46303.780000000042</v>
      </c>
      <c r="H128" s="37" t="s">
        <v>977</v>
      </c>
    </row>
    <row r="129" spans="1:8">
      <c r="A129" s="46">
        <v>40445</v>
      </c>
      <c r="B129" s="131">
        <v>700003</v>
      </c>
      <c r="C129" s="132" t="s">
        <v>994</v>
      </c>
      <c r="D129" s="140"/>
      <c r="E129" s="141"/>
      <c r="F129" s="140">
        <v>2000</v>
      </c>
      <c r="G129" s="12">
        <f t="shared" si="2"/>
        <v>-44303.780000000042</v>
      </c>
      <c r="H129" s="37" t="s">
        <v>977</v>
      </c>
    </row>
    <row r="130" spans="1:8">
      <c r="A130" s="8">
        <v>40445</v>
      </c>
      <c r="B130" s="69"/>
      <c r="C130" s="107" t="s">
        <v>983</v>
      </c>
      <c r="D130" s="68"/>
      <c r="E130" s="108"/>
      <c r="F130" s="68">
        <v>702.24</v>
      </c>
      <c r="G130" s="12">
        <f t="shared" si="2"/>
        <v>-43601.540000000045</v>
      </c>
      <c r="H130" s="37" t="s">
        <v>977</v>
      </c>
    </row>
    <row r="131" spans="1:8">
      <c r="A131" s="46">
        <v>40445</v>
      </c>
      <c r="B131" s="131">
        <v>5505</v>
      </c>
      <c r="C131" s="132" t="s">
        <v>168</v>
      </c>
      <c r="D131" s="140"/>
      <c r="E131" s="141">
        <v>556.49</v>
      </c>
      <c r="F131" s="140"/>
      <c r="G131" s="12">
        <f t="shared" si="2"/>
        <v>-44158.030000000042</v>
      </c>
      <c r="H131" s="37" t="s">
        <v>977</v>
      </c>
    </row>
    <row r="132" spans="1:8">
      <c r="A132" s="102">
        <v>40445</v>
      </c>
      <c r="B132" s="103"/>
      <c r="C132" s="64" t="s">
        <v>986</v>
      </c>
      <c r="D132" s="105"/>
      <c r="E132" s="76">
        <v>200</v>
      </c>
      <c r="F132" s="105"/>
      <c r="G132" s="12">
        <f t="shared" si="2"/>
        <v>-44358.030000000042</v>
      </c>
      <c r="H132" s="37" t="s">
        <v>977</v>
      </c>
    </row>
    <row r="133" spans="1:8">
      <c r="A133" s="143">
        <v>40445</v>
      </c>
      <c r="B133" s="144"/>
      <c r="C133" s="145" t="s">
        <v>987</v>
      </c>
      <c r="D133" s="146"/>
      <c r="E133" s="147">
        <v>94.8</v>
      </c>
      <c r="F133" s="146"/>
      <c r="G133" s="12">
        <f t="shared" si="2"/>
        <v>-44452.830000000045</v>
      </c>
      <c r="H133" s="142" t="s">
        <v>977</v>
      </c>
    </row>
    <row r="134" spans="1:8">
      <c r="A134" s="102">
        <v>40448</v>
      </c>
      <c r="B134" s="103"/>
      <c r="C134" s="64" t="s">
        <v>988</v>
      </c>
      <c r="D134" s="105"/>
      <c r="E134" s="76"/>
      <c r="F134" s="105">
        <v>2323.02</v>
      </c>
      <c r="G134" s="12">
        <f t="shared" si="2"/>
        <v>-42129.810000000049</v>
      </c>
      <c r="H134" s="142" t="s">
        <v>977</v>
      </c>
    </row>
    <row r="135" spans="1:8">
      <c r="A135" s="102">
        <v>40448</v>
      </c>
      <c r="B135" s="103">
        <v>3556216</v>
      </c>
      <c r="C135" s="64" t="s">
        <v>989</v>
      </c>
      <c r="D135" s="105"/>
      <c r="E135" s="76"/>
      <c r="F135" s="105">
        <v>289.8</v>
      </c>
      <c r="G135" s="128">
        <f t="shared" si="2"/>
        <v>-41840.010000000046</v>
      </c>
      <c r="H135" s="142" t="s">
        <v>990</v>
      </c>
    </row>
    <row r="136" spans="1:8">
      <c r="A136" s="102">
        <v>40448</v>
      </c>
      <c r="B136" s="103"/>
      <c r="C136" s="64" t="s">
        <v>991</v>
      </c>
      <c r="D136" s="105"/>
      <c r="E136" s="76"/>
      <c r="F136" s="105">
        <v>5055.96</v>
      </c>
      <c r="G136" s="149">
        <f t="shared" si="2"/>
        <v>-36784.050000000047</v>
      </c>
      <c r="H136" s="37" t="s">
        <v>990</v>
      </c>
    </row>
    <row r="137" spans="1:8">
      <c r="A137" s="102">
        <v>40449</v>
      </c>
      <c r="B137" s="103"/>
      <c r="C137" s="126" t="s">
        <v>992</v>
      </c>
      <c r="D137" s="105"/>
      <c r="E137" s="148"/>
      <c r="F137" s="105">
        <v>609.5</v>
      </c>
      <c r="G137" s="128">
        <f>G136+F137-E137</f>
        <v>-36174.550000000047</v>
      </c>
      <c r="H137" s="37" t="s">
        <v>993</v>
      </c>
    </row>
    <row r="138" spans="1:8">
      <c r="A138" s="102">
        <v>40449</v>
      </c>
      <c r="B138" s="103">
        <v>621772</v>
      </c>
      <c r="C138" s="126" t="s">
        <v>1097</v>
      </c>
      <c r="D138" s="105"/>
      <c r="E138" s="148"/>
      <c r="F138" s="105">
        <v>287.67</v>
      </c>
      <c r="G138" s="149">
        <f t="shared" ref="G138:G140" si="3">G137+F138-E138</f>
        <v>-35886.880000000048</v>
      </c>
      <c r="H138" s="37" t="s">
        <v>993</v>
      </c>
    </row>
    <row r="139" spans="1:8">
      <c r="A139" s="102">
        <v>40449</v>
      </c>
      <c r="B139" s="103"/>
      <c r="C139" s="126" t="s">
        <v>996</v>
      </c>
      <c r="D139" s="105"/>
      <c r="E139" s="76">
        <v>2</v>
      </c>
      <c r="F139" s="105"/>
      <c r="G139" s="149">
        <f t="shared" si="3"/>
        <v>-35888.880000000048</v>
      </c>
      <c r="H139" s="37" t="s">
        <v>993</v>
      </c>
    </row>
    <row r="140" spans="1:8">
      <c r="A140" s="102">
        <v>40449</v>
      </c>
      <c r="B140" s="103">
        <v>5518</v>
      </c>
      <c r="C140" s="126" t="s">
        <v>437</v>
      </c>
      <c r="D140" s="105"/>
      <c r="E140" s="76">
        <v>1800</v>
      </c>
      <c r="F140" s="105"/>
      <c r="G140" s="149">
        <f t="shared" si="3"/>
        <v>-37688.880000000048</v>
      </c>
      <c r="H140" s="37" t="s">
        <v>993</v>
      </c>
    </row>
    <row r="141" spans="1:8">
      <c r="A141" s="102">
        <v>40450</v>
      </c>
      <c r="B141" s="103"/>
      <c r="C141" s="126" t="s">
        <v>997</v>
      </c>
      <c r="D141" s="105"/>
      <c r="E141" s="76"/>
      <c r="F141" s="105">
        <v>248</v>
      </c>
      <c r="G141" s="128">
        <f>G140+F141-E141</f>
        <v>-37440.880000000048</v>
      </c>
      <c r="H141" s="37" t="s">
        <v>998</v>
      </c>
    </row>
    <row r="142" spans="1:8">
      <c r="A142" s="102">
        <v>40450</v>
      </c>
      <c r="B142" s="103"/>
      <c r="C142" s="126" t="s">
        <v>1013</v>
      </c>
      <c r="D142" s="105"/>
      <c r="E142" s="76"/>
      <c r="F142" s="105">
        <v>1000</v>
      </c>
      <c r="G142" s="149">
        <f t="shared" ref="G142:G163" si="4">G141+F142-E142</f>
        <v>-36440.880000000048</v>
      </c>
      <c r="H142" s="37" t="s">
        <v>998</v>
      </c>
    </row>
    <row r="143" spans="1:8">
      <c r="A143" s="102">
        <v>40450</v>
      </c>
      <c r="B143" s="103"/>
      <c r="C143" s="126" t="s">
        <v>1000</v>
      </c>
      <c r="D143" s="105"/>
      <c r="E143" s="76"/>
      <c r="F143" s="105">
        <v>404</v>
      </c>
      <c r="G143" s="149">
        <f t="shared" si="4"/>
        <v>-36036.880000000048</v>
      </c>
      <c r="H143" s="37" t="s">
        <v>998</v>
      </c>
    </row>
    <row r="144" spans="1:8">
      <c r="A144" s="102">
        <v>40450</v>
      </c>
      <c r="B144" s="103"/>
      <c r="C144" s="126" t="s">
        <v>1001</v>
      </c>
      <c r="D144" s="105"/>
      <c r="E144" s="76"/>
      <c r="F144" s="105">
        <v>3750.22</v>
      </c>
      <c r="G144" s="149">
        <f t="shared" si="4"/>
        <v>-32286.660000000047</v>
      </c>
      <c r="H144" s="37" t="s">
        <v>998</v>
      </c>
    </row>
    <row r="145" spans="1:8">
      <c r="A145" s="102">
        <v>40450</v>
      </c>
      <c r="B145" s="103"/>
      <c r="C145" s="126" t="s">
        <v>910</v>
      </c>
      <c r="D145" s="105"/>
      <c r="E145" s="76">
        <v>6</v>
      </c>
      <c r="F145" s="105"/>
      <c r="G145" s="149">
        <f t="shared" si="4"/>
        <v>-32292.660000000047</v>
      </c>
      <c r="H145" s="37" t="s">
        <v>998</v>
      </c>
    </row>
    <row r="146" spans="1:8">
      <c r="A146" s="74">
        <v>40450</v>
      </c>
      <c r="B146" s="104">
        <v>5538</v>
      </c>
      <c r="C146" s="67" t="s">
        <v>821</v>
      </c>
      <c r="D146" s="71"/>
      <c r="E146" s="72">
        <v>2734.01</v>
      </c>
      <c r="F146" s="105"/>
      <c r="G146" s="149">
        <f t="shared" si="4"/>
        <v>-35026.670000000049</v>
      </c>
      <c r="H146" s="37" t="s">
        <v>998</v>
      </c>
    </row>
    <row r="147" spans="1:8">
      <c r="A147" s="74">
        <v>40450</v>
      </c>
      <c r="B147" s="104">
        <v>5543</v>
      </c>
      <c r="C147" s="67" t="s">
        <v>995</v>
      </c>
      <c r="D147" s="71"/>
      <c r="E147" s="72">
        <v>1368.65</v>
      </c>
      <c r="F147" s="105"/>
      <c r="G147" s="149">
        <f t="shared" si="4"/>
        <v>-36395.320000000051</v>
      </c>
      <c r="H147" s="37" t="s">
        <v>998</v>
      </c>
    </row>
    <row r="148" spans="1:8">
      <c r="A148" s="74">
        <v>40450</v>
      </c>
      <c r="B148" s="104">
        <v>5520</v>
      </c>
      <c r="C148" s="67" t="s">
        <v>999</v>
      </c>
      <c r="D148" s="71"/>
      <c r="E148" s="72">
        <v>5419.48</v>
      </c>
      <c r="F148" s="105"/>
      <c r="G148" s="128">
        <f t="shared" si="4"/>
        <v>-41814.800000000047</v>
      </c>
      <c r="H148" s="37" t="s">
        <v>1003</v>
      </c>
    </row>
    <row r="149" spans="1:8">
      <c r="A149" s="74">
        <v>40451</v>
      </c>
      <c r="B149" s="104">
        <v>9000834</v>
      </c>
      <c r="C149" s="67" t="s">
        <v>1002</v>
      </c>
      <c r="D149" s="71"/>
      <c r="E149" s="72"/>
      <c r="F149" s="105">
        <v>2420.6</v>
      </c>
      <c r="G149" s="149">
        <f t="shared" si="4"/>
        <v>-39394.200000000048</v>
      </c>
      <c r="H149" s="37" t="s">
        <v>1003</v>
      </c>
    </row>
    <row r="150" spans="1:8">
      <c r="A150" s="74">
        <v>40451</v>
      </c>
      <c r="B150" s="104">
        <v>1113826</v>
      </c>
      <c r="C150" s="67" t="s">
        <v>1010</v>
      </c>
      <c r="D150" s="71"/>
      <c r="E150" s="72"/>
      <c r="F150" s="105">
        <v>719.4</v>
      </c>
      <c r="G150" s="149">
        <f t="shared" si="4"/>
        <v>-38674.800000000047</v>
      </c>
      <c r="H150" s="37" t="s">
        <v>1003</v>
      </c>
    </row>
    <row r="151" spans="1:8">
      <c r="A151" s="102">
        <v>40451</v>
      </c>
      <c r="B151" s="103">
        <v>5516</v>
      </c>
      <c r="C151" s="156" t="s">
        <v>973</v>
      </c>
      <c r="D151" s="105"/>
      <c r="E151" s="105">
        <v>250.07</v>
      </c>
      <c r="F151" s="105"/>
      <c r="G151" s="149">
        <f t="shared" si="4"/>
        <v>-38924.870000000046</v>
      </c>
      <c r="H151" s="37" t="s">
        <v>1003</v>
      </c>
    </row>
    <row r="152" spans="1:8">
      <c r="A152" s="102">
        <v>40451</v>
      </c>
      <c r="B152" s="138">
        <v>5541</v>
      </c>
      <c r="C152" s="81" t="s">
        <v>336</v>
      </c>
      <c r="D152" s="157"/>
      <c r="E152" s="158">
        <v>112.31</v>
      </c>
      <c r="F152" s="105"/>
      <c r="G152" s="149">
        <f t="shared" si="4"/>
        <v>-39037.180000000044</v>
      </c>
      <c r="H152" s="37" t="s">
        <v>1003</v>
      </c>
    </row>
    <row r="153" spans="1:8">
      <c r="A153" s="102">
        <v>40451</v>
      </c>
      <c r="B153" s="103">
        <v>5542</v>
      </c>
      <c r="C153" s="67" t="s">
        <v>67</v>
      </c>
      <c r="D153" s="71"/>
      <c r="E153" s="72">
        <v>285.43</v>
      </c>
      <c r="F153" s="105"/>
      <c r="G153" s="149">
        <f t="shared" si="4"/>
        <v>-39322.610000000044</v>
      </c>
      <c r="H153" s="37" t="s">
        <v>1003</v>
      </c>
    </row>
    <row r="154" spans="1:8">
      <c r="A154" s="102">
        <v>40451</v>
      </c>
      <c r="B154" s="104">
        <v>5544</v>
      </c>
      <c r="C154" s="67" t="s">
        <v>1004</v>
      </c>
      <c r="D154" s="71"/>
      <c r="E154" s="72">
        <v>758.16</v>
      </c>
      <c r="F154" s="105"/>
      <c r="G154" s="149">
        <f t="shared" si="4"/>
        <v>-40080.770000000048</v>
      </c>
      <c r="H154" s="37" t="s">
        <v>1003</v>
      </c>
    </row>
    <row r="155" spans="1:8">
      <c r="A155" s="102">
        <v>40451</v>
      </c>
      <c r="B155" s="104">
        <v>5545</v>
      </c>
      <c r="C155" s="67" t="s">
        <v>1005</v>
      </c>
      <c r="D155" s="71"/>
      <c r="E155" s="72">
        <v>2111</v>
      </c>
      <c r="F155" s="105"/>
      <c r="G155" s="149">
        <f t="shared" si="4"/>
        <v>-42191.770000000048</v>
      </c>
      <c r="H155" s="37" t="s">
        <v>1003</v>
      </c>
    </row>
    <row r="156" spans="1:8">
      <c r="A156" s="102">
        <v>40451</v>
      </c>
      <c r="B156" s="103">
        <v>5547</v>
      </c>
      <c r="C156" s="126" t="s">
        <v>337</v>
      </c>
      <c r="D156" s="105"/>
      <c r="E156" s="76">
        <v>1307.4000000000001</v>
      </c>
      <c r="F156" s="105"/>
      <c r="G156" s="149">
        <f t="shared" si="4"/>
        <v>-43499.170000000049</v>
      </c>
      <c r="H156" s="37" t="s">
        <v>1003</v>
      </c>
    </row>
    <row r="157" spans="1:8">
      <c r="A157" s="102">
        <v>40451</v>
      </c>
      <c r="B157" s="104">
        <v>5548</v>
      </c>
      <c r="C157" s="67" t="s">
        <v>894</v>
      </c>
      <c r="D157" s="71"/>
      <c r="E157" s="72">
        <v>950.4</v>
      </c>
      <c r="F157" s="105"/>
      <c r="G157" s="149">
        <f t="shared" si="4"/>
        <v>-44449.570000000051</v>
      </c>
      <c r="H157" s="37" t="s">
        <v>1003</v>
      </c>
    </row>
    <row r="158" spans="1:8">
      <c r="A158" s="102">
        <v>40451</v>
      </c>
      <c r="B158" s="104">
        <v>5549</v>
      </c>
      <c r="C158" s="67" t="s">
        <v>1006</v>
      </c>
      <c r="D158" s="71"/>
      <c r="E158" s="72">
        <v>225.33</v>
      </c>
      <c r="F158" s="105"/>
      <c r="G158" s="149">
        <f t="shared" si="4"/>
        <v>-44674.900000000052</v>
      </c>
      <c r="H158" s="37" t="s">
        <v>1003</v>
      </c>
    </row>
    <row r="159" spans="1:8">
      <c r="A159" s="102">
        <v>40451</v>
      </c>
      <c r="B159" s="104">
        <v>5550</v>
      </c>
      <c r="C159" s="67" t="s">
        <v>1007</v>
      </c>
      <c r="D159" s="71"/>
      <c r="E159" s="72">
        <v>226.55</v>
      </c>
      <c r="F159" s="105"/>
      <c r="G159" s="149">
        <f t="shared" si="4"/>
        <v>-44901.450000000055</v>
      </c>
      <c r="H159" s="37" t="s">
        <v>1003</v>
      </c>
    </row>
    <row r="160" spans="1:8">
      <c r="A160" s="102">
        <v>40451</v>
      </c>
      <c r="B160" s="104">
        <v>5551</v>
      </c>
      <c r="C160" s="67" t="s">
        <v>1008</v>
      </c>
      <c r="D160" s="71"/>
      <c r="E160" s="72">
        <v>227.93</v>
      </c>
      <c r="F160" s="105"/>
      <c r="G160" s="149">
        <f t="shared" si="4"/>
        <v>-45129.380000000056</v>
      </c>
      <c r="H160" s="37" t="s">
        <v>1003</v>
      </c>
    </row>
    <row r="161" spans="1:8">
      <c r="A161" s="102">
        <v>40451</v>
      </c>
      <c r="B161" s="104">
        <v>5552</v>
      </c>
      <c r="C161" s="67" t="s">
        <v>1009</v>
      </c>
      <c r="D161" s="71"/>
      <c r="E161" s="72">
        <v>59.75</v>
      </c>
      <c r="F161" s="105"/>
      <c r="G161" s="128">
        <f t="shared" si="4"/>
        <v>-45189.130000000056</v>
      </c>
      <c r="H161" s="37" t="s">
        <v>1011</v>
      </c>
    </row>
    <row r="162" spans="1:8">
      <c r="A162" s="102">
        <v>40451</v>
      </c>
      <c r="B162" s="103">
        <v>5535</v>
      </c>
      <c r="C162" s="156" t="s">
        <v>323</v>
      </c>
      <c r="D162" s="105"/>
      <c r="E162" s="112">
        <v>0</v>
      </c>
      <c r="F162" s="105"/>
      <c r="G162" s="149">
        <f t="shared" si="4"/>
        <v>-45189.130000000056</v>
      </c>
      <c r="H162" s="37" t="s">
        <v>1011</v>
      </c>
    </row>
    <row r="163" spans="1:8" ht="12" customHeight="1">
      <c r="A163" s="102">
        <v>40451</v>
      </c>
      <c r="B163" s="104">
        <v>5536</v>
      </c>
      <c r="C163" s="67" t="s">
        <v>323</v>
      </c>
      <c r="D163" s="105"/>
      <c r="E163" s="112">
        <v>0</v>
      </c>
      <c r="F163" s="105"/>
      <c r="G163" s="149">
        <f t="shared" si="4"/>
        <v>-45189.130000000056</v>
      </c>
      <c r="H163" s="37" t="s">
        <v>1011</v>
      </c>
    </row>
    <row r="164" spans="1:8">
      <c r="A164" s="74"/>
      <c r="B164" s="103"/>
      <c r="C164" s="67"/>
      <c r="D164" s="71"/>
      <c r="E164" s="72"/>
      <c r="F164" s="68"/>
      <c r="G164" s="149"/>
      <c r="H164" s="37"/>
    </row>
    <row r="165" spans="1:8">
      <c r="A165" s="74"/>
      <c r="B165" s="103"/>
      <c r="C165" s="67"/>
      <c r="D165" s="71"/>
      <c r="E165" s="72"/>
      <c r="F165" s="68"/>
      <c r="G165" s="149"/>
      <c r="H165" s="37"/>
    </row>
    <row r="166" spans="1:8">
      <c r="A166" s="74"/>
      <c r="B166" s="103"/>
      <c r="C166" s="67"/>
      <c r="D166" s="71"/>
      <c r="E166" s="72"/>
      <c r="F166" s="68"/>
      <c r="G166" s="149"/>
      <c r="H166" s="37"/>
    </row>
    <row r="167" spans="1:8">
      <c r="A167" s="102"/>
      <c r="B167" s="103"/>
      <c r="C167" s="126" t="s">
        <v>12</v>
      </c>
      <c r="D167" s="105"/>
      <c r="E167" s="76">
        <f>SUM(E6:E164)</f>
        <v>95123.12</v>
      </c>
      <c r="F167" s="76">
        <f>SUM(F6:F164)</f>
        <v>100096.24000000002</v>
      </c>
      <c r="G167" s="12">
        <f>F167-E167</f>
        <v>4973.1200000000244</v>
      </c>
      <c r="H167" s="13"/>
    </row>
    <row r="168" spans="1:8">
      <c r="A168" s="74"/>
      <c r="B168" s="69"/>
      <c r="C168" s="94"/>
      <c r="D168" s="71"/>
      <c r="E168" s="72"/>
      <c r="F168" s="68"/>
      <c r="G168" s="149">
        <f>G6</f>
        <v>-50162.250000000022</v>
      </c>
      <c r="H168" s="13"/>
    </row>
    <row r="169" spans="1:8">
      <c r="A169" s="74"/>
      <c r="B169" s="66"/>
      <c r="C169" s="94"/>
      <c r="D169" s="71"/>
      <c r="E169" s="72"/>
      <c r="F169" s="68"/>
      <c r="G169" s="12">
        <f>SUM(G167:G168)</f>
        <v>-45189.13</v>
      </c>
      <c r="H169" s="13"/>
    </row>
    <row r="170" spans="1:8">
      <c r="A170" s="74"/>
      <c r="B170" s="66"/>
      <c r="C170" s="125"/>
      <c r="D170" s="71"/>
      <c r="E170" s="72"/>
      <c r="F170" s="68"/>
      <c r="G170" s="12"/>
      <c r="H170" s="37"/>
    </row>
    <row r="171" spans="1:8">
      <c r="A171" s="74"/>
      <c r="B171" s="66"/>
      <c r="C171" s="67"/>
      <c r="D171" s="71"/>
      <c r="E171" s="72"/>
      <c r="F171" s="68"/>
      <c r="G171" s="12"/>
      <c r="H171" s="37"/>
    </row>
    <row r="172" spans="1:8">
      <c r="A172" s="74"/>
      <c r="B172" s="66"/>
      <c r="C172" s="67"/>
      <c r="D172" s="71"/>
      <c r="E172" s="72"/>
      <c r="F172" s="68"/>
      <c r="G172" s="12"/>
      <c r="H172" s="13"/>
    </row>
    <row r="173" spans="1:8">
      <c r="A173" s="74"/>
      <c r="B173" s="66"/>
      <c r="C173" s="67"/>
      <c r="D173" s="71"/>
      <c r="E173" s="72"/>
      <c r="F173" s="68"/>
      <c r="G173" s="12"/>
      <c r="H173" s="13"/>
    </row>
    <row r="174" spans="1:8">
      <c r="A174" s="74"/>
      <c r="B174" s="69"/>
      <c r="C174" s="67"/>
      <c r="D174" s="71"/>
      <c r="E174" s="72"/>
      <c r="F174" s="68"/>
      <c r="G174" s="12"/>
      <c r="H174" s="13"/>
    </row>
    <row r="175" spans="1:8">
      <c r="A175" s="74"/>
      <c r="B175" s="66"/>
      <c r="C175" s="67"/>
      <c r="D175" s="71"/>
      <c r="E175" s="72"/>
      <c r="F175" s="68"/>
      <c r="G175" s="12"/>
      <c r="H175" s="13"/>
    </row>
    <row r="176" spans="1:8">
      <c r="A176" s="74"/>
      <c r="B176" s="66"/>
      <c r="C176" s="67"/>
      <c r="D176" s="71"/>
      <c r="E176" s="72"/>
      <c r="F176" s="68"/>
      <c r="G176" s="12"/>
      <c r="H176" s="13"/>
    </row>
    <row r="177" spans="1:8">
      <c r="A177" s="74"/>
      <c r="B177" s="66"/>
      <c r="C177" s="67"/>
      <c r="D177" s="71"/>
      <c r="E177" s="72"/>
      <c r="F177" s="68"/>
      <c r="G177" s="12"/>
      <c r="H177" s="13"/>
    </row>
    <row r="178" spans="1:8">
      <c r="A178" s="74"/>
      <c r="B178" s="66"/>
      <c r="C178" s="67"/>
      <c r="D178" s="71"/>
      <c r="E178" s="72"/>
      <c r="F178" s="68"/>
      <c r="G178" s="12"/>
      <c r="H178" s="13"/>
    </row>
    <row r="179" spans="1:8">
      <c r="A179" s="74"/>
      <c r="B179" s="66"/>
      <c r="C179" s="67"/>
      <c r="D179" s="71"/>
      <c r="E179" s="72"/>
      <c r="F179" s="68"/>
      <c r="G179" s="12"/>
      <c r="H179" s="13"/>
    </row>
    <row r="180" spans="1:8">
      <c r="A180" s="74"/>
      <c r="B180" s="66"/>
      <c r="C180" s="67"/>
      <c r="D180" s="71"/>
      <c r="E180" s="72"/>
      <c r="F180" s="68"/>
      <c r="G180" s="12"/>
      <c r="H180" s="37"/>
    </row>
    <row r="181" spans="1:8">
      <c r="A181" s="74"/>
      <c r="B181" s="66"/>
      <c r="C181" s="67"/>
      <c r="D181" s="71"/>
      <c r="E181" s="72"/>
      <c r="F181" s="68"/>
      <c r="G181" s="12"/>
      <c r="H181" s="13"/>
    </row>
    <row r="182" spans="1:8">
      <c r="A182" s="74"/>
      <c r="B182" s="66"/>
      <c r="C182" s="67"/>
      <c r="D182" s="71"/>
      <c r="E182" s="72"/>
      <c r="F182" s="68"/>
      <c r="G182" s="12"/>
      <c r="H182" s="13"/>
    </row>
    <row r="183" spans="1:8">
      <c r="A183" s="74"/>
      <c r="B183" s="66"/>
      <c r="C183" s="67"/>
      <c r="D183" s="71"/>
      <c r="E183" s="72"/>
      <c r="F183" s="68"/>
      <c r="G183" s="12"/>
      <c r="H183" s="13"/>
    </row>
    <row r="184" spans="1:8">
      <c r="A184" s="74"/>
      <c r="B184" s="66"/>
      <c r="C184" s="67"/>
      <c r="D184" s="71"/>
      <c r="E184" s="72"/>
      <c r="F184" s="68"/>
      <c r="G184" s="12"/>
      <c r="H184" s="13"/>
    </row>
    <row r="185" spans="1:8">
      <c r="A185" s="74"/>
      <c r="B185" s="69"/>
      <c r="C185" s="67"/>
      <c r="D185" s="71"/>
      <c r="E185" s="72"/>
      <c r="F185" s="68"/>
      <c r="G185" s="12"/>
      <c r="H185" s="13"/>
    </row>
    <row r="186" spans="1:8">
      <c r="A186" s="74"/>
      <c r="B186" s="66"/>
      <c r="C186" s="67"/>
      <c r="D186" s="71"/>
      <c r="E186" s="72"/>
      <c r="F186" s="68"/>
      <c r="G186" s="12"/>
      <c r="H186" s="13"/>
    </row>
    <row r="187" spans="1:8">
      <c r="A187" s="74"/>
      <c r="B187" s="66"/>
      <c r="C187" s="67"/>
      <c r="D187" s="71"/>
      <c r="E187" s="72"/>
      <c r="F187" s="68"/>
      <c r="G187" s="12"/>
      <c r="H187" s="13"/>
    </row>
    <row r="188" spans="1:8">
      <c r="A188" s="74"/>
      <c r="B188" s="66"/>
      <c r="C188" s="67"/>
      <c r="D188" s="71"/>
      <c r="E188" s="72"/>
      <c r="F188" s="68"/>
      <c r="G188" s="12"/>
      <c r="H188" s="13"/>
    </row>
    <row r="189" spans="1:8">
      <c r="A189" s="74"/>
      <c r="B189" s="66"/>
      <c r="C189" s="67"/>
      <c r="D189" s="71"/>
      <c r="E189" s="72"/>
      <c r="F189" s="68"/>
      <c r="G189" s="12"/>
      <c r="H189" s="13"/>
    </row>
    <row r="190" spans="1:8">
      <c r="A190" s="74"/>
      <c r="B190" s="66"/>
      <c r="C190" s="67"/>
      <c r="D190" s="71"/>
      <c r="E190" s="72"/>
      <c r="F190" s="68"/>
      <c r="G190" s="12"/>
      <c r="H190" s="13"/>
    </row>
    <row r="191" spans="1:8">
      <c r="A191" s="74"/>
      <c r="B191" s="9"/>
      <c r="C191" s="67"/>
      <c r="D191" s="71"/>
      <c r="E191" s="72"/>
      <c r="F191" s="68"/>
      <c r="G191" s="12"/>
      <c r="H191" s="13"/>
    </row>
    <row r="192" spans="1:8">
      <c r="A192" s="74"/>
      <c r="B192" s="9"/>
      <c r="C192" s="67"/>
      <c r="D192" s="71"/>
      <c r="E192" s="72"/>
      <c r="F192" s="68"/>
      <c r="G192" s="12"/>
      <c r="H192" s="13"/>
    </row>
    <row r="193" spans="1:8">
      <c r="A193" s="74"/>
      <c r="B193" s="9"/>
      <c r="C193" s="67"/>
      <c r="D193" s="71"/>
      <c r="E193" s="72"/>
      <c r="F193" s="68"/>
      <c r="G193" s="12"/>
      <c r="H193" s="13"/>
    </row>
    <row r="194" spans="1:8">
      <c r="A194" s="74"/>
      <c r="B194" s="9"/>
      <c r="C194" s="67"/>
      <c r="D194" s="71"/>
      <c r="E194" s="72"/>
      <c r="F194" s="68"/>
      <c r="G194" s="12"/>
      <c r="H194" s="13"/>
    </row>
    <row r="195" spans="1:8">
      <c r="A195" s="74"/>
      <c r="B195" s="9"/>
      <c r="C195" s="67"/>
      <c r="D195" s="71"/>
      <c r="E195" s="72"/>
      <c r="F195" s="68"/>
      <c r="G195" s="12"/>
      <c r="H195" s="13"/>
    </row>
    <row r="196" spans="1:8">
      <c r="A196" s="8"/>
      <c r="B196" s="9"/>
      <c r="C196" s="31"/>
      <c r="D196" s="11"/>
      <c r="E196" s="279"/>
      <c r="F196" s="68"/>
      <c r="G196" s="12"/>
      <c r="H196" s="13"/>
    </row>
    <row r="197" spans="1:8">
      <c r="A197" s="8"/>
      <c r="B197" s="9"/>
      <c r="C197" s="13"/>
      <c r="D197" s="11"/>
      <c r="E197" s="68"/>
      <c r="F197" s="68"/>
      <c r="G197" s="12"/>
      <c r="H197" s="13"/>
    </row>
    <row r="198" spans="1:8">
      <c r="A198" s="8"/>
      <c r="B198" s="9"/>
      <c r="C198" s="13"/>
      <c r="D198" s="11"/>
      <c r="E198" s="68"/>
      <c r="F198" s="68"/>
      <c r="G198" s="12"/>
      <c r="H198" s="13"/>
    </row>
    <row r="199" spans="1:8">
      <c r="A199" s="8">
        <v>40401</v>
      </c>
      <c r="B199" s="36">
        <v>4942</v>
      </c>
      <c r="C199" s="44" t="s">
        <v>857</v>
      </c>
      <c r="D199" s="68"/>
      <c r="E199" s="68">
        <v>169.93</v>
      </c>
      <c r="F199" s="68"/>
      <c r="G199" s="12"/>
      <c r="H199" s="13"/>
    </row>
    <row r="200" spans="1:8">
      <c r="A200" s="8"/>
      <c r="B200" s="9"/>
      <c r="C200" s="13"/>
      <c r="D200" s="11"/>
      <c r="E200" s="68"/>
      <c r="F200" s="68"/>
      <c r="G200" s="12"/>
      <c r="H200" s="13"/>
    </row>
    <row r="201" spans="1:8">
      <c r="A201" s="8"/>
      <c r="B201" s="9"/>
      <c r="C201" s="32"/>
      <c r="D201" s="11"/>
      <c r="E201" s="68"/>
      <c r="F201" s="68"/>
      <c r="G201" s="12"/>
      <c r="H201" s="13"/>
    </row>
    <row r="202" spans="1:8">
      <c r="A202" s="8"/>
      <c r="B202" s="9"/>
      <c r="C202" s="13"/>
      <c r="D202" s="11"/>
      <c r="E202" s="68"/>
      <c r="F202" s="68"/>
      <c r="G202" s="12"/>
      <c r="H202" s="13"/>
    </row>
    <row r="203" spans="1:8">
      <c r="A203" s="8"/>
      <c r="B203" s="9"/>
      <c r="C203" s="37" t="s">
        <v>12</v>
      </c>
      <c r="D203" s="11"/>
      <c r="E203" s="68">
        <f>SUM(E7:E202)</f>
        <v>190416.16999999998</v>
      </c>
      <c r="F203" s="68"/>
    </row>
    <row r="1699" spans="7:7">
      <c r="G1699" s="4">
        <v>0</v>
      </c>
    </row>
    <row r="1700" spans="7:7">
      <c r="G1700" s="129" t="s">
        <v>979</v>
      </c>
    </row>
    <row r="1701" spans="7:7">
      <c r="G1701" s="129" t="s">
        <v>980</v>
      </c>
    </row>
    <row r="1750" spans="7:7">
      <c r="G1750" s="129"/>
    </row>
  </sheetData>
  <sheetProtection selectLockedCells="1" selectUnlockedCells="1"/>
  <autoFilter ref="C1:C1750"/>
  <pageMargins left="0.19685039370078741" right="0.19685039370078741" top="0.47244094488188981" bottom="0.27559055118110237" header="0.78740157480314965" footer="0.78740157480314965"/>
  <pageSetup paperSize="9" scale="90" firstPageNumber="0" orientation="landscape" horizontalDpi="4294967295" verticalDpi="300" r:id="rId1"/>
  <headerFooter alignWithMargins="0">
    <oddHeader>&amp;C&amp;"Times New Roman,Normal"&amp;12&amp;A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M1544"/>
  <sheetViews>
    <sheetView topLeftCell="A114" zoomScale="97" zoomScaleNormal="97" workbookViewId="0">
      <selection activeCell="E146" sqref="E146"/>
    </sheetView>
  </sheetViews>
  <sheetFormatPr defaultRowHeight="12.75"/>
  <cols>
    <col min="1" max="1" width="11.140625" style="1" bestFit="1" customWidth="1"/>
    <col min="2" max="2" width="11.28515625" style="2" customWidth="1"/>
    <col min="3" max="3" width="78.85546875" customWidth="1"/>
    <col min="4" max="4" width="14.7109375" style="3" customWidth="1"/>
    <col min="5" max="5" width="12.5703125" style="3" customWidth="1"/>
    <col min="6" max="6" width="10.7109375" style="3" customWidth="1"/>
    <col min="7" max="7" width="18.85546875" style="4" customWidth="1"/>
    <col min="8" max="8" width="11" style="5" customWidth="1"/>
    <col min="10" max="10" width="10" bestFit="1" customWidth="1"/>
  </cols>
  <sheetData>
    <row r="1" spans="1:13">
      <c r="A1" s="6" t="s">
        <v>0</v>
      </c>
      <c r="B1" s="23" t="s">
        <v>246</v>
      </c>
      <c r="C1" s="24" t="s">
        <v>247</v>
      </c>
    </row>
    <row r="3" spans="1:13">
      <c r="A3" s="159" t="s">
        <v>3</v>
      </c>
      <c r="B3" s="9" t="s">
        <v>4</v>
      </c>
      <c r="C3" s="13" t="s">
        <v>6</v>
      </c>
      <c r="D3" s="11" t="s">
        <v>7</v>
      </c>
      <c r="E3" s="11" t="s">
        <v>7</v>
      </c>
      <c r="F3" s="11" t="s">
        <v>8</v>
      </c>
      <c r="G3" s="12" t="s">
        <v>9</v>
      </c>
      <c r="H3" s="11" t="s">
        <v>10</v>
      </c>
    </row>
    <row r="4" spans="1:13">
      <c r="A4" s="159"/>
      <c r="B4" s="9"/>
      <c r="C4" s="13"/>
      <c r="D4" s="11" t="s">
        <v>11</v>
      </c>
      <c r="E4" s="11" t="s">
        <v>12</v>
      </c>
      <c r="F4" s="11"/>
      <c r="G4" s="12"/>
      <c r="H4" s="13"/>
    </row>
    <row r="5" spans="1:13">
      <c r="A5" s="159"/>
      <c r="B5" s="9"/>
      <c r="C5" s="13"/>
      <c r="D5" s="11"/>
      <c r="E5" s="11"/>
      <c r="F5" s="11"/>
      <c r="G5" s="12"/>
      <c r="H5" s="13"/>
    </row>
    <row r="6" spans="1:13">
      <c r="A6" s="162">
        <v>40451</v>
      </c>
      <c r="B6" s="9"/>
      <c r="C6" s="21" t="s">
        <v>326</v>
      </c>
      <c r="D6" s="11"/>
      <c r="E6" s="11"/>
      <c r="F6" s="11"/>
      <c r="G6" s="161">
        <f>SETEMBRO2010!G163</f>
        <v>-45189.130000000056</v>
      </c>
      <c r="H6" s="13"/>
    </row>
    <row r="7" spans="1:13">
      <c r="A7" s="163"/>
      <c r="B7" s="110"/>
      <c r="C7" s="111"/>
      <c r="D7" s="112"/>
      <c r="E7" s="112"/>
      <c r="F7" s="11"/>
      <c r="G7" s="149">
        <f>G6-E7+F7</f>
        <v>-45189.130000000056</v>
      </c>
      <c r="H7" s="37"/>
    </row>
    <row r="8" spans="1:13">
      <c r="A8" s="160">
        <v>40452</v>
      </c>
      <c r="B8" s="103" t="s">
        <v>258</v>
      </c>
      <c r="C8" s="67" t="s">
        <v>339</v>
      </c>
      <c r="D8" s="71"/>
      <c r="E8" s="72">
        <v>90.53</v>
      </c>
      <c r="F8" s="68"/>
      <c r="G8" s="128">
        <f t="shared" ref="G8:G34" si="0">G7-E8+F8</f>
        <v>-45279.660000000054</v>
      </c>
      <c r="H8" s="37" t="s">
        <v>13</v>
      </c>
      <c r="J8" s="113"/>
      <c r="K8" s="113"/>
      <c r="L8" s="113"/>
      <c r="M8" s="113"/>
    </row>
    <row r="9" spans="1:13">
      <c r="A9" s="164">
        <v>40455</v>
      </c>
      <c r="B9" s="144"/>
      <c r="C9" s="165" t="s">
        <v>1014</v>
      </c>
      <c r="D9" s="166"/>
      <c r="E9" s="167"/>
      <c r="F9" s="140">
        <v>309.12</v>
      </c>
      <c r="G9" s="149">
        <f t="shared" si="0"/>
        <v>-44970.540000000052</v>
      </c>
      <c r="H9" s="142" t="s">
        <v>13</v>
      </c>
    </row>
    <row r="10" spans="1:13">
      <c r="A10" s="160">
        <v>40455</v>
      </c>
      <c r="B10" s="103">
        <v>1053232</v>
      </c>
      <c r="C10" s="170" t="s">
        <v>1107</v>
      </c>
      <c r="D10" s="71"/>
      <c r="E10" s="72"/>
      <c r="F10" s="105">
        <v>174.5</v>
      </c>
      <c r="G10" s="149">
        <f t="shared" si="0"/>
        <v>-44796.040000000052</v>
      </c>
      <c r="H10" s="142" t="s">
        <v>13</v>
      </c>
    </row>
    <row r="11" spans="1:13">
      <c r="A11" s="160">
        <v>40455</v>
      </c>
      <c r="B11" s="103">
        <v>1053232</v>
      </c>
      <c r="C11" s="170" t="s">
        <v>1108</v>
      </c>
      <c r="D11" s="71"/>
      <c r="E11" s="72"/>
      <c r="F11" s="105">
        <v>11.52</v>
      </c>
      <c r="G11" s="149">
        <f t="shared" si="0"/>
        <v>-44784.520000000055</v>
      </c>
      <c r="H11" s="142" t="s">
        <v>13</v>
      </c>
    </row>
    <row r="12" spans="1:13">
      <c r="A12" s="160">
        <v>40455</v>
      </c>
      <c r="B12" s="103">
        <v>1053232</v>
      </c>
      <c r="C12" s="170" t="s">
        <v>1108</v>
      </c>
      <c r="D12" s="71"/>
      <c r="E12" s="72"/>
      <c r="F12" s="105">
        <v>100</v>
      </c>
      <c r="G12" s="149">
        <f t="shared" si="0"/>
        <v>-44684.520000000055</v>
      </c>
      <c r="H12" s="142" t="s">
        <v>13</v>
      </c>
    </row>
    <row r="13" spans="1:13">
      <c r="A13" s="160">
        <v>40455</v>
      </c>
      <c r="B13" s="103"/>
      <c r="C13" s="170" t="s">
        <v>1017</v>
      </c>
      <c r="D13" s="71"/>
      <c r="E13" s="72"/>
      <c r="F13" s="105">
        <v>415.38</v>
      </c>
      <c r="G13" s="149">
        <f t="shared" si="0"/>
        <v>-44269.140000000058</v>
      </c>
      <c r="H13" s="142" t="s">
        <v>13</v>
      </c>
    </row>
    <row r="14" spans="1:13">
      <c r="A14" s="160">
        <v>40455</v>
      </c>
      <c r="B14" s="103"/>
      <c r="C14" s="170" t="s">
        <v>1018</v>
      </c>
      <c r="D14" s="71"/>
      <c r="E14" s="72">
        <v>2197.75</v>
      </c>
      <c r="F14" s="105"/>
      <c r="G14" s="149">
        <f t="shared" si="0"/>
        <v>-46466.890000000058</v>
      </c>
      <c r="H14" s="142" t="s">
        <v>13</v>
      </c>
    </row>
    <row r="15" spans="1:13">
      <c r="A15" s="160">
        <v>40455</v>
      </c>
      <c r="B15" s="103">
        <v>5520</v>
      </c>
      <c r="C15" s="170" t="s">
        <v>1019</v>
      </c>
      <c r="D15" s="71"/>
      <c r="E15" s="72">
        <v>5.96</v>
      </c>
      <c r="F15" s="105"/>
      <c r="G15" s="149">
        <f t="shared" si="0"/>
        <v>-46472.850000000057</v>
      </c>
      <c r="H15" s="37" t="s">
        <v>13</v>
      </c>
    </row>
    <row r="16" spans="1:13">
      <c r="A16" s="168">
        <v>40455</v>
      </c>
      <c r="B16" s="138">
        <v>5556</v>
      </c>
      <c r="C16" s="81" t="s">
        <v>1015</v>
      </c>
      <c r="D16" s="157"/>
      <c r="E16" s="158">
        <v>83.6</v>
      </c>
      <c r="F16" s="169"/>
      <c r="G16" s="149">
        <f t="shared" si="0"/>
        <v>-46556.450000000055</v>
      </c>
      <c r="H16" s="37" t="s">
        <v>13</v>
      </c>
    </row>
    <row r="17" spans="1:8">
      <c r="A17" s="160">
        <v>40455</v>
      </c>
      <c r="B17" s="66">
        <v>5554</v>
      </c>
      <c r="C17" s="94" t="s">
        <v>346</v>
      </c>
      <c r="D17" s="71"/>
      <c r="E17" s="72">
        <v>1632.39</v>
      </c>
      <c r="F17" s="11"/>
      <c r="G17" s="149">
        <f t="shared" si="0"/>
        <v>-48188.840000000055</v>
      </c>
      <c r="H17" s="37" t="s">
        <v>13</v>
      </c>
    </row>
    <row r="18" spans="1:8">
      <c r="A18" s="164">
        <v>40455</v>
      </c>
      <c r="B18" s="171">
        <v>5558</v>
      </c>
      <c r="C18" s="165" t="s">
        <v>899</v>
      </c>
      <c r="D18" s="166"/>
      <c r="E18" s="167">
        <v>360.92</v>
      </c>
      <c r="F18" s="49"/>
      <c r="G18" s="128">
        <f t="shared" si="0"/>
        <v>-48549.760000000053</v>
      </c>
      <c r="H18" s="142" t="s">
        <v>60</v>
      </c>
    </row>
    <row r="19" spans="1:8">
      <c r="A19" s="160">
        <v>40456</v>
      </c>
      <c r="B19" s="104"/>
      <c r="C19" s="67" t="s">
        <v>1020</v>
      </c>
      <c r="D19" s="71"/>
      <c r="E19" s="72"/>
      <c r="F19" s="54">
        <v>275</v>
      </c>
      <c r="G19" s="149">
        <f t="shared" si="0"/>
        <v>-48274.760000000053</v>
      </c>
      <c r="H19" s="142" t="s">
        <v>60</v>
      </c>
    </row>
    <row r="20" spans="1:8">
      <c r="A20" s="164">
        <v>40456</v>
      </c>
      <c r="B20" s="177"/>
      <c r="C20" s="176" t="s">
        <v>1021</v>
      </c>
      <c r="D20" s="166"/>
      <c r="E20" s="167"/>
      <c r="F20" s="178">
        <v>338.1</v>
      </c>
      <c r="G20" s="149">
        <f t="shared" si="0"/>
        <v>-47936.660000000054</v>
      </c>
      <c r="H20" s="142" t="s">
        <v>60</v>
      </c>
    </row>
    <row r="21" spans="1:8">
      <c r="A21" s="160">
        <v>40456</v>
      </c>
      <c r="B21" s="104"/>
      <c r="C21" s="170" t="s">
        <v>1022</v>
      </c>
      <c r="D21" s="71"/>
      <c r="E21" s="72">
        <v>90.06</v>
      </c>
      <c r="F21" s="54"/>
      <c r="G21" s="149">
        <f t="shared" si="0"/>
        <v>-48026.720000000052</v>
      </c>
      <c r="H21" s="142" t="s">
        <v>60</v>
      </c>
    </row>
    <row r="22" spans="1:8">
      <c r="A22" s="160">
        <v>40456</v>
      </c>
      <c r="B22" s="104"/>
      <c r="C22" s="170" t="s">
        <v>1023</v>
      </c>
      <c r="D22" s="71"/>
      <c r="E22" s="72">
        <v>6</v>
      </c>
      <c r="F22" s="54"/>
      <c r="G22" s="149">
        <f t="shared" si="0"/>
        <v>-48032.720000000052</v>
      </c>
      <c r="H22" s="142" t="s">
        <v>60</v>
      </c>
    </row>
    <row r="23" spans="1:8">
      <c r="A23" s="160">
        <v>40456</v>
      </c>
      <c r="B23" s="103" t="s">
        <v>258</v>
      </c>
      <c r="C23" s="170" t="s">
        <v>1024</v>
      </c>
      <c r="D23" s="71"/>
      <c r="E23" s="72">
        <v>32.21</v>
      </c>
      <c r="F23" s="54"/>
      <c r="G23" s="149">
        <f t="shared" si="0"/>
        <v>-48064.930000000051</v>
      </c>
      <c r="H23" s="142" t="s">
        <v>60</v>
      </c>
    </row>
    <row r="24" spans="1:8">
      <c r="A24" s="168">
        <v>40456</v>
      </c>
      <c r="B24" s="66">
        <v>5557</v>
      </c>
      <c r="C24" s="67" t="s">
        <v>67</v>
      </c>
      <c r="D24" s="71"/>
      <c r="E24" s="72">
        <v>148.08000000000001</v>
      </c>
      <c r="F24" s="179"/>
      <c r="G24" s="149">
        <f t="shared" si="0"/>
        <v>-48213.010000000053</v>
      </c>
      <c r="H24" s="37" t="s">
        <v>60</v>
      </c>
    </row>
    <row r="25" spans="1:8">
      <c r="A25" s="160">
        <v>40456</v>
      </c>
      <c r="B25" s="173">
        <v>5546</v>
      </c>
      <c r="C25" s="174" t="s">
        <v>54</v>
      </c>
      <c r="D25" s="175"/>
      <c r="E25" s="83">
        <v>1805</v>
      </c>
      <c r="F25" s="169"/>
      <c r="G25" s="149">
        <f t="shared" si="0"/>
        <v>-50018.010000000053</v>
      </c>
      <c r="H25" s="37" t="s">
        <v>60</v>
      </c>
    </row>
    <row r="26" spans="1:8">
      <c r="A26" s="172">
        <v>40456</v>
      </c>
      <c r="B26" s="66">
        <v>5555</v>
      </c>
      <c r="C26" s="125" t="s">
        <v>375</v>
      </c>
      <c r="D26" s="71"/>
      <c r="E26" s="72">
        <v>1275.27</v>
      </c>
      <c r="F26" s="11"/>
      <c r="G26" s="149">
        <f t="shared" si="0"/>
        <v>-51293.28000000005</v>
      </c>
      <c r="H26" s="37" t="s">
        <v>60</v>
      </c>
    </row>
    <row r="27" spans="1:8">
      <c r="A27" s="184">
        <v>40457</v>
      </c>
      <c r="B27" s="171"/>
      <c r="C27" s="185" t="s">
        <v>1025</v>
      </c>
      <c r="D27" s="166"/>
      <c r="E27" s="167"/>
      <c r="F27" s="49">
        <v>560</v>
      </c>
      <c r="G27" s="128">
        <f>G26-E27+F27</f>
        <v>-50733.28000000005</v>
      </c>
      <c r="H27" s="37" t="s">
        <v>380</v>
      </c>
    </row>
    <row r="28" spans="1:8">
      <c r="A28" s="181">
        <v>40457</v>
      </c>
      <c r="B28" s="104"/>
      <c r="C28" s="170" t="s">
        <v>1194</v>
      </c>
      <c r="D28" s="182"/>
      <c r="E28" s="183"/>
      <c r="F28" s="54">
        <v>500</v>
      </c>
      <c r="G28" s="149">
        <f t="shared" si="0"/>
        <v>-50233.28000000005</v>
      </c>
      <c r="H28" s="142" t="s">
        <v>380</v>
      </c>
    </row>
    <row r="29" spans="1:8">
      <c r="A29" s="181">
        <v>40457</v>
      </c>
      <c r="B29" s="104"/>
      <c r="C29" s="170" t="s">
        <v>1026</v>
      </c>
      <c r="D29" s="182"/>
      <c r="E29" s="183">
        <v>12</v>
      </c>
      <c r="F29" s="54"/>
      <c r="G29" s="149">
        <f>G28-E29+F29</f>
        <v>-50245.28000000005</v>
      </c>
      <c r="H29" s="142" t="s">
        <v>380</v>
      </c>
    </row>
    <row r="30" spans="1:8">
      <c r="A30" s="160">
        <v>40457</v>
      </c>
      <c r="B30" s="103">
        <v>5553</v>
      </c>
      <c r="C30" s="94" t="s">
        <v>1012</v>
      </c>
      <c r="D30" s="71"/>
      <c r="E30" s="72">
        <v>200</v>
      </c>
      <c r="F30" s="54"/>
      <c r="G30" s="128">
        <f t="shared" si="0"/>
        <v>-50445.28000000005</v>
      </c>
      <c r="H30" s="37" t="s">
        <v>381</v>
      </c>
    </row>
    <row r="31" spans="1:8">
      <c r="A31" s="164">
        <v>40458</v>
      </c>
      <c r="B31" s="144"/>
      <c r="C31" s="187" t="s">
        <v>1028</v>
      </c>
      <c r="D31" s="166"/>
      <c r="E31" s="167"/>
      <c r="F31" s="178">
        <v>3078</v>
      </c>
      <c r="G31" s="188">
        <f t="shared" si="0"/>
        <v>-47367.28000000005</v>
      </c>
      <c r="H31" s="37" t="s">
        <v>381</v>
      </c>
    </row>
    <row r="32" spans="1:8">
      <c r="A32" s="164">
        <v>40458</v>
      </c>
      <c r="B32" s="144"/>
      <c r="C32" s="170" t="s">
        <v>1194</v>
      </c>
      <c r="D32" s="166"/>
      <c r="E32" s="167"/>
      <c r="F32" s="178">
        <v>146</v>
      </c>
      <c r="G32" s="188">
        <f t="shared" si="0"/>
        <v>-47221.28000000005</v>
      </c>
      <c r="H32" s="142" t="s">
        <v>381</v>
      </c>
    </row>
    <row r="33" spans="1:9">
      <c r="A33" s="160">
        <v>40458</v>
      </c>
      <c r="B33" s="103"/>
      <c r="C33" s="94" t="s">
        <v>1033</v>
      </c>
      <c r="D33" s="71"/>
      <c r="E33" s="72"/>
      <c r="F33" s="54">
        <v>100</v>
      </c>
      <c r="G33" s="188">
        <f t="shared" si="0"/>
        <v>-47121.28000000005</v>
      </c>
      <c r="H33" s="142" t="s">
        <v>381</v>
      </c>
    </row>
    <row r="34" spans="1:9">
      <c r="A34" s="160">
        <v>40458</v>
      </c>
      <c r="B34" s="103"/>
      <c r="C34" s="94" t="s">
        <v>1030</v>
      </c>
      <c r="D34" s="71"/>
      <c r="E34" s="72">
        <v>56</v>
      </c>
      <c r="F34" s="54"/>
      <c r="G34" s="188">
        <f t="shared" si="0"/>
        <v>-47177.28000000005</v>
      </c>
      <c r="H34" s="142" t="s">
        <v>381</v>
      </c>
    </row>
    <row r="35" spans="1:9">
      <c r="A35" s="181">
        <v>40458</v>
      </c>
      <c r="B35" s="104"/>
      <c r="C35" s="170" t="s">
        <v>1027</v>
      </c>
      <c r="D35" s="182"/>
      <c r="E35" s="72">
        <v>21.63</v>
      </c>
      <c r="F35" s="54"/>
      <c r="G35" s="189">
        <f>G34-E35+F35</f>
        <v>-47198.910000000047</v>
      </c>
      <c r="H35" s="142" t="s">
        <v>329</v>
      </c>
    </row>
    <row r="36" spans="1:9">
      <c r="A36" s="181">
        <v>40459</v>
      </c>
      <c r="B36" s="104"/>
      <c r="C36" s="170" t="s">
        <v>1199</v>
      </c>
      <c r="D36" s="182"/>
      <c r="E36" s="72"/>
      <c r="F36" s="54">
        <v>190</v>
      </c>
      <c r="G36" s="188">
        <f t="shared" ref="G36:G100" si="1">G35-E36+F36</f>
        <v>-47008.910000000047</v>
      </c>
      <c r="H36" s="142" t="s">
        <v>329</v>
      </c>
    </row>
    <row r="37" spans="1:9">
      <c r="A37" s="160">
        <v>40459</v>
      </c>
      <c r="B37" s="103"/>
      <c r="C37" s="94" t="s">
        <v>1039</v>
      </c>
      <c r="D37" s="71"/>
      <c r="E37" s="72"/>
      <c r="F37" s="54">
        <v>702.24</v>
      </c>
      <c r="G37" s="188">
        <f t="shared" si="1"/>
        <v>-46306.670000000049</v>
      </c>
      <c r="H37" s="142" t="s">
        <v>329</v>
      </c>
    </row>
    <row r="38" spans="1:9">
      <c r="A38" s="160">
        <v>40459</v>
      </c>
      <c r="B38" s="103"/>
      <c r="C38" s="94" t="s">
        <v>1039</v>
      </c>
      <c r="D38" s="71"/>
      <c r="E38" s="72"/>
      <c r="F38" s="54">
        <v>2107.12</v>
      </c>
      <c r="G38" s="188">
        <f t="shared" si="1"/>
        <v>-44199.550000000047</v>
      </c>
      <c r="H38" s="142" t="s">
        <v>329</v>
      </c>
    </row>
    <row r="39" spans="1:9">
      <c r="A39" s="160">
        <v>40459</v>
      </c>
      <c r="B39" s="103"/>
      <c r="C39" s="94" t="s">
        <v>1039</v>
      </c>
      <c r="D39" s="71"/>
      <c r="E39" s="72"/>
      <c r="F39" s="54">
        <v>2107.12</v>
      </c>
      <c r="G39" s="188">
        <f t="shared" si="1"/>
        <v>-42092.430000000044</v>
      </c>
      <c r="H39" s="142" t="s">
        <v>329</v>
      </c>
    </row>
    <row r="40" spans="1:9">
      <c r="A40" s="160">
        <v>40459</v>
      </c>
      <c r="B40" s="103"/>
      <c r="C40" s="94" t="s">
        <v>851</v>
      </c>
      <c r="D40" s="71"/>
      <c r="E40" s="72"/>
      <c r="F40" s="54">
        <v>27723.84</v>
      </c>
      <c r="G40" s="188">
        <f t="shared" si="1"/>
        <v>-14368.590000000044</v>
      </c>
      <c r="H40" s="142" t="s">
        <v>1041</v>
      </c>
    </row>
    <row r="41" spans="1:9">
      <c r="A41" s="160">
        <v>40459</v>
      </c>
      <c r="B41" s="103"/>
      <c r="C41" s="94" t="s">
        <v>1031</v>
      </c>
      <c r="D41" s="71"/>
      <c r="E41" s="72"/>
      <c r="F41" s="54">
        <v>2119.3200000000002</v>
      </c>
      <c r="G41" s="188">
        <f t="shared" si="1"/>
        <v>-12249.270000000044</v>
      </c>
      <c r="H41" s="142" t="s">
        <v>329</v>
      </c>
    </row>
    <row r="42" spans="1:9">
      <c r="A42" s="160">
        <v>40459</v>
      </c>
      <c r="B42" s="103"/>
      <c r="C42" s="94" t="s">
        <v>67</v>
      </c>
      <c r="D42" s="71"/>
      <c r="E42" s="72">
        <v>293</v>
      </c>
      <c r="F42" s="54"/>
      <c r="G42" s="188">
        <f t="shared" si="1"/>
        <v>-12542.270000000044</v>
      </c>
      <c r="H42" s="142" t="s">
        <v>329</v>
      </c>
      <c r="I42">
        <f>0.76*7</f>
        <v>5.32</v>
      </c>
    </row>
    <row r="43" spans="1:9">
      <c r="A43" s="160">
        <v>40459</v>
      </c>
      <c r="B43" s="103"/>
      <c r="C43" s="94" t="s">
        <v>1032</v>
      </c>
      <c r="D43" s="71"/>
      <c r="E43" s="72">
        <v>170.75</v>
      </c>
      <c r="F43" s="54"/>
      <c r="G43" s="188">
        <f t="shared" si="1"/>
        <v>-12713.020000000044</v>
      </c>
      <c r="H43" s="142" t="s">
        <v>329</v>
      </c>
      <c r="I43">
        <f>5.32+456.2</f>
        <v>461.52</v>
      </c>
    </row>
    <row r="44" spans="1:9">
      <c r="A44" s="160">
        <v>40459</v>
      </c>
      <c r="B44" s="103"/>
      <c r="C44" s="94" t="s">
        <v>67</v>
      </c>
      <c r="D44" s="71"/>
      <c r="E44" s="72">
        <v>143.72999999999999</v>
      </c>
      <c r="F44" s="54"/>
      <c r="G44" s="188">
        <f t="shared" si="1"/>
        <v>-12856.750000000044</v>
      </c>
      <c r="H44" s="142" t="s">
        <v>329</v>
      </c>
    </row>
    <row r="45" spans="1:9">
      <c r="A45" s="160">
        <v>40459</v>
      </c>
      <c r="B45" s="103"/>
      <c r="C45" s="67" t="s">
        <v>603</v>
      </c>
      <c r="D45" s="71"/>
      <c r="E45" s="72">
        <v>211.76</v>
      </c>
      <c r="F45" s="54"/>
      <c r="G45" s="188">
        <f t="shared" si="1"/>
        <v>-13068.510000000044</v>
      </c>
      <c r="H45" s="142" t="s">
        <v>329</v>
      </c>
    </row>
    <row r="46" spans="1:9">
      <c r="A46" s="164">
        <v>40459</v>
      </c>
      <c r="B46" s="144"/>
      <c r="C46" s="48" t="s">
        <v>297</v>
      </c>
      <c r="D46" s="49"/>
      <c r="E46" s="49">
        <v>342</v>
      </c>
      <c r="F46" s="54"/>
      <c r="G46" s="188">
        <f t="shared" si="1"/>
        <v>-13410.510000000044</v>
      </c>
      <c r="H46" s="142" t="s">
        <v>329</v>
      </c>
    </row>
    <row r="47" spans="1:9">
      <c r="A47" s="160">
        <v>40459</v>
      </c>
      <c r="B47" s="103"/>
      <c r="C47" s="37" t="s">
        <v>1036</v>
      </c>
      <c r="D47" s="11"/>
      <c r="E47" s="11">
        <v>1800</v>
      </c>
      <c r="F47" s="54"/>
      <c r="G47" s="188">
        <f t="shared" si="1"/>
        <v>-15210.510000000044</v>
      </c>
      <c r="H47" s="142" t="s">
        <v>329</v>
      </c>
    </row>
    <row r="48" spans="1:9">
      <c r="A48" s="160">
        <v>40459</v>
      </c>
      <c r="B48" s="103"/>
      <c r="C48" s="37" t="s">
        <v>1037</v>
      </c>
      <c r="D48" s="11"/>
      <c r="E48" s="11">
        <v>236.4</v>
      </c>
      <c r="F48" s="54"/>
      <c r="G48" s="188">
        <f t="shared" si="1"/>
        <v>-15446.910000000044</v>
      </c>
      <c r="H48" s="142" t="s">
        <v>329</v>
      </c>
    </row>
    <row r="49" spans="1:8">
      <c r="A49" s="186">
        <v>40459</v>
      </c>
      <c r="B49" s="103">
        <v>5559</v>
      </c>
      <c r="C49" s="67" t="s">
        <v>1016</v>
      </c>
      <c r="D49" s="71"/>
      <c r="E49" s="72">
        <v>200</v>
      </c>
      <c r="F49" s="54"/>
      <c r="G49" s="188">
        <f t="shared" si="1"/>
        <v>-15646.910000000044</v>
      </c>
      <c r="H49" s="142" t="s">
        <v>329</v>
      </c>
    </row>
    <row r="50" spans="1:8">
      <c r="A50" s="186">
        <v>40459</v>
      </c>
      <c r="B50" s="63"/>
      <c r="C50" s="37" t="s">
        <v>913</v>
      </c>
      <c r="D50" s="71"/>
      <c r="E50" s="72">
        <v>538</v>
      </c>
      <c r="F50" s="54"/>
      <c r="G50" s="188">
        <f t="shared" si="1"/>
        <v>-16184.910000000044</v>
      </c>
      <c r="H50" s="142" t="s">
        <v>329</v>
      </c>
    </row>
    <row r="51" spans="1:8">
      <c r="A51" s="186">
        <v>40459</v>
      </c>
      <c r="B51" s="36"/>
      <c r="C51" s="37" t="s">
        <v>353</v>
      </c>
      <c r="D51" s="11"/>
      <c r="E51" s="11">
        <v>1583</v>
      </c>
      <c r="F51" s="54"/>
      <c r="G51" s="188">
        <f t="shared" si="1"/>
        <v>-17767.910000000044</v>
      </c>
      <c r="H51" s="142" t="s">
        <v>329</v>
      </c>
    </row>
    <row r="52" spans="1:8">
      <c r="A52" s="186">
        <v>40459</v>
      </c>
      <c r="B52" s="80"/>
      <c r="C52" s="37" t="s">
        <v>914</v>
      </c>
      <c r="D52" s="157"/>
      <c r="E52" s="158">
        <v>1086</v>
      </c>
      <c r="F52" s="169"/>
      <c r="G52" s="188">
        <f t="shared" si="1"/>
        <v>-18853.910000000044</v>
      </c>
      <c r="H52" s="37" t="s">
        <v>329</v>
      </c>
    </row>
    <row r="53" spans="1:8">
      <c r="A53" s="186">
        <v>40459</v>
      </c>
      <c r="B53" s="36"/>
      <c r="C53" s="37" t="s">
        <v>1035</v>
      </c>
      <c r="D53" s="11"/>
      <c r="E53" s="11">
        <v>5021</v>
      </c>
      <c r="F53" s="169"/>
      <c r="G53" s="188">
        <f t="shared" si="1"/>
        <v>-23874.910000000044</v>
      </c>
      <c r="H53" s="37" t="s">
        <v>329</v>
      </c>
    </row>
    <row r="54" spans="1:8">
      <c r="A54" s="186">
        <v>40459</v>
      </c>
      <c r="B54" s="36"/>
      <c r="C54" s="37" t="s">
        <v>1040</v>
      </c>
      <c r="D54" s="11"/>
      <c r="E54" s="11">
        <v>4897</v>
      </c>
      <c r="F54" s="169"/>
      <c r="G54" s="188">
        <f t="shared" si="1"/>
        <v>-28771.910000000044</v>
      </c>
      <c r="H54" s="37" t="s">
        <v>329</v>
      </c>
    </row>
    <row r="55" spans="1:8">
      <c r="A55" s="186">
        <v>40459</v>
      </c>
      <c r="B55" s="9"/>
      <c r="C55" s="37" t="s">
        <v>275</v>
      </c>
      <c r="D55" s="71"/>
      <c r="E55" s="72">
        <v>1011</v>
      </c>
      <c r="F55" s="169"/>
      <c r="G55" s="188">
        <f t="shared" si="1"/>
        <v>-29782.910000000044</v>
      </c>
      <c r="H55" s="37" t="s">
        <v>329</v>
      </c>
    </row>
    <row r="56" spans="1:8">
      <c r="A56" s="186">
        <v>40459</v>
      </c>
      <c r="B56" s="9"/>
      <c r="C56" s="37" t="s">
        <v>402</v>
      </c>
      <c r="D56" s="71"/>
      <c r="E56" s="72">
        <v>1168</v>
      </c>
      <c r="F56" s="11"/>
      <c r="G56" s="188">
        <f t="shared" si="1"/>
        <v>-30950.910000000044</v>
      </c>
      <c r="H56" s="37" t="s">
        <v>329</v>
      </c>
    </row>
    <row r="57" spans="1:8">
      <c r="A57" s="186">
        <v>40459</v>
      </c>
      <c r="B57" s="9"/>
      <c r="C57" s="37" t="s">
        <v>276</v>
      </c>
      <c r="D57" s="71"/>
      <c r="E57" s="72">
        <v>626</v>
      </c>
      <c r="F57" s="68"/>
      <c r="G57" s="188">
        <f t="shared" si="1"/>
        <v>-31576.910000000044</v>
      </c>
      <c r="H57" s="37" t="s">
        <v>329</v>
      </c>
    </row>
    <row r="58" spans="1:8">
      <c r="A58" s="186">
        <v>40459</v>
      </c>
      <c r="B58" s="9"/>
      <c r="C58" s="37" t="s">
        <v>278</v>
      </c>
      <c r="D58" s="71"/>
      <c r="E58" s="72">
        <v>1327</v>
      </c>
      <c r="F58" s="68"/>
      <c r="G58" s="188">
        <f t="shared" si="1"/>
        <v>-32903.910000000047</v>
      </c>
      <c r="H58" s="37" t="s">
        <v>329</v>
      </c>
    </row>
    <row r="59" spans="1:8">
      <c r="A59" s="186">
        <v>40459</v>
      </c>
      <c r="B59" s="9"/>
      <c r="C59" s="37" t="s">
        <v>279</v>
      </c>
      <c r="D59" s="71"/>
      <c r="E59" s="72">
        <v>1158</v>
      </c>
      <c r="F59" s="68"/>
      <c r="G59" s="188">
        <f t="shared" si="1"/>
        <v>-34061.910000000047</v>
      </c>
      <c r="H59" s="37" t="s">
        <v>329</v>
      </c>
    </row>
    <row r="60" spans="1:8">
      <c r="A60" s="186">
        <v>40459</v>
      </c>
      <c r="B60" s="36"/>
      <c r="C60" s="43" t="s">
        <v>269</v>
      </c>
      <c r="D60" s="11"/>
      <c r="E60" s="11">
        <v>997</v>
      </c>
      <c r="F60" s="68"/>
      <c r="G60" s="188">
        <f t="shared" si="1"/>
        <v>-35058.910000000047</v>
      </c>
      <c r="H60" s="37" t="s">
        <v>329</v>
      </c>
    </row>
    <row r="61" spans="1:8">
      <c r="A61" s="186">
        <v>40459</v>
      </c>
      <c r="B61" s="36"/>
      <c r="C61" s="37" t="s">
        <v>1034</v>
      </c>
      <c r="D61" s="11"/>
      <c r="E61" s="11">
        <v>678</v>
      </c>
      <c r="F61" s="68"/>
      <c r="G61" s="188">
        <f t="shared" si="1"/>
        <v>-35736.910000000047</v>
      </c>
      <c r="H61" s="37" t="s">
        <v>329</v>
      </c>
    </row>
    <row r="62" spans="1:8">
      <c r="A62" s="186">
        <v>40459</v>
      </c>
      <c r="B62" s="36"/>
      <c r="C62" s="43" t="s">
        <v>272</v>
      </c>
      <c r="D62" s="11"/>
      <c r="E62" s="11">
        <v>835</v>
      </c>
      <c r="F62" s="68"/>
      <c r="G62" s="188">
        <f t="shared" si="1"/>
        <v>-36571.910000000047</v>
      </c>
      <c r="H62" s="37" t="s">
        <v>329</v>
      </c>
    </row>
    <row r="63" spans="1:8">
      <c r="A63" s="186">
        <v>40459</v>
      </c>
      <c r="B63" s="36"/>
      <c r="C63" s="37" t="s">
        <v>273</v>
      </c>
      <c r="D63" s="11"/>
      <c r="E63" s="11">
        <v>866</v>
      </c>
      <c r="F63" s="68"/>
      <c r="G63" s="188">
        <f t="shared" si="1"/>
        <v>-37437.910000000047</v>
      </c>
      <c r="H63" s="37" t="s">
        <v>329</v>
      </c>
    </row>
    <row r="64" spans="1:8">
      <c r="A64" s="186">
        <v>40459</v>
      </c>
      <c r="B64" s="36"/>
      <c r="C64" s="43" t="s">
        <v>280</v>
      </c>
      <c r="D64" s="11"/>
      <c r="E64" s="11">
        <v>807</v>
      </c>
      <c r="F64" s="11"/>
      <c r="G64" s="188">
        <f t="shared" si="1"/>
        <v>-38244.910000000047</v>
      </c>
      <c r="H64" s="37" t="s">
        <v>329</v>
      </c>
    </row>
    <row r="65" spans="1:8">
      <c r="A65" s="186">
        <v>40459</v>
      </c>
      <c r="B65" s="36"/>
      <c r="C65" s="43" t="s">
        <v>916</v>
      </c>
      <c r="D65" s="11"/>
      <c r="E65" s="11">
        <v>839</v>
      </c>
      <c r="F65" s="11"/>
      <c r="G65" s="188">
        <f t="shared" si="1"/>
        <v>-39083.910000000047</v>
      </c>
      <c r="H65" s="37" t="s">
        <v>329</v>
      </c>
    </row>
    <row r="66" spans="1:8">
      <c r="A66" s="186">
        <v>40459</v>
      </c>
      <c r="B66" s="63"/>
      <c r="C66" s="64" t="s">
        <v>97</v>
      </c>
      <c r="D66" s="54"/>
      <c r="E66" s="54">
        <v>1382.93</v>
      </c>
      <c r="F66" s="54"/>
      <c r="G66" s="189">
        <f t="shared" si="1"/>
        <v>-40466.840000000047</v>
      </c>
      <c r="H66" s="37" t="s">
        <v>794</v>
      </c>
    </row>
    <row r="67" spans="1:8">
      <c r="A67" s="186">
        <v>40462</v>
      </c>
      <c r="B67" s="63"/>
      <c r="C67" s="64" t="s">
        <v>1042</v>
      </c>
      <c r="D67" s="54"/>
      <c r="E67" s="54">
        <v>2876.7</v>
      </c>
      <c r="F67" s="54"/>
      <c r="G67" s="188">
        <f t="shared" si="1"/>
        <v>-43343.540000000045</v>
      </c>
      <c r="H67" s="142" t="s">
        <v>794</v>
      </c>
    </row>
    <row r="68" spans="1:8">
      <c r="A68" s="186">
        <v>40462</v>
      </c>
      <c r="B68" s="63"/>
      <c r="C68" s="64" t="s">
        <v>894</v>
      </c>
      <c r="D68" s="54"/>
      <c r="E68" s="54">
        <v>277.2</v>
      </c>
      <c r="F68" s="54"/>
      <c r="G68" s="188">
        <f t="shared" si="1"/>
        <v>-43620.740000000042</v>
      </c>
      <c r="H68" s="142" t="s">
        <v>794</v>
      </c>
    </row>
    <row r="69" spans="1:8">
      <c r="A69" s="180">
        <v>40462</v>
      </c>
      <c r="B69" s="191">
        <v>5560</v>
      </c>
      <c r="C69" s="192" t="s">
        <v>1029</v>
      </c>
      <c r="D69" s="157"/>
      <c r="E69" s="158">
        <v>286.05</v>
      </c>
      <c r="F69" s="169"/>
      <c r="G69" s="188">
        <f t="shared" si="1"/>
        <v>-43906.790000000045</v>
      </c>
      <c r="H69" s="37" t="s">
        <v>794</v>
      </c>
    </row>
    <row r="70" spans="1:8">
      <c r="A70" s="190">
        <v>40462</v>
      </c>
      <c r="B70" s="47"/>
      <c r="C70" s="48" t="s">
        <v>1038</v>
      </c>
      <c r="D70" s="166"/>
      <c r="E70" s="167">
        <v>945</v>
      </c>
      <c r="F70" s="49"/>
      <c r="G70" s="189">
        <f t="shared" si="1"/>
        <v>-44851.790000000045</v>
      </c>
      <c r="H70" s="37" t="s">
        <v>809</v>
      </c>
    </row>
    <row r="71" spans="1:8">
      <c r="A71" s="186">
        <v>40464</v>
      </c>
      <c r="B71" s="85"/>
      <c r="C71" s="64" t="s">
        <v>1043</v>
      </c>
      <c r="D71" s="71"/>
      <c r="E71" s="72"/>
      <c r="F71" s="54">
        <v>140</v>
      </c>
      <c r="G71" s="188">
        <f t="shared" si="1"/>
        <v>-44711.790000000045</v>
      </c>
      <c r="H71" s="142" t="s">
        <v>809</v>
      </c>
    </row>
    <row r="72" spans="1:8">
      <c r="A72" s="186">
        <v>40464</v>
      </c>
      <c r="B72" s="85"/>
      <c r="C72" s="64" t="s">
        <v>1044</v>
      </c>
      <c r="D72" s="71"/>
      <c r="E72" s="72">
        <v>2000</v>
      </c>
      <c r="F72" s="54"/>
      <c r="G72" s="189">
        <f t="shared" si="1"/>
        <v>-46711.790000000045</v>
      </c>
      <c r="H72" s="142" t="s">
        <v>813</v>
      </c>
    </row>
    <row r="73" spans="1:8">
      <c r="A73" s="186">
        <v>40465</v>
      </c>
      <c r="B73" s="85"/>
      <c r="C73" s="64" t="s">
        <v>1045</v>
      </c>
      <c r="D73" s="71"/>
      <c r="E73" s="72"/>
      <c r="F73" s="54">
        <v>2544.9</v>
      </c>
      <c r="G73" s="188">
        <f t="shared" si="1"/>
        <v>-44166.890000000043</v>
      </c>
      <c r="H73" s="142" t="s">
        <v>826</v>
      </c>
    </row>
    <row r="74" spans="1:8">
      <c r="A74" s="186">
        <v>40465</v>
      </c>
      <c r="B74" s="85"/>
      <c r="C74" s="64" t="s">
        <v>1014</v>
      </c>
      <c r="D74" s="71"/>
      <c r="E74" s="72"/>
      <c r="F74" s="54">
        <v>167.16</v>
      </c>
      <c r="G74" s="195">
        <f t="shared" si="1"/>
        <v>-43999.73000000004</v>
      </c>
      <c r="H74" s="142" t="s">
        <v>826</v>
      </c>
    </row>
    <row r="75" spans="1:8">
      <c r="A75" s="186">
        <v>40465</v>
      </c>
      <c r="B75" s="85"/>
      <c r="C75" s="64" t="s">
        <v>1047</v>
      </c>
      <c r="D75" s="71"/>
      <c r="E75" s="72"/>
      <c r="F75" s="54">
        <v>31863</v>
      </c>
      <c r="G75" s="195">
        <f t="shared" si="1"/>
        <v>-12136.73000000004</v>
      </c>
      <c r="H75" s="142" t="s">
        <v>826</v>
      </c>
    </row>
    <row r="76" spans="1:8">
      <c r="A76" s="186">
        <v>40465</v>
      </c>
      <c r="B76" s="85"/>
      <c r="C76" s="64" t="s">
        <v>1022</v>
      </c>
      <c r="D76" s="71"/>
      <c r="E76" s="72">
        <v>109.02</v>
      </c>
      <c r="F76" s="54"/>
      <c r="G76" s="195">
        <f t="shared" si="1"/>
        <v>-12245.75000000004</v>
      </c>
      <c r="H76" s="142" t="s">
        <v>826</v>
      </c>
    </row>
    <row r="77" spans="1:8">
      <c r="A77" s="186">
        <v>40465</v>
      </c>
      <c r="B77" s="85"/>
      <c r="C77" s="64" t="s">
        <v>1048</v>
      </c>
      <c r="D77" s="71"/>
      <c r="E77" s="72">
        <v>4</v>
      </c>
      <c r="F77" s="54"/>
      <c r="G77" s="195">
        <f t="shared" si="1"/>
        <v>-12249.75000000004</v>
      </c>
      <c r="H77" s="142" t="s">
        <v>826</v>
      </c>
    </row>
    <row r="78" spans="1:8">
      <c r="A78" s="186">
        <v>40465</v>
      </c>
      <c r="B78" s="85"/>
      <c r="C78" s="193" t="s">
        <v>1046</v>
      </c>
      <c r="D78" s="169"/>
      <c r="E78" s="169">
        <v>200.53</v>
      </c>
      <c r="F78" s="54"/>
      <c r="G78" s="195">
        <f t="shared" si="1"/>
        <v>-12450.280000000041</v>
      </c>
      <c r="H78" s="142" t="s">
        <v>826</v>
      </c>
    </row>
    <row r="79" spans="1:8">
      <c r="A79" s="186">
        <v>40465</v>
      </c>
      <c r="B79" s="85"/>
      <c r="C79" s="64" t="s">
        <v>1049</v>
      </c>
      <c r="D79" s="71"/>
      <c r="E79" s="72">
        <v>2288</v>
      </c>
      <c r="F79" s="54"/>
      <c r="G79" s="194">
        <f t="shared" si="1"/>
        <v>-14738.280000000041</v>
      </c>
      <c r="H79" s="142" t="s">
        <v>826</v>
      </c>
    </row>
    <row r="80" spans="1:8">
      <c r="A80" s="186">
        <v>40466</v>
      </c>
      <c r="B80" s="85"/>
      <c r="C80" s="64" t="s">
        <v>1050</v>
      </c>
      <c r="D80" s="71"/>
      <c r="E80" s="72"/>
      <c r="F80" s="54">
        <v>8746.23</v>
      </c>
      <c r="G80" s="195">
        <f t="shared" si="1"/>
        <v>-5992.0500000000411</v>
      </c>
      <c r="H80" s="142" t="s">
        <v>974</v>
      </c>
    </row>
    <row r="81" spans="1:8">
      <c r="A81" s="186">
        <v>40466</v>
      </c>
      <c r="B81" s="85"/>
      <c r="C81" s="64" t="s">
        <v>1014</v>
      </c>
      <c r="D81" s="71"/>
      <c r="E81" s="72"/>
      <c r="F81" s="54">
        <v>434.7</v>
      </c>
      <c r="G81" s="195">
        <f t="shared" si="1"/>
        <v>-5557.3500000000413</v>
      </c>
      <c r="H81" s="142" t="s">
        <v>974</v>
      </c>
    </row>
    <row r="82" spans="1:8">
      <c r="A82" s="159">
        <v>40466</v>
      </c>
      <c r="B82" s="36" t="s">
        <v>258</v>
      </c>
      <c r="C82" s="37" t="s">
        <v>1054</v>
      </c>
      <c r="D82" s="11"/>
      <c r="E82" s="11">
        <v>101.5</v>
      </c>
      <c r="F82" s="169"/>
      <c r="G82" s="195">
        <f t="shared" si="1"/>
        <v>-5658.8500000000413</v>
      </c>
      <c r="H82" s="37" t="s">
        <v>974</v>
      </c>
    </row>
    <row r="83" spans="1:8">
      <c r="A83" s="159">
        <v>40466</v>
      </c>
      <c r="B83" s="36" t="s">
        <v>258</v>
      </c>
      <c r="C83" s="37" t="s">
        <v>1054</v>
      </c>
      <c r="D83" s="11"/>
      <c r="E83" s="11">
        <v>101.5</v>
      </c>
      <c r="F83" s="169"/>
      <c r="G83" s="195">
        <f t="shared" si="1"/>
        <v>-5760.3500000000413</v>
      </c>
      <c r="H83" s="37" t="s">
        <v>974</v>
      </c>
    </row>
    <row r="84" spans="1:8">
      <c r="A84" s="159">
        <v>40466</v>
      </c>
      <c r="B84" s="36" t="s">
        <v>258</v>
      </c>
      <c r="C84" s="43" t="s">
        <v>260</v>
      </c>
      <c r="D84" s="11"/>
      <c r="E84" s="11">
        <v>3177.23</v>
      </c>
      <c r="F84" s="169"/>
      <c r="G84" s="195">
        <f t="shared" si="1"/>
        <v>-8937.5800000000418</v>
      </c>
      <c r="H84" s="37" t="s">
        <v>974</v>
      </c>
    </row>
    <row r="85" spans="1:8">
      <c r="A85" s="159">
        <v>40466</v>
      </c>
      <c r="B85" s="36" t="s">
        <v>258</v>
      </c>
      <c r="C85" s="43" t="s">
        <v>1056</v>
      </c>
      <c r="D85" s="11"/>
      <c r="E85" s="11">
        <v>1800</v>
      </c>
      <c r="F85" s="11"/>
      <c r="G85" s="195">
        <f t="shared" si="1"/>
        <v>-10737.580000000042</v>
      </c>
      <c r="H85" s="37" t="s">
        <v>974</v>
      </c>
    </row>
    <row r="86" spans="1:8">
      <c r="A86" s="159">
        <v>40466</v>
      </c>
      <c r="B86" s="36" t="s">
        <v>258</v>
      </c>
      <c r="C86" s="43" t="s">
        <v>969</v>
      </c>
      <c r="D86" s="11"/>
      <c r="E86" s="11">
        <v>2159.9</v>
      </c>
      <c r="F86" s="11"/>
      <c r="G86" s="195">
        <f t="shared" si="1"/>
        <v>-12897.480000000041</v>
      </c>
      <c r="H86" s="37" t="s">
        <v>974</v>
      </c>
    </row>
    <row r="87" spans="1:8">
      <c r="A87" s="159">
        <v>40466</v>
      </c>
      <c r="B87" s="36" t="s">
        <v>258</v>
      </c>
      <c r="C87" s="43" t="s">
        <v>1053</v>
      </c>
      <c r="D87" s="11"/>
      <c r="E87" s="11">
        <v>159.56</v>
      </c>
      <c r="F87" s="11"/>
      <c r="G87" s="195">
        <f t="shared" si="1"/>
        <v>-13057.040000000041</v>
      </c>
      <c r="H87" s="37" t="s">
        <v>974</v>
      </c>
    </row>
    <row r="88" spans="1:8">
      <c r="A88" s="159">
        <v>40466</v>
      </c>
      <c r="B88" s="36" t="s">
        <v>258</v>
      </c>
      <c r="C88" s="37" t="s">
        <v>337</v>
      </c>
      <c r="D88" s="11"/>
      <c r="E88" s="11">
        <v>65.8</v>
      </c>
      <c r="F88" s="11"/>
      <c r="G88" s="195">
        <f t="shared" si="1"/>
        <v>-13122.84000000004</v>
      </c>
      <c r="H88" s="37" t="s">
        <v>974</v>
      </c>
    </row>
    <row r="89" spans="1:8">
      <c r="A89" s="159">
        <v>40466</v>
      </c>
      <c r="B89" s="36" t="s">
        <v>258</v>
      </c>
      <c r="C89" s="37" t="s">
        <v>337</v>
      </c>
      <c r="D89" s="11"/>
      <c r="E89" s="11">
        <v>1236.45</v>
      </c>
      <c r="F89" s="11"/>
      <c r="G89" s="195">
        <f t="shared" si="1"/>
        <v>-14359.290000000041</v>
      </c>
      <c r="H89" s="37" t="s">
        <v>974</v>
      </c>
    </row>
    <row r="90" spans="1:8">
      <c r="A90" s="180">
        <v>40466</v>
      </c>
      <c r="B90" s="88">
        <v>5561</v>
      </c>
      <c r="C90" s="193" t="s">
        <v>1051</v>
      </c>
      <c r="D90" s="169"/>
      <c r="E90" s="169">
        <v>6946.2</v>
      </c>
      <c r="F90" s="11"/>
      <c r="G90" s="195">
        <f t="shared" si="1"/>
        <v>-21305.490000000042</v>
      </c>
      <c r="H90" s="37" t="s">
        <v>974</v>
      </c>
    </row>
    <row r="91" spans="1:8">
      <c r="A91" s="159">
        <v>40466</v>
      </c>
      <c r="B91" s="36">
        <v>5563</v>
      </c>
      <c r="C91" s="37" t="s">
        <v>970</v>
      </c>
      <c r="D91" s="11"/>
      <c r="E91" s="11">
        <v>465.84</v>
      </c>
      <c r="F91" s="11"/>
      <c r="G91" s="195">
        <f t="shared" si="1"/>
        <v>-21771.330000000042</v>
      </c>
      <c r="H91" s="37" t="s">
        <v>974</v>
      </c>
    </row>
    <row r="92" spans="1:8">
      <c r="A92" s="159">
        <v>40466</v>
      </c>
      <c r="B92" s="36">
        <v>5565</v>
      </c>
      <c r="C92" s="37" t="s">
        <v>66</v>
      </c>
      <c r="D92" s="11"/>
      <c r="E92" s="11">
        <v>2805.32</v>
      </c>
      <c r="F92" s="11"/>
      <c r="G92" s="195">
        <f t="shared" si="1"/>
        <v>-24576.650000000041</v>
      </c>
      <c r="H92" s="37" t="s">
        <v>974</v>
      </c>
    </row>
    <row r="93" spans="1:8">
      <c r="A93" s="159">
        <v>40466</v>
      </c>
      <c r="B93" s="36">
        <v>5567</v>
      </c>
      <c r="C93" s="37" t="s">
        <v>375</v>
      </c>
      <c r="D93" s="11"/>
      <c r="E93" s="11">
        <v>1275.27</v>
      </c>
      <c r="F93" s="68"/>
      <c r="G93" s="195">
        <f t="shared" si="1"/>
        <v>-25851.920000000042</v>
      </c>
      <c r="H93" s="37" t="s">
        <v>974</v>
      </c>
    </row>
    <row r="94" spans="1:8">
      <c r="A94" s="159">
        <v>40466</v>
      </c>
      <c r="B94" s="36">
        <v>5568</v>
      </c>
      <c r="C94" s="37" t="s">
        <v>1052</v>
      </c>
      <c r="D94" s="11"/>
      <c r="E94" s="11">
        <v>20000</v>
      </c>
      <c r="F94" s="68"/>
      <c r="G94" s="195">
        <f t="shared" si="1"/>
        <v>-45851.920000000042</v>
      </c>
      <c r="H94" s="37" t="s">
        <v>974</v>
      </c>
    </row>
    <row r="95" spans="1:8">
      <c r="A95" s="180">
        <v>40466</v>
      </c>
      <c r="B95" s="88"/>
      <c r="C95" s="193" t="s">
        <v>18</v>
      </c>
      <c r="D95" s="169"/>
      <c r="E95" s="169">
        <v>19.5</v>
      </c>
      <c r="F95" s="68"/>
      <c r="G95" s="195">
        <f t="shared" si="1"/>
        <v>-45871.420000000042</v>
      </c>
      <c r="H95" s="37" t="s">
        <v>974</v>
      </c>
    </row>
    <row r="96" spans="1:8">
      <c r="A96" s="180">
        <v>40466</v>
      </c>
      <c r="B96" s="88"/>
      <c r="C96" s="193" t="s">
        <v>1055</v>
      </c>
      <c r="D96" s="169"/>
      <c r="E96" s="169">
        <v>1407.7</v>
      </c>
      <c r="F96" s="68"/>
      <c r="G96" s="195">
        <f t="shared" si="1"/>
        <v>-47279.120000000039</v>
      </c>
      <c r="H96" s="37" t="s">
        <v>974</v>
      </c>
    </row>
    <row r="97" spans="1:8">
      <c r="A97" s="180">
        <v>40466</v>
      </c>
      <c r="B97" s="88"/>
      <c r="C97" s="193" t="s">
        <v>848</v>
      </c>
      <c r="D97" s="169"/>
      <c r="E97" s="169">
        <v>1526.91</v>
      </c>
      <c r="F97" s="68"/>
      <c r="G97" s="195">
        <f t="shared" si="1"/>
        <v>-48806.030000000042</v>
      </c>
      <c r="H97" s="37" t="s">
        <v>974</v>
      </c>
    </row>
    <row r="98" spans="1:8">
      <c r="A98" s="159">
        <v>40466</v>
      </c>
      <c r="B98" s="36" t="s">
        <v>258</v>
      </c>
      <c r="C98" s="37" t="s">
        <v>339</v>
      </c>
      <c r="D98" s="11"/>
      <c r="E98" s="11">
        <v>7.37</v>
      </c>
      <c r="F98" s="68"/>
      <c r="G98" s="194">
        <f t="shared" si="1"/>
        <v>-48813.400000000045</v>
      </c>
      <c r="H98" s="37" t="s">
        <v>977</v>
      </c>
    </row>
    <row r="99" spans="1:8">
      <c r="A99" s="180">
        <v>40469</v>
      </c>
      <c r="B99" s="88"/>
      <c r="C99" s="193" t="s">
        <v>1098</v>
      </c>
      <c r="D99" s="169"/>
      <c r="E99" s="169"/>
      <c r="F99" s="68">
        <v>829.84</v>
      </c>
      <c r="G99" s="195">
        <f t="shared" si="1"/>
        <v>-47983.560000000049</v>
      </c>
      <c r="H99" s="37" t="s">
        <v>977</v>
      </c>
    </row>
    <row r="100" spans="1:8">
      <c r="A100" s="159">
        <v>40469</v>
      </c>
      <c r="B100" s="36"/>
      <c r="C100" s="37" t="s">
        <v>1057</v>
      </c>
      <c r="D100" s="11"/>
      <c r="E100" s="11">
        <v>483</v>
      </c>
      <c r="F100" s="68"/>
      <c r="G100" s="195">
        <f t="shared" si="1"/>
        <v>-48466.560000000049</v>
      </c>
      <c r="H100" s="37" t="s">
        <v>977</v>
      </c>
    </row>
    <row r="101" spans="1:8">
      <c r="A101" s="159">
        <v>40469</v>
      </c>
      <c r="B101" s="36">
        <v>5564</v>
      </c>
      <c r="C101" s="37" t="s">
        <v>85</v>
      </c>
      <c r="D101" s="11"/>
      <c r="E101" s="11">
        <v>129.6</v>
      </c>
      <c r="F101" s="68"/>
      <c r="G101" s="195">
        <f t="shared" ref="G101:G118" si="2">G100-E101+F101</f>
        <v>-48596.160000000047</v>
      </c>
      <c r="H101" s="37" t="s">
        <v>977</v>
      </c>
    </row>
    <row r="102" spans="1:8">
      <c r="A102" s="159">
        <v>40469</v>
      </c>
      <c r="B102" s="36">
        <v>5566</v>
      </c>
      <c r="C102" s="48" t="s">
        <v>143</v>
      </c>
      <c r="D102" s="11"/>
      <c r="E102" s="11">
        <v>247.32</v>
      </c>
      <c r="F102" s="68"/>
      <c r="G102" s="195">
        <f t="shared" si="2"/>
        <v>-48843.480000000047</v>
      </c>
      <c r="H102" s="37" t="s">
        <v>977</v>
      </c>
    </row>
    <row r="103" spans="1:8">
      <c r="A103" s="197">
        <v>40470</v>
      </c>
      <c r="B103" s="198"/>
      <c r="C103" s="199" t="s">
        <v>1059</v>
      </c>
      <c r="D103" s="200"/>
      <c r="E103" s="201"/>
      <c r="F103" s="140">
        <v>1798.58</v>
      </c>
      <c r="G103" s="203">
        <f t="shared" si="2"/>
        <v>-47044.900000000045</v>
      </c>
      <c r="H103" s="37" t="s">
        <v>990</v>
      </c>
    </row>
    <row r="104" spans="1:8">
      <c r="A104" s="186">
        <v>40470</v>
      </c>
      <c r="B104" s="63"/>
      <c r="C104" s="196" t="s">
        <v>1022</v>
      </c>
      <c r="D104" s="54"/>
      <c r="E104" s="54">
        <v>90.06</v>
      </c>
      <c r="F104" s="105"/>
      <c r="G104" s="202">
        <f t="shared" si="2"/>
        <v>-47134.960000000043</v>
      </c>
      <c r="H104" s="142" t="s">
        <v>990</v>
      </c>
    </row>
    <row r="105" spans="1:8">
      <c r="A105" s="159">
        <v>40470</v>
      </c>
      <c r="B105" s="36" t="s">
        <v>258</v>
      </c>
      <c r="C105" s="43" t="s">
        <v>1060</v>
      </c>
      <c r="D105" s="11"/>
      <c r="E105" s="11">
        <v>292.51</v>
      </c>
      <c r="F105" s="105"/>
      <c r="G105" s="202">
        <f t="shared" si="2"/>
        <v>-47427.470000000045</v>
      </c>
      <c r="H105" s="142" t="s">
        <v>990</v>
      </c>
    </row>
    <row r="106" spans="1:8">
      <c r="A106" s="159">
        <v>40470</v>
      </c>
      <c r="B106" s="36" t="s">
        <v>258</v>
      </c>
      <c r="C106" s="37" t="s">
        <v>415</v>
      </c>
      <c r="D106" s="11"/>
      <c r="E106" s="11">
        <v>947.58</v>
      </c>
      <c r="F106" s="105"/>
      <c r="G106" s="202">
        <f t="shared" si="2"/>
        <v>-48375.050000000047</v>
      </c>
      <c r="H106" s="142" t="s">
        <v>990</v>
      </c>
    </row>
    <row r="107" spans="1:8">
      <c r="A107" s="186">
        <v>40470</v>
      </c>
      <c r="B107" s="63">
        <v>5562</v>
      </c>
      <c r="C107" s="64" t="s">
        <v>168</v>
      </c>
      <c r="D107" s="54"/>
      <c r="E107" s="54">
        <v>443.2</v>
      </c>
      <c r="F107" s="68"/>
      <c r="G107" s="203">
        <f t="shared" si="2"/>
        <v>-48818.250000000044</v>
      </c>
      <c r="H107" s="37" t="s">
        <v>993</v>
      </c>
    </row>
    <row r="108" spans="1:8">
      <c r="A108" s="159">
        <v>40471</v>
      </c>
      <c r="B108" s="36"/>
      <c r="C108" s="37" t="s">
        <v>1062</v>
      </c>
      <c r="D108" s="11"/>
      <c r="E108" s="11"/>
      <c r="F108" s="68">
        <v>1255.8</v>
      </c>
      <c r="G108" s="202">
        <f t="shared" si="2"/>
        <v>-47562.450000000041</v>
      </c>
      <c r="H108" s="37" t="s">
        <v>993</v>
      </c>
    </row>
    <row r="109" spans="1:8">
      <c r="A109" s="180">
        <v>40471</v>
      </c>
      <c r="B109" s="88"/>
      <c r="C109" s="193" t="s">
        <v>1063</v>
      </c>
      <c r="D109" s="169"/>
      <c r="E109" s="169"/>
      <c r="F109" s="68">
        <v>125.58</v>
      </c>
      <c r="G109" s="202">
        <f t="shared" si="2"/>
        <v>-47436.870000000039</v>
      </c>
      <c r="H109" s="37" t="s">
        <v>993</v>
      </c>
    </row>
    <row r="110" spans="1:8">
      <c r="A110" s="159">
        <v>40471</v>
      </c>
      <c r="B110" s="9"/>
      <c r="C110" s="94" t="s">
        <v>1061</v>
      </c>
      <c r="D110" s="71"/>
      <c r="E110" s="72">
        <v>2.9</v>
      </c>
      <c r="F110" s="68"/>
      <c r="G110" s="202">
        <f t="shared" si="2"/>
        <v>-47439.77000000004</v>
      </c>
      <c r="H110" s="37" t="s">
        <v>993</v>
      </c>
    </row>
    <row r="111" spans="1:8">
      <c r="A111" s="159">
        <v>40471</v>
      </c>
      <c r="B111" s="36"/>
      <c r="C111" s="37" t="s">
        <v>1061</v>
      </c>
      <c r="D111" s="11"/>
      <c r="E111" s="68">
        <v>7.64</v>
      </c>
      <c r="F111" s="68"/>
      <c r="G111" s="203">
        <f t="shared" si="2"/>
        <v>-47447.41000000004</v>
      </c>
      <c r="H111" s="37" t="s">
        <v>998</v>
      </c>
    </row>
    <row r="112" spans="1:8">
      <c r="A112" s="159">
        <v>40472</v>
      </c>
      <c r="B112" s="69"/>
      <c r="C112" s="43" t="s">
        <v>1064</v>
      </c>
      <c r="D112" s="68"/>
      <c r="E112" s="68"/>
      <c r="F112" s="68">
        <v>243.18</v>
      </c>
      <c r="G112" s="202">
        <f t="shared" si="2"/>
        <v>-47204.23000000004</v>
      </c>
      <c r="H112" s="37" t="s">
        <v>998</v>
      </c>
    </row>
    <row r="113" spans="1:10">
      <c r="A113" s="248">
        <v>40472</v>
      </c>
      <c r="B113" s="131"/>
      <c r="C113" s="206" t="s">
        <v>1117</v>
      </c>
      <c r="D113" s="140"/>
      <c r="E113" s="140"/>
      <c r="F113" s="140">
        <v>140</v>
      </c>
      <c r="G113" s="202">
        <f t="shared" si="2"/>
        <v>-47064.23000000004</v>
      </c>
      <c r="H113" s="48" t="s">
        <v>998</v>
      </c>
    </row>
    <row r="114" spans="1:10">
      <c r="A114" s="186">
        <v>40472</v>
      </c>
      <c r="B114" s="103"/>
      <c r="C114" s="94" t="s">
        <v>1067</v>
      </c>
      <c r="D114" s="105"/>
      <c r="E114" s="105"/>
      <c r="F114" s="54">
        <v>347.76</v>
      </c>
      <c r="G114" s="195">
        <f t="shared" si="2"/>
        <v>-46716.470000000038</v>
      </c>
      <c r="H114" s="64" t="s">
        <v>998</v>
      </c>
    </row>
    <row r="115" spans="1:10">
      <c r="A115" s="186">
        <v>40472</v>
      </c>
      <c r="B115" s="103" t="s">
        <v>258</v>
      </c>
      <c r="C115" s="94" t="s">
        <v>1066</v>
      </c>
      <c r="D115" s="105"/>
      <c r="E115" s="105">
        <v>754.4</v>
      </c>
      <c r="F115" s="54"/>
      <c r="G115" s="195">
        <f t="shared" si="2"/>
        <v>-47470.870000000039</v>
      </c>
      <c r="H115" s="64" t="s">
        <v>998</v>
      </c>
      <c r="J115" s="129">
        <f>50000+G115</f>
        <v>2529.129999999961</v>
      </c>
    </row>
    <row r="116" spans="1:10">
      <c r="A116" s="186">
        <v>40472</v>
      </c>
      <c r="B116" s="63">
        <v>5569</v>
      </c>
      <c r="C116" s="64" t="s">
        <v>1058</v>
      </c>
      <c r="D116" s="54"/>
      <c r="E116" s="54">
        <v>161</v>
      </c>
      <c r="F116" s="54"/>
      <c r="G116" s="195">
        <f t="shared" si="2"/>
        <v>-47631.870000000039</v>
      </c>
      <c r="H116" s="64" t="s">
        <v>998</v>
      </c>
      <c r="J116" s="129"/>
    </row>
    <row r="117" spans="1:10">
      <c r="A117" s="186">
        <v>40473</v>
      </c>
      <c r="B117" s="103"/>
      <c r="C117" s="94" t="s">
        <v>1090</v>
      </c>
      <c r="D117" s="105"/>
      <c r="E117" s="105"/>
      <c r="F117" s="54">
        <v>4266.3500000000004</v>
      </c>
      <c r="G117" s="194">
        <f t="shared" si="2"/>
        <v>-43365.52000000004</v>
      </c>
      <c r="H117" s="64" t="s">
        <v>1003</v>
      </c>
      <c r="J117" s="129"/>
    </row>
    <row r="118" spans="1:10">
      <c r="A118" s="181">
        <v>40473</v>
      </c>
      <c r="B118" s="103"/>
      <c r="C118" s="94" t="s">
        <v>1092</v>
      </c>
      <c r="D118" s="105"/>
      <c r="E118" s="105"/>
      <c r="F118" s="105">
        <v>140</v>
      </c>
      <c r="G118" s="194">
        <f t="shared" si="2"/>
        <v>-43225.52000000004</v>
      </c>
      <c r="H118" s="64" t="s">
        <v>1011</v>
      </c>
      <c r="J118">
        <v>2000</v>
      </c>
    </row>
    <row r="119" spans="1:10">
      <c r="A119" s="181">
        <v>40476</v>
      </c>
      <c r="B119" s="103"/>
      <c r="C119" s="94" t="s">
        <v>1014</v>
      </c>
      <c r="D119" s="105"/>
      <c r="E119" s="105"/>
      <c r="F119" s="105">
        <v>183.54</v>
      </c>
      <c r="G119" s="195">
        <f>G118-E119+F119</f>
        <v>-43041.98000000004</v>
      </c>
      <c r="H119" s="64" t="s">
        <v>1011</v>
      </c>
    </row>
    <row r="120" spans="1:10">
      <c r="A120" s="186">
        <v>40476</v>
      </c>
      <c r="B120" s="103" t="s">
        <v>258</v>
      </c>
      <c r="C120" s="207" t="s">
        <v>1070</v>
      </c>
      <c r="D120" s="105"/>
      <c r="E120" s="209">
        <v>282.27999999999997</v>
      </c>
      <c r="F120" s="209"/>
      <c r="G120" s="195">
        <f t="shared" ref="G120:G140" si="3">G119-E120+F120</f>
        <v>-43324.260000000038</v>
      </c>
      <c r="H120" s="64" t="s">
        <v>1011</v>
      </c>
    </row>
    <row r="121" spans="1:10">
      <c r="A121" s="186">
        <v>40476</v>
      </c>
      <c r="B121" s="103" t="s">
        <v>258</v>
      </c>
      <c r="C121" s="207" t="s">
        <v>1068</v>
      </c>
      <c r="D121" s="105"/>
      <c r="E121" s="209">
        <v>1839.17</v>
      </c>
      <c r="F121" s="105"/>
      <c r="G121" s="195">
        <f t="shared" si="3"/>
        <v>-45163.430000000037</v>
      </c>
      <c r="H121" s="64" t="s">
        <v>1011</v>
      </c>
    </row>
    <row r="122" spans="1:10">
      <c r="A122" s="186">
        <v>40476</v>
      </c>
      <c r="B122" s="103" t="s">
        <v>258</v>
      </c>
      <c r="C122" s="94" t="s">
        <v>1087</v>
      </c>
      <c r="D122" s="105"/>
      <c r="E122" s="209">
        <v>915</v>
      </c>
      <c r="F122" s="105"/>
      <c r="G122" s="195">
        <f t="shared" si="3"/>
        <v>-46078.430000000037</v>
      </c>
      <c r="H122" s="64" t="s">
        <v>1011</v>
      </c>
    </row>
    <row r="123" spans="1:10">
      <c r="A123" s="186">
        <v>40476</v>
      </c>
      <c r="B123" s="103" t="s">
        <v>258</v>
      </c>
      <c r="C123" s="94" t="s">
        <v>1088</v>
      </c>
      <c r="D123" s="105"/>
      <c r="E123" s="209">
        <v>396.8</v>
      </c>
      <c r="F123" s="105"/>
      <c r="G123" s="195">
        <f t="shared" si="3"/>
        <v>-46475.23000000004</v>
      </c>
      <c r="H123" s="64" t="s">
        <v>1011</v>
      </c>
    </row>
    <row r="124" spans="1:10">
      <c r="A124" s="186">
        <v>40476</v>
      </c>
      <c r="B124" s="103" t="s">
        <v>258</v>
      </c>
      <c r="C124" s="207" t="s">
        <v>1069</v>
      </c>
      <c r="D124" s="105"/>
      <c r="E124" s="209">
        <v>51.36</v>
      </c>
      <c r="F124" s="105"/>
      <c r="G124" s="195">
        <f t="shared" si="3"/>
        <v>-46526.59000000004</v>
      </c>
      <c r="H124" s="64" t="s">
        <v>1011</v>
      </c>
    </row>
    <row r="125" spans="1:10">
      <c r="A125" s="186">
        <v>40476</v>
      </c>
      <c r="B125" s="103">
        <v>5570</v>
      </c>
      <c r="C125" s="94" t="s">
        <v>54</v>
      </c>
      <c r="D125" s="105"/>
      <c r="E125" s="105">
        <v>4770.8999999999996</v>
      </c>
      <c r="F125" s="105"/>
      <c r="G125" s="194">
        <f t="shared" si="3"/>
        <v>-51297.490000000042</v>
      </c>
      <c r="H125" s="64" t="s">
        <v>1094</v>
      </c>
    </row>
    <row r="126" spans="1:10">
      <c r="A126" s="186">
        <v>40477</v>
      </c>
      <c r="B126" s="103"/>
      <c r="C126" s="94" t="s">
        <v>1089</v>
      </c>
      <c r="D126" s="105"/>
      <c r="E126" s="105"/>
      <c r="F126" s="105">
        <v>3394.89</v>
      </c>
      <c r="G126" s="195">
        <f t="shared" si="3"/>
        <v>-47902.600000000042</v>
      </c>
      <c r="H126" s="64" t="s">
        <v>1094</v>
      </c>
    </row>
    <row r="127" spans="1:10">
      <c r="A127" s="186">
        <v>40477</v>
      </c>
      <c r="B127" s="103"/>
      <c r="C127" s="94" t="s">
        <v>1091</v>
      </c>
      <c r="D127" s="105"/>
      <c r="E127" s="105"/>
      <c r="F127" s="105">
        <v>602.14</v>
      </c>
      <c r="G127" s="195">
        <f t="shared" si="3"/>
        <v>-47300.460000000043</v>
      </c>
      <c r="H127" s="64" t="s">
        <v>1094</v>
      </c>
    </row>
    <row r="128" spans="1:10">
      <c r="A128" s="180">
        <v>40477</v>
      </c>
      <c r="B128" s="249"/>
      <c r="C128" s="252" t="s">
        <v>1093</v>
      </c>
      <c r="D128" s="175"/>
      <c r="E128" s="251"/>
      <c r="F128" s="264">
        <v>5341.23</v>
      </c>
      <c r="G128" s="195">
        <f t="shared" si="3"/>
        <v>-41959.23000000004</v>
      </c>
      <c r="H128" s="193" t="s">
        <v>1094</v>
      </c>
    </row>
    <row r="129" spans="1:8">
      <c r="A129" s="208">
        <v>40477</v>
      </c>
      <c r="B129" s="204"/>
      <c r="C129" s="94" t="s">
        <v>1116</v>
      </c>
      <c r="D129" s="105"/>
      <c r="E129" s="209"/>
      <c r="F129" s="122">
        <v>125</v>
      </c>
      <c r="G129" s="195">
        <f t="shared" si="3"/>
        <v>-41834.23000000004</v>
      </c>
      <c r="H129" s="37" t="s">
        <v>1094</v>
      </c>
    </row>
    <row r="130" spans="1:8">
      <c r="A130" s="159">
        <v>40477</v>
      </c>
      <c r="B130" s="204"/>
      <c r="C130" s="94" t="s">
        <v>1023</v>
      </c>
      <c r="D130" s="105"/>
      <c r="E130" s="209">
        <v>24</v>
      </c>
      <c r="F130" s="122"/>
      <c r="G130" s="195">
        <f t="shared" si="3"/>
        <v>-41858.23000000004</v>
      </c>
      <c r="H130" s="37" t="s">
        <v>1094</v>
      </c>
    </row>
    <row r="131" spans="1:8">
      <c r="A131" s="208">
        <v>40477</v>
      </c>
      <c r="B131" s="204" t="s">
        <v>258</v>
      </c>
      <c r="C131" s="94" t="s">
        <v>1032</v>
      </c>
      <c r="D131" s="105"/>
      <c r="E131" s="209">
        <v>144.41</v>
      </c>
      <c r="F131" s="122"/>
      <c r="G131" s="195">
        <f t="shared" si="3"/>
        <v>-42002.640000000043</v>
      </c>
      <c r="H131" s="37" t="s">
        <v>1094</v>
      </c>
    </row>
    <row r="132" spans="1:8">
      <c r="A132" s="248">
        <v>40477</v>
      </c>
      <c r="B132" s="131" t="s">
        <v>258</v>
      </c>
      <c r="C132" s="253" t="s">
        <v>415</v>
      </c>
      <c r="D132" s="254"/>
      <c r="E132" s="254">
        <v>400.11</v>
      </c>
      <c r="F132" s="140"/>
      <c r="G132" s="203">
        <f t="shared" si="3"/>
        <v>-42402.750000000044</v>
      </c>
      <c r="H132" s="37" t="s">
        <v>1095</v>
      </c>
    </row>
    <row r="133" spans="1:8">
      <c r="A133" s="256">
        <v>40478</v>
      </c>
      <c r="B133" s="63"/>
      <c r="C133" s="64" t="s">
        <v>1022</v>
      </c>
      <c r="D133" s="59"/>
      <c r="E133" s="265">
        <v>90.06</v>
      </c>
      <c r="F133" s="265"/>
      <c r="G133" s="203">
        <f t="shared" si="3"/>
        <v>-42492.810000000041</v>
      </c>
      <c r="H133" s="257" t="s">
        <v>1095</v>
      </c>
    </row>
    <row r="134" spans="1:8">
      <c r="A134" s="186">
        <v>40479</v>
      </c>
      <c r="B134" s="103"/>
      <c r="C134" s="94" t="s">
        <v>1099</v>
      </c>
      <c r="D134" s="105"/>
      <c r="E134" s="105"/>
      <c r="F134" s="105">
        <v>124</v>
      </c>
      <c r="G134" s="202">
        <f t="shared" si="3"/>
        <v>-42368.810000000041</v>
      </c>
      <c r="H134" s="142" t="s">
        <v>1095</v>
      </c>
    </row>
    <row r="135" spans="1:8">
      <c r="A135" s="186">
        <v>40479</v>
      </c>
      <c r="B135" s="103"/>
      <c r="C135" s="94" t="s">
        <v>1103</v>
      </c>
      <c r="D135" s="105"/>
      <c r="E135" s="105"/>
      <c r="F135" s="54">
        <v>197</v>
      </c>
      <c r="G135" s="202">
        <f t="shared" si="3"/>
        <v>-42171.810000000041</v>
      </c>
      <c r="H135" s="142" t="s">
        <v>1095</v>
      </c>
    </row>
    <row r="136" spans="1:8">
      <c r="A136" s="186">
        <v>40479</v>
      </c>
      <c r="B136" s="103"/>
      <c r="C136" s="94" t="s">
        <v>1165</v>
      </c>
      <c r="D136" s="105"/>
      <c r="E136" s="105"/>
      <c r="F136" s="54">
        <v>4317.87</v>
      </c>
      <c r="G136" s="202">
        <f t="shared" si="3"/>
        <v>-37853.940000000039</v>
      </c>
      <c r="H136" s="142" t="s">
        <v>1095</v>
      </c>
    </row>
    <row r="137" spans="1:8">
      <c r="A137" s="190">
        <v>40479</v>
      </c>
      <c r="B137" s="131" t="s">
        <v>258</v>
      </c>
      <c r="C137" s="258" t="s">
        <v>1100</v>
      </c>
      <c r="D137" s="254"/>
      <c r="E137" s="254">
        <v>4717.2299999999996</v>
      </c>
      <c r="F137" s="178"/>
      <c r="G137" s="203">
        <f t="shared" si="3"/>
        <v>-42571.170000000042</v>
      </c>
      <c r="H137" s="142" t="s">
        <v>1095</v>
      </c>
    </row>
    <row r="138" spans="1:8">
      <c r="A138" s="186">
        <v>40480</v>
      </c>
      <c r="B138" s="103"/>
      <c r="C138" s="94" t="s">
        <v>1106</v>
      </c>
      <c r="D138" s="105"/>
      <c r="E138" s="105"/>
      <c r="F138" s="54">
        <v>218.96</v>
      </c>
      <c r="G138" s="202">
        <f t="shared" si="3"/>
        <v>-42352.210000000043</v>
      </c>
      <c r="H138" s="142" t="s">
        <v>1101</v>
      </c>
    </row>
    <row r="139" spans="1:8">
      <c r="A139" s="186">
        <v>40480</v>
      </c>
      <c r="B139" s="103"/>
      <c r="C139" s="94" t="s">
        <v>1102</v>
      </c>
      <c r="D139" s="105"/>
      <c r="E139" s="105"/>
      <c r="F139" s="54">
        <v>10601.58</v>
      </c>
      <c r="G139" s="202">
        <f t="shared" si="3"/>
        <v>-31750.630000000041</v>
      </c>
      <c r="H139" s="37" t="s">
        <v>1101</v>
      </c>
    </row>
    <row r="140" spans="1:8">
      <c r="A140" s="180">
        <v>40480</v>
      </c>
      <c r="B140" s="134" t="s">
        <v>258</v>
      </c>
      <c r="C140" s="255" t="s">
        <v>1104</v>
      </c>
      <c r="D140" s="82"/>
      <c r="E140" s="82">
        <v>7626.05</v>
      </c>
      <c r="F140" s="169"/>
      <c r="G140" s="203">
        <f t="shared" si="3"/>
        <v>-39376.680000000044</v>
      </c>
      <c r="H140" s="37" t="s">
        <v>1105</v>
      </c>
    </row>
    <row r="141" spans="1:8">
      <c r="A141" s="180"/>
      <c r="B141" s="134"/>
      <c r="C141" s="255"/>
      <c r="D141" s="82"/>
      <c r="E141" s="82"/>
      <c r="F141" s="169"/>
      <c r="G141" s="202"/>
      <c r="H141" s="37"/>
    </row>
    <row r="142" spans="1:8">
      <c r="A142" s="159"/>
      <c r="B142" s="66"/>
      <c r="C142" s="125"/>
      <c r="D142" s="71"/>
      <c r="E142" s="72"/>
      <c r="F142" s="11"/>
      <c r="G142" s="12"/>
      <c r="H142" s="13"/>
    </row>
    <row r="143" spans="1:8">
      <c r="A143" s="159"/>
      <c r="B143" s="66"/>
      <c r="C143" s="67" t="s">
        <v>12</v>
      </c>
      <c r="D143" s="71"/>
      <c r="E143" s="72">
        <f>SUM(E7:E141)</f>
        <v>113294.09999999996</v>
      </c>
      <c r="F143" s="72">
        <f>SUM(F7:F141)</f>
        <v>119106.54999999999</v>
      </c>
      <c r="G143" s="12">
        <f>F143-E143</f>
        <v>5812.4500000000262</v>
      </c>
      <c r="H143" s="13"/>
    </row>
    <row r="144" spans="1:8">
      <c r="A144" s="159"/>
      <c r="B144" s="66"/>
      <c r="C144" s="67"/>
      <c r="D144" s="71"/>
      <c r="E144" s="72" t="s">
        <v>14</v>
      </c>
      <c r="F144" s="266"/>
      <c r="G144" s="12">
        <f>G6</f>
        <v>-45189.130000000056</v>
      </c>
      <c r="H144" s="13"/>
    </row>
    <row r="145" spans="1:8">
      <c r="A145" s="159"/>
      <c r="B145" s="66"/>
      <c r="C145" s="67"/>
      <c r="D145" s="71"/>
      <c r="E145" s="72"/>
      <c r="F145" s="11"/>
      <c r="G145" s="22">
        <f>SUM(G143:G144)</f>
        <v>-39376.680000000029</v>
      </c>
      <c r="H145" s="13"/>
    </row>
    <row r="1493" spans="7:7">
      <c r="G1493" s="4">
        <v>0</v>
      </c>
    </row>
    <row r="1494" spans="7:7">
      <c r="G1494" s="129" t="s">
        <v>979</v>
      </c>
    </row>
    <row r="1495" spans="7:7">
      <c r="G1495" s="129" t="s">
        <v>980</v>
      </c>
    </row>
    <row r="1544" spans="7:7">
      <c r="G1544" s="129"/>
    </row>
  </sheetData>
  <sheetProtection selectLockedCells="1" selectUnlockedCells="1"/>
  <autoFilter ref="F1:F1544"/>
  <hyperlinks>
    <hyperlink ref="C20" r:id="rId1" tooltip="Linha 13, HISTÓRICO RECEB POR FORNECIMENTO " display="javascript:;"/>
    <hyperlink ref="C28" r:id="rId2" tooltip="Linha 3, HISTÓRICO TRANSF.AUTORIZ.ENTRE C/C Raffaele Seabra Ricci" display="javascript:;"/>
    <hyperlink ref="C29" r:id="rId3" tooltip="Linha 4, HISTÓRICO TARIFA AUTORIZ COBRANCA TIT.BX.DECURSO PRAZO    00000006" display="javascript:;"/>
    <hyperlink ref="C35" r:id="rId4" tooltip="Linha 7, HISTÓRICO MORA-ENC.S/SDO VINC-MES " display="javascript:;"/>
    <hyperlink ref="C32" r:id="rId5" tooltip="Linha 3, HISTÓRICO TRANSF.AUTORIZ.ENTRE C/C Raffaele Seabra Ricci" display="javascript:;"/>
  </hyperlinks>
  <pageMargins left="0.19685039370078741" right="0.19685039370078741" top="0.27559055118110237" bottom="0.27559055118110237" header="0.78740157480314965" footer="0.78740157480314965"/>
  <pageSetup paperSize="9" scale="90" firstPageNumber="0" orientation="landscape" horizontalDpi="300" verticalDpi="300" r:id="rId6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1743"/>
  <sheetViews>
    <sheetView zoomScale="130" zoomScaleNormal="130" workbookViewId="0">
      <selection activeCell="E22" sqref="E22"/>
    </sheetView>
  </sheetViews>
  <sheetFormatPr defaultRowHeight="12.75"/>
  <cols>
    <col min="1" max="1" width="9.140625" style="315"/>
    <col min="2" max="2" width="11.140625" style="1" bestFit="1" customWidth="1"/>
    <col min="3" max="3" width="11.28515625" style="2" customWidth="1"/>
    <col min="4" max="4" width="55.140625" customWidth="1"/>
    <col min="5" max="5" width="11.5703125" style="3" customWidth="1"/>
    <col min="6" max="6" width="12.5703125" style="3" customWidth="1"/>
    <col min="7" max="7" width="10.7109375" style="3" customWidth="1"/>
    <col min="8" max="8" width="13.42578125" style="4" customWidth="1"/>
    <col min="9" max="9" width="11" style="5" customWidth="1"/>
    <col min="11" max="11" width="10" bestFit="1" customWidth="1"/>
  </cols>
  <sheetData>
    <row r="1" spans="1:14">
      <c r="B1" s="6" t="s">
        <v>0</v>
      </c>
      <c r="C1" s="23" t="s">
        <v>246</v>
      </c>
      <c r="D1" s="24" t="s">
        <v>247</v>
      </c>
    </row>
    <row r="3" spans="1:14">
      <c r="A3" s="316" t="s">
        <v>1262</v>
      </c>
      <c r="B3" s="186" t="s">
        <v>3</v>
      </c>
      <c r="C3" s="289" t="s">
        <v>4</v>
      </c>
      <c r="D3" s="13" t="s">
        <v>6</v>
      </c>
      <c r="E3" s="49" t="s">
        <v>7</v>
      </c>
      <c r="F3" s="49" t="s">
        <v>7</v>
      </c>
      <c r="G3" s="49" t="s">
        <v>8</v>
      </c>
      <c r="H3" s="260" t="s">
        <v>9</v>
      </c>
      <c r="I3" s="49" t="s">
        <v>10</v>
      </c>
    </row>
    <row r="4" spans="1:14">
      <c r="A4" s="317"/>
      <c r="B4" s="186"/>
      <c r="C4" s="289"/>
      <c r="D4" s="259"/>
      <c r="E4" s="54" t="s">
        <v>11</v>
      </c>
      <c r="F4" s="54" t="s">
        <v>12</v>
      </c>
      <c r="G4" s="54"/>
      <c r="H4" s="262"/>
      <c r="I4" s="263"/>
    </row>
    <row r="5" spans="1:14">
      <c r="A5" s="317"/>
      <c r="B5" s="186"/>
      <c r="C5" s="289"/>
      <c r="D5" s="259"/>
      <c r="E5" s="54"/>
      <c r="F5" s="54"/>
      <c r="G5" s="54"/>
      <c r="H5" s="262"/>
      <c r="I5" s="263"/>
    </row>
    <row r="6" spans="1:14">
      <c r="A6" s="317"/>
      <c r="B6" s="314">
        <v>40452</v>
      </c>
      <c r="C6" s="290"/>
      <c r="D6" s="268" t="s">
        <v>1109</v>
      </c>
      <c r="E6" s="178"/>
      <c r="F6" s="178"/>
      <c r="G6" s="178"/>
      <c r="H6" s="270">
        <f>OUTUBRO2010!G145</f>
        <v>-39376.680000000029</v>
      </c>
      <c r="I6" s="263"/>
    </row>
    <row r="7" spans="1:14">
      <c r="A7" s="317">
        <v>1</v>
      </c>
      <c r="B7" s="181">
        <v>40483</v>
      </c>
      <c r="C7" s="291"/>
      <c r="D7" s="67" t="s">
        <v>1112</v>
      </c>
      <c r="E7" s="105"/>
      <c r="F7" s="105"/>
      <c r="G7" s="54">
        <v>273.48</v>
      </c>
      <c r="H7" s="270">
        <f>H6-F7+G7</f>
        <v>-39103.200000000026</v>
      </c>
      <c r="I7" s="64"/>
    </row>
    <row r="8" spans="1:14">
      <c r="A8" s="317">
        <v>2</v>
      </c>
      <c r="B8" s="160">
        <v>40483</v>
      </c>
      <c r="C8" s="292"/>
      <c r="D8" s="64" t="s">
        <v>1110</v>
      </c>
      <c r="E8" s="71"/>
      <c r="F8" s="72"/>
      <c r="G8" s="105">
        <v>53.72</v>
      </c>
      <c r="H8" s="270">
        <f t="shared" ref="H8:H14" si="0">H7-F8+G8</f>
        <v>-39049.480000000025</v>
      </c>
      <c r="I8" s="64"/>
      <c r="K8" s="113"/>
      <c r="L8" s="113"/>
      <c r="M8" s="113"/>
      <c r="N8" s="113"/>
    </row>
    <row r="9" spans="1:14">
      <c r="A9" s="317">
        <v>3</v>
      </c>
      <c r="B9" s="160">
        <v>40483</v>
      </c>
      <c r="C9" s="293"/>
      <c r="D9" s="269" t="s">
        <v>1111</v>
      </c>
      <c r="E9" s="71"/>
      <c r="F9" s="72"/>
      <c r="G9" s="105">
        <v>1282.74</v>
      </c>
      <c r="H9" s="270">
        <f t="shared" si="0"/>
        <v>-37766.740000000027</v>
      </c>
      <c r="I9" s="64"/>
    </row>
    <row r="10" spans="1:14">
      <c r="A10" s="317">
        <v>4</v>
      </c>
      <c r="B10" s="160">
        <v>40483</v>
      </c>
      <c r="C10" s="292" t="s">
        <v>258</v>
      </c>
      <c r="D10" s="170" t="s">
        <v>1113</v>
      </c>
      <c r="E10" s="71"/>
      <c r="F10" s="72">
        <v>2000</v>
      </c>
      <c r="G10" s="175"/>
      <c r="H10" s="270">
        <f t="shared" si="0"/>
        <v>-39766.740000000027</v>
      </c>
      <c r="I10" s="261"/>
    </row>
    <row r="11" spans="1:14">
      <c r="A11" s="317">
        <v>5</v>
      </c>
      <c r="B11" s="160">
        <v>40483</v>
      </c>
      <c r="C11" s="292" t="s">
        <v>258</v>
      </c>
      <c r="D11" s="170" t="s">
        <v>1114</v>
      </c>
      <c r="E11" s="71"/>
      <c r="F11" s="72">
        <v>2000</v>
      </c>
      <c r="G11" s="105"/>
      <c r="H11" s="270">
        <f t="shared" si="0"/>
        <v>-41766.740000000027</v>
      </c>
      <c r="I11" s="142"/>
    </row>
    <row r="12" spans="1:14">
      <c r="A12" s="317">
        <v>6</v>
      </c>
      <c r="B12" s="160">
        <v>40483</v>
      </c>
      <c r="C12" s="292" t="s">
        <v>258</v>
      </c>
      <c r="D12" s="170" t="s">
        <v>1115</v>
      </c>
      <c r="E12" s="71"/>
      <c r="F12" s="72">
        <v>5000</v>
      </c>
      <c r="G12" s="105"/>
      <c r="H12" s="270">
        <f t="shared" si="0"/>
        <v>-46766.740000000027</v>
      </c>
      <c r="I12" s="142"/>
    </row>
    <row r="13" spans="1:14">
      <c r="A13" s="317">
        <v>7</v>
      </c>
      <c r="B13" s="160">
        <v>40483</v>
      </c>
      <c r="C13" s="292" t="s">
        <v>258</v>
      </c>
      <c r="D13" s="170" t="s">
        <v>909</v>
      </c>
      <c r="E13" s="71"/>
      <c r="F13" s="72">
        <v>77.040000000000006</v>
      </c>
      <c r="G13" s="105"/>
      <c r="H13" s="270">
        <f t="shared" si="0"/>
        <v>-46843.780000000028</v>
      </c>
      <c r="I13" s="142"/>
    </row>
    <row r="14" spans="1:14">
      <c r="A14" s="317">
        <v>8</v>
      </c>
      <c r="B14" s="160">
        <v>40483</v>
      </c>
      <c r="C14" s="292"/>
      <c r="D14" s="170" t="s">
        <v>31</v>
      </c>
      <c r="E14" s="71"/>
      <c r="F14" s="72">
        <v>104.28</v>
      </c>
      <c r="G14" s="105"/>
      <c r="H14" s="270">
        <f t="shared" si="0"/>
        <v>-46948.060000000027</v>
      </c>
      <c r="I14" s="142"/>
    </row>
    <row r="15" spans="1:14">
      <c r="A15" s="317">
        <v>9</v>
      </c>
      <c r="B15" s="160">
        <v>40485</v>
      </c>
      <c r="C15" s="292"/>
      <c r="D15" s="170" t="s">
        <v>1122</v>
      </c>
      <c r="E15" s="71"/>
      <c r="F15" s="72"/>
      <c r="G15" s="105">
        <v>31.79</v>
      </c>
      <c r="H15" s="270">
        <f t="shared" ref="H15:H80" si="1">H14-F15+G15</f>
        <v>-46916.270000000026</v>
      </c>
      <c r="I15" s="37"/>
    </row>
    <row r="16" spans="1:14">
      <c r="A16" s="317">
        <v>10</v>
      </c>
      <c r="B16" s="160">
        <v>40485</v>
      </c>
      <c r="C16" s="294"/>
      <c r="D16" s="81" t="s">
        <v>1261</v>
      </c>
      <c r="E16" s="157"/>
      <c r="F16" s="158"/>
      <c r="G16" s="169">
        <v>1560</v>
      </c>
      <c r="H16" s="270">
        <f t="shared" si="1"/>
        <v>-45356.270000000026</v>
      </c>
      <c r="I16" s="37"/>
    </row>
    <row r="17" spans="1:9">
      <c r="A17" s="317">
        <v>11</v>
      </c>
      <c r="B17" s="160">
        <v>40486</v>
      </c>
      <c r="C17" s="295"/>
      <c r="D17" s="94" t="s">
        <v>1118</v>
      </c>
      <c r="E17" s="71"/>
      <c r="F17" s="72"/>
      <c r="G17" s="11">
        <v>3486.38</v>
      </c>
      <c r="H17" s="270">
        <f t="shared" si="1"/>
        <v>-41869.890000000029</v>
      </c>
      <c r="I17" s="37"/>
    </row>
    <row r="18" spans="1:9">
      <c r="A18" s="317">
        <v>12</v>
      </c>
      <c r="B18" s="160">
        <v>40486</v>
      </c>
      <c r="C18" s="296"/>
      <c r="D18" s="165" t="s">
        <v>1257</v>
      </c>
      <c r="E18" s="166"/>
      <c r="F18" s="167"/>
      <c r="G18" s="49">
        <v>448</v>
      </c>
      <c r="H18" s="270">
        <f t="shared" si="1"/>
        <v>-41421.890000000029</v>
      </c>
      <c r="I18" s="142"/>
    </row>
    <row r="19" spans="1:9">
      <c r="A19" s="317">
        <v>13</v>
      </c>
      <c r="B19" s="160">
        <v>40486</v>
      </c>
      <c r="C19" s="291"/>
      <c r="D19" s="67" t="s">
        <v>1121</v>
      </c>
      <c r="E19" s="71"/>
      <c r="F19" s="72"/>
      <c r="G19" s="54">
        <v>257.16000000000003</v>
      </c>
      <c r="H19" s="270">
        <f t="shared" si="1"/>
        <v>-41164.730000000025</v>
      </c>
      <c r="I19" s="142"/>
    </row>
    <row r="20" spans="1:9">
      <c r="A20" s="317">
        <v>14</v>
      </c>
      <c r="B20" s="160">
        <v>40485</v>
      </c>
      <c r="C20" s="297"/>
      <c r="D20" s="176" t="s">
        <v>172</v>
      </c>
      <c r="E20" s="166"/>
      <c r="F20" s="167">
        <v>6</v>
      </c>
      <c r="G20" s="178"/>
      <c r="H20" s="270">
        <f t="shared" si="1"/>
        <v>-41170.730000000025</v>
      </c>
      <c r="I20" s="142"/>
    </row>
    <row r="21" spans="1:9">
      <c r="A21" s="317">
        <v>15</v>
      </c>
      <c r="B21" s="160">
        <v>40485</v>
      </c>
      <c r="C21" s="291"/>
      <c r="D21" s="170" t="s">
        <v>26</v>
      </c>
      <c r="E21" s="71"/>
      <c r="F21" s="72">
        <v>264.77999999999997</v>
      </c>
      <c r="G21" s="54"/>
      <c r="H21" s="270">
        <f t="shared" si="1"/>
        <v>-41435.510000000024</v>
      </c>
      <c r="I21" s="142"/>
    </row>
    <row r="22" spans="1:9">
      <c r="A22" s="317">
        <v>16</v>
      </c>
      <c r="B22" s="160">
        <v>40485</v>
      </c>
      <c r="C22" s="291"/>
      <c r="D22" s="170" t="s">
        <v>26</v>
      </c>
      <c r="E22" s="71"/>
      <c r="F22" s="72">
        <v>2113.11</v>
      </c>
      <c r="G22" s="54"/>
      <c r="H22" s="270">
        <f t="shared" si="1"/>
        <v>-43548.620000000024</v>
      </c>
      <c r="I22" s="142"/>
    </row>
    <row r="23" spans="1:9">
      <c r="A23" s="317">
        <v>17</v>
      </c>
      <c r="B23" s="160">
        <v>40485</v>
      </c>
      <c r="C23" s="292"/>
      <c r="D23" s="170" t="s">
        <v>1119</v>
      </c>
      <c r="E23" s="71"/>
      <c r="F23" s="72">
        <v>267.95</v>
      </c>
      <c r="G23" s="54"/>
      <c r="H23" s="270">
        <f t="shared" si="1"/>
        <v>-43816.570000000022</v>
      </c>
      <c r="I23" s="142"/>
    </row>
    <row r="24" spans="1:9">
      <c r="A24" s="317">
        <v>18</v>
      </c>
      <c r="B24" s="160">
        <v>40486</v>
      </c>
      <c r="C24" s="295"/>
      <c r="D24" s="67" t="s">
        <v>26</v>
      </c>
      <c r="E24" s="71"/>
      <c r="F24" s="72">
        <v>26.18</v>
      </c>
      <c r="G24" s="179"/>
      <c r="H24" s="270">
        <f t="shared" si="1"/>
        <v>-43842.750000000022</v>
      </c>
      <c r="I24" s="37"/>
    </row>
    <row r="25" spans="1:9">
      <c r="A25" s="317">
        <v>19</v>
      </c>
      <c r="B25" s="160">
        <v>40486</v>
      </c>
      <c r="C25" s="298"/>
      <c r="D25" s="174" t="s">
        <v>89</v>
      </c>
      <c r="E25" s="175"/>
      <c r="F25" s="83">
        <v>33.799999999999997</v>
      </c>
      <c r="G25" s="169"/>
      <c r="H25" s="270">
        <f t="shared" si="1"/>
        <v>-43876.550000000025</v>
      </c>
      <c r="I25" s="37"/>
    </row>
    <row r="26" spans="1:9">
      <c r="A26" s="317">
        <v>20</v>
      </c>
      <c r="B26" s="181">
        <v>40486</v>
      </c>
      <c r="C26" s="295"/>
      <c r="D26" s="125" t="s">
        <v>1284</v>
      </c>
      <c r="E26" s="71"/>
      <c r="F26" s="72">
        <v>33.799999999999997</v>
      </c>
      <c r="G26" s="11"/>
      <c r="H26" s="270">
        <f t="shared" si="1"/>
        <v>-43910.350000000028</v>
      </c>
      <c r="I26" s="37"/>
    </row>
    <row r="27" spans="1:9">
      <c r="A27" s="317">
        <v>21</v>
      </c>
      <c r="B27" s="181">
        <v>40487</v>
      </c>
      <c r="C27" s="296"/>
      <c r="D27" s="185" t="s">
        <v>1120</v>
      </c>
      <c r="E27" s="166"/>
      <c r="F27" s="167"/>
      <c r="G27" s="49">
        <v>7434.46</v>
      </c>
      <c r="H27" s="270">
        <f t="shared" si="1"/>
        <v>-36475.890000000029</v>
      </c>
      <c r="I27" s="37"/>
    </row>
    <row r="28" spans="1:9">
      <c r="A28" s="317">
        <v>22</v>
      </c>
      <c r="B28" s="181">
        <v>40487</v>
      </c>
      <c r="C28" s="291">
        <v>2866</v>
      </c>
      <c r="D28" s="170" t="s">
        <v>1123</v>
      </c>
      <c r="E28" s="182"/>
      <c r="F28" s="183"/>
      <c r="G28" s="54">
        <v>172</v>
      </c>
      <c r="H28" s="270">
        <f t="shared" si="1"/>
        <v>-36303.890000000029</v>
      </c>
      <c r="I28" s="142"/>
    </row>
    <row r="29" spans="1:9">
      <c r="A29" s="317">
        <v>23</v>
      </c>
      <c r="B29" s="181">
        <v>40487</v>
      </c>
      <c r="C29" s="292" t="s">
        <v>258</v>
      </c>
      <c r="D29" s="170" t="s">
        <v>96</v>
      </c>
      <c r="E29" s="182"/>
      <c r="F29" s="183">
        <v>1794.98</v>
      </c>
      <c r="G29" s="54"/>
      <c r="H29" s="270">
        <f t="shared" si="1"/>
        <v>-38098.870000000032</v>
      </c>
      <c r="I29" s="142"/>
    </row>
    <row r="30" spans="1:9">
      <c r="A30" s="317">
        <v>24</v>
      </c>
      <c r="B30" s="160">
        <v>40487</v>
      </c>
      <c r="C30" s="292" t="s">
        <v>258</v>
      </c>
      <c r="D30" s="94" t="s">
        <v>390</v>
      </c>
      <c r="E30" s="71"/>
      <c r="F30" s="72">
        <v>32.21</v>
      </c>
      <c r="G30" s="54"/>
      <c r="H30" s="270">
        <f t="shared" si="1"/>
        <v>-38131.080000000031</v>
      </c>
      <c r="I30" s="37"/>
    </row>
    <row r="31" spans="1:9">
      <c r="A31" s="317">
        <v>25</v>
      </c>
      <c r="B31" s="160">
        <v>40490</v>
      </c>
      <c r="C31" s="293" t="s">
        <v>258</v>
      </c>
      <c r="D31" s="187" t="s">
        <v>1124</v>
      </c>
      <c r="E31" s="166"/>
      <c r="F31" s="167">
        <v>1276</v>
      </c>
      <c r="G31" s="178"/>
      <c r="H31" s="270">
        <f t="shared" si="1"/>
        <v>-39407.080000000031</v>
      </c>
      <c r="I31" s="37"/>
    </row>
    <row r="32" spans="1:9">
      <c r="A32" s="317">
        <v>26</v>
      </c>
      <c r="B32" s="160">
        <v>40490</v>
      </c>
      <c r="C32" s="293" t="s">
        <v>258</v>
      </c>
      <c r="D32" s="170" t="s">
        <v>1125</v>
      </c>
      <c r="E32" s="166"/>
      <c r="F32" s="167">
        <v>653</v>
      </c>
      <c r="G32" s="178"/>
      <c r="H32" s="270">
        <f t="shared" si="1"/>
        <v>-40060.080000000031</v>
      </c>
      <c r="I32" s="142"/>
    </row>
    <row r="33" spans="1:10">
      <c r="A33" s="317">
        <v>27</v>
      </c>
      <c r="B33" s="160">
        <v>40490</v>
      </c>
      <c r="C33" s="292" t="s">
        <v>258</v>
      </c>
      <c r="D33" s="94" t="s">
        <v>1126</v>
      </c>
      <c r="E33" s="71"/>
      <c r="F33" s="72">
        <v>910</v>
      </c>
      <c r="G33" s="54"/>
      <c r="H33" s="270">
        <f t="shared" si="1"/>
        <v>-40970.080000000031</v>
      </c>
      <c r="I33" s="142"/>
    </row>
    <row r="34" spans="1:10">
      <c r="A34" s="317">
        <v>28</v>
      </c>
      <c r="B34" s="160">
        <v>40490</v>
      </c>
      <c r="C34" s="292" t="s">
        <v>258</v>
      </c>
      <c r="D34" s="94" t="s">
        <v>278</v>
      </c>
      <c r="E34" s="71"/>
      <c r="F34" s="72">
        <v>1337</v>
      </c>
      <c r="G34" s="54"/>
      <c r="H34" s="270">
        <f t="shared" si="1"/>
        <v>-42307.080000000031</v>
      </c>
      <c r="I34" s="142"/>
    </row>
    <row r="35" spans="1:10">
      <c r="A35" s="317">
        <v>29</v>
      </c>
      <c r="B35" s="181">
        <v>40490</v>
      </c>
      <c r="C35" s="292" t="s">
        <v>258</v>
      </c>
      <c r="D35" s="170" t="s">
        <v>269</v>
      </c>
      <c r="E35" s="182"/>
      <c r="F35" s="72">
        <v>987</v>
      </c>
      <c r="G35" s="54"/>
      <c r="H35" s="270">
        <f t="shared" si="1"/>
        <v>-43294.080000000031</v>
      </c>
      <c r="I35" s="142"/>
    </row>
    <row r="36" spans="1:10">
      <c r="A36" s="317">
        <v>30</v>
      </c>
      <c r="B36" s="181">
        <v>40490</v>
      </c>
      <c r="C36" s="292" t="s">
        <v>258</v>
      </c>
      <c r="D36" s="170" t="s">
        <v>273</v>
      </c>
      <c r="E36" s="182"/>
      <c r="F36" s="72">
        <v>860</v>
      </c>
      <c r="G36" s="54"/>
      <c r="H36" s="270">
        <f t="shared" si="1"/>
        <v>-44154.080000000031</v>
      </c>
      <c r="I36" s="142"/>
    </row>
    <row r="37" spans="1:10">
      <c r="A37" s="317">
        <v>31</v>
      </c>
      <c r="B37" s="160">
        <v>40490</v>
      </c>
      <c r="C37" s="292" t="s">
        <v>258</v>
      </c>
      <c r="D37" s="94" t="s">
        <v>280</v>
      </c>
      <c r="E37" s="71"/>
      <c r="F37" s="72">
        <v>804</v>
      </c>
      <c r="G37" s="54"/>
      <c r="H37" s="270">
        <f t="shared" si="1"/>
        <v>-44958.080000000031</v>
      </c>
      <c r="I37" s="142"/>
    </row>
    <row r="38" spans="1:10">
      <c r="A38" s="317">
        <v>32</v>
      </c>
      <c r="B38" s="160">
        <v>40490</v>
      </c>
      <c r="C38" s="292" t="s">
        <v>258</v>
      </c>
      <c r="D38" s="94" t="s">
        <v>271</v>
      </c>
      <c r="E38" s="71"/>
      <c r="F38" s="72">
        <v>830</v>
      </c>
      <c r="G38" s="54"/>
      <c r="H38" s="270">
        <f t="shared" si="1"/>
        <v>-45788.080000000031</v>
      </c>
      <c r="I38" s="142"/>
    </row>
    <row r="39" spans="1:10">
      <c r="A39" s="317">
        <v>33</v>
      </c>
      <c r="B39" s="160">
        <v>40490</v>
      </c>
      <c r="C39" s="292" t="s">
        <v>258</v>
      </c>
      <c r="D39" s="94" t="s">
        <v>272</v>
      </c>
      <c r="E39" s="71"/>
      <c r="F39" s="72">
        <v>1158</v>
      </c>
      <c r="G39" s="54"/>
      <c r="H39" s="270">
        <f t="shared" si="1"/>
        <v>-46946.080000000031</v>
      </c>
      <c r="I39" s="142"/>
    </row>
    <row r="40" spans="1:10">
      <c r="A40" s="317">
        <v>34</v>
      </c>
      <c r="B40" s="160">
        <v>40490</v>
      </c>
      <c r="C40" s="292"/>
      <c r="D40" s="94" t="s">
        <v>1142</v>
      </c>
      <c r="E40" s="71"/>
      <c r="F40" s="72"/>
      <c r="G40" s="54">
        <v>96.6</v>
      </c>
      <c r="H40" s="270">
        <f t="shared" si="1"/>
        <v>-46849.480000000032</v>
      </c>
      <c r="I40" s="142"/>
    </row>
    <row r="41" spans="1:10">
      <c r="A41" s="317">
        <v>35</v>
      </c>
      <c r="B41" s="160">
        <v>40490</v>
      </c>
      <c r="C41" s="292" t="s">
        <v>258</v>
      </c>
      <c r="D41" s="94" t="s">
        <v>268</v>
      </c>
      <c r="E41" s="71"/>
      <c r="F41" s="72">
        <v>1582</v>
      </c>
      <c r="G41" s="54"/>
      <c r="H41" s="270">
        <f t="shared" si="1"/>
        <v>-48431.480000000032</v>
      </c>
      <c r="I41" s="142"/>
    </row>
    <row r="42" spans="1:10">
      <c r="A42" s="317">
        <v>36</v>
      </c>
      <c r="B42" s="160">
        <v>40490</v>
      </c>
      <c r="C42" s="292" t="s">
        <v>258</v>
      </c>
      <c r="D42" s="94" t="s">
        <v>1127</v>
      </c>
      <c r="E42" s="71"/>
      <c r="F42" s="72">
        <v>1026</v>
      </c>
      <c r="G42" s="54"/>
      <c r="H42" s="270">
        <f t="shared" si="1"/>
        <v>-49457.480000000032</v>
      </c>
      <c r="I42" s="142"/>
      <c r="J42">
        <f>0.76*7</f>
        <v>5.32</v>
      </c>
    </row>
    <row r="43" spans="1:10">
      <c r="A43" s="317">
        <v>37</v>
      </c>
      <c r="B43" s="160">
        <v>40490</v>
      </c>
      <c r="C43" s="292" t="s">
        <v>287</v>
      </c>
      <c r="D43" s="94" t="s">
        <v>1128</v>
      </c>
      <c r="E43" s="71"/>
      <c r="F43" s="72"/>
      <c r="G43" s="54">
        <v>161.16</v>
      </c>
      <c r="H43" s="270">
        <f t="shared" si="1"/>
        <v>-49296.320000000029</v>
      </c>
      <c r="I43" s="142"/>
      <c r="J43">
        <f>5.32+456.2</f>
        <v>461.52</v>
      </c>
    </row>
    <row r="44" spans="1:10">
      <c r="A44" s="317">
        <v>38</v>
      </c>
      <c r="B44" s="160">
        <v>40490</v>
      </c>
      <c r="C44" s="292" t="s">
        <v>287</v>
      </c>
      <c r="D44" s="94" t="s">
        <v>1129</v>
      </c>
      <c r="E44" s="71"/>
      <c r="F44" s="72"/>
      <c r="G44" s="54">
        <v>1126.54</v>
      </c>
      <c r="H44" s="270">
        <f t="shared" si="1"/>
        <v>-48169.780000000028</v>
      </c>
      <c r="I44" s="142"/>
    </row>
    <row r="45" spans="1:10">
      <c r="A45" s="317">
        <v>39</v>
      </c>
      <c r="B45" s="160">
        <v>40490</v>
      </c>
      <c r="C45" s="292"/>
      <c r="D45" s="37" t="s">
        <v>1131</v>
      </c>
      <c r="E45" s="11"/>
      <c r="F45" s="11">
        <v>132.72</v>
      </c>
      <c r="G45" s="54"/>
      <c r="H45" s="270">
        <f t="shared" si="1"/>
        <v>-48302.500000000029</v>
      </c>
      <c r="I45" s="142"/>
    </row>
    <row r="46" spans="1:10">
      <c r="A46" s="317">
        <v>40</v>
      </c>
      <c r="B46" s="186">
        <v>40490</v>
      </c>
      <c r="C46" s="292" t="s">
        <v>258</v>
      </c>
      <c r="D46" s="67" t="s">
        <v>1132</v>
      </c>
      <c r="E46" s="71"/>
      <c r="F46" s="72">
        <v>196.83</v>
      </c>
      <c r="G46" s="54"/>
      <c r="H46" s="270">
        <f t="shared" si="1"/>
        <v>-48499.330000000031</v>
      </c>
      <c r="I46" s="142"/>
    </row>
    <row r="47" spans="1:10">
      <c r="A47" s="317">
        <v>41</v>
      </c>
      <c r="B47" s="186">
        <v>40491</v>
      </c>
      <c r="C47" s="292" t="s">
        <v>1133</v>
      </c>
      <c r="D47" s="67" t="s">
        <v>1134</v>
      </c>
      <c r="E47" s="71"/>
      <c r="F47" s="72"/>
      <c r="G47" s="54">
        <v>4599.33</v>
      </c>
      <c r="H47" s="270">
        <f t="shared" si="1"/>
        <v>-43900.000000000029</v>
      </c>
      <c r="I47" s="142"/>
    </row>
    <row r="48" spans="1:10">
      <c r="A48" s="317">
        <v>42</v>
      </c>
      <c r="B48" s="186">
        <v>40491</v>
      </c>
      <c r="C48" s="292" t="s">
        <v>1133</v>
      </c>
      <c r="D48" s="67" t="s">
        <v>1135</v>
      </c>
      <c r="E48" s="71"/>
      <c r="F48" s="72"/>
      <c r="G48" s="54">
        <v>2570.31</v>
      </c>
      <c r="H48" s="270">
        <f t="shared" si="1"/>
        <v>-41329.690000000031</v>
      </c>
      <c r="I48" s="142"/>
    </row>
    <row r="49" spans="1:15">
      <c r="A49" s="317">
        <v>43</v>
      </c>
      <c r="B49" s="186">
        <v>40491</v>
      </c>
      <c r="C49" s="292" t="s">
        <v>1133</v>
      </c>
      <c r="D49" s="67" t="s">
        <v>1136</v>
      </c>
      <c r="E49" s="71"/>
      <c r="F49" s="72"/>
      <c r="G49" s="54">
        <v>140</v>
      </c>
      <c r="H49" s="270">
        <f t="shared" si="1"/>
        <v>-41189.690000000031</v>
      </c>
      <c r="I49" s="142"/>
    </row>
    <row r="50" spans="1:15">
      <c r="A50" s="317">
        <v>44</v>
      </c>
      <c r="B50" s="186">
        <v>40491</v>
      </c>
      <c r="C50" s="292" t="s">
        <v>1133</v>
      </c>
      <c r="D50" s="67" t="s">
        <v>1137</v>
      </c>
      <c r="E50" s="71"/>
      <c r="F50" s="72"/>
      <c r="G50" s="54">
        <v>210</v>
      </c>
      <c r="H50" s="271">
        <f t="shared" si="1"/>
        <v>-40979.690000000031</v>
      </c>
      <c r="I50" s="142"/>
    </row>
    <row r="51" spans="1:15">
      <c r="A51" s="317">
        <v>45</v>
      </c>
      <c r="B51" s="186">
        <v>40492</v>
      </c>
      <c r="C51" s="292" t="s">
        <v>1133</v>
      </c>
      <c r="D51" s="67" t="s">
        <v>1142</v>
      </c>
      <c r="E51" s="71"/>
      <c r="F51" s="72"/>
      <c r="G51" s="54">
        <v>41.58</v>
      </c>
      <c r="H51" s="270">
        <f t="shared" si="1"/>
        <v>-40938.11000000003</v>
      </c>
      <c r="I51" s="142"/>
    </row>
    <row r="52" spans="1:15">
      <c r="A52" s="317">
        <v>46</v>
      </c>
      <c r="B52" s="186">
        <v>40492</v>
      </c>
      <c r="C52" s="292" t="s">
        <v>428</v>
      </c>
      <c r="D52" s="67" t="s">
        <v>1141</v>
      </c>
      <c r="E52" s="71"/>
      <c r="F52" s="72"/>
      <c r="G52" s="54">
        <v>31863</v>
      </c>
      <c r="H52" s="270">
        <f t="shared" si="1"/>
        <v>-9075.1100000000297</v>
      </c>
      <c r="I52" s="142"/>
    </row>
    <row r="53" spans="1:15">
      <c r="A53" s="317">
        <v>47</v>
      </c>
      <c r="B53" s="186">
        <v>40492</v>
      </c>
      <c r="C53" s="292" t="s">
        <v>1133</v>
      </c>
      <c r="D53" s="67" t="s">
        <v>1142</v>
      </c>
      <c r="E53" s="71"/>
      <c r="F53" s="72"/>
      <c r="G53" s="54">
        <v>193.2</v>
      </c>
      <c r="H53" s="270">
        <f t="shared" si="1"/>
        <v>-8881.910000000029</v>
      </c>
      <c r="I53" s="142"/>
    </row>
    <row r="54" spans="1:15">
      <c r="A54" s="317">
        <v>48</v>
      </c>
      <c r="B54" s="186">
        <v>40492</v>
      </c>
      <c r="C54" s="292"/>
      <c r="D54" s="67" t="s">
        <v>953</v>
      </c>
      <c r="E54" s="71"/>
      <c r="F54" s="72">
        <v>16</v>
      </c>
      <c r="G54" s="54"/>
      <c r="H54" s="270">
        <f t="shared" si="1"/>
        <v>-8897.910000000029</v>
      </c>
      <c r="I54" s="142"/>
    </row>
    <row r="55" spans="1:15">
      <c r="A55" s="317">
        <v>49</v>
      </c>
      <c r="B55" s="186">
        <v>40486</v>
      </c>
      <c r="C55" s="292">
        <v>5571</v>
      </c>
      <c r="D55" s="67" t="s">
        <v>1143</v>
      </c>
      <c r="E55" s="71"/>
      <c r="F55" s="72">
        <v>200</v>
      </c>
      <c r="G55" s="54"/>
      <c r="H55" s="270">
        <f t="shared" si="1"/>
        <v>-9097.910000000029</v>
      </c>
      <c r="I55" s="142"/>
    </row>
    <row r="56" spans="1:15">
      <c r="A56" s="317">
        <v>50</v>
      </c>
      <c r="B56" s="160">
        <v>40492</v>
      </c>
      <c r="C56" s="292">
        <v>5577</v>
      </c>
      <c r="D56" s="67" t="s">
        <v>1130</v>
      </c>
      <c r="E56" s="71"/>
      <c r="F56" s="72">
        <v>140</v>
      </c>
      <c r="G56" s="54"/>
      <c r="H56" s="270">
        <f t="shared" si="1"/>
        <v>-9237.910000000029</v>
      </c>
      <c r="I56" s="142"/>
    </row>
    <row r="57" spans="1:15">
      <c r="A57" s="317">
        <v>51</v>
      </c>
      <c r="B57" s="160">
        <v>40492</v>
      </c>
      <c r="C57" s="292">
        <v>5579</v>
      </c>
      <c r="D57" s="37" t="s">
        <v>336</v>
      </c>
      <c r="E57" s="11"/>
      <c r="F57" s="11">
        <v>277.88</v>
      </c>
      <c r="G57" s="54"/>
      <c r="H57" s="270">
        <f t="shared" si="1"/>
        <v>-9515.7900000000282</v>
      </c>
      <c r="I57" s="142"/>
    </row>
    <row r="58" spans="1:15">
      <c r="A58" s="317">
        <v>52</v>
      </c>
      <c r="B58" s="186">
        <v>40492</v>
      </c>
      <c r="C58" s="299">
        <v>5574</v>
      </c>
      <c r="D58" s="37" t="s">
        <v>1138</v>
      </c>
      <c r="E58" s="157"/>
      <c r="F58" s="158">
        <v>287.95999999999998</v>
      </c>
      <c r="G58" s="169"/>
      <c r="H58" s="270">
        <f t="shared" si="1"/>
        <v>-9803.7500000000273</v>
      </c>
      <c r="I58" s="37"/>
    </row>
    <row r="59" spans="1:15">
      <c r="A59" s="317">
        <v>53</v>
      </c>
      <c r="B59" s="186">
        <v>40492</v>
      </c>
      <c r="C59" s="300">
        <v>5576</v>
      </c>
      <c r="D59" s="37" t="s">
        <v>1139</v>
      </c>
      <c r="E59" s="11"/>
      <c r="F59" s="11">
        <v>271.42</v>
      </c>
      <c r="G59" s="169"/>
      <c r="H59" s="270">
        <f t="shared" si="1"/>
        <v>-10075.170000000027</v>
      </c>
      <c r="I59" s="37"/>
    </row>
    <row r="60" spans="1:15">
      <c r="A60" s="317">
        <v>54</v>
      </c>
      <c r="B60" s="186">
        <v>40492</v>
      </c>
      <c r="C60" s="300">
        <v>5575</v>
      </c>
      <c r="D60" s="37" t="s">
        <v>1140</v>
      </c>
      <c r="E60" s="11"/>
      <c r="F60" s="11">
        <v>588.54</v>
      </c>
      <c r="G60" s="169"/>
      <c r="H60" s="270">
        <f t="shared" si="1"/>
        <v>-10663.710000000028</v>
      </c>
      <c r="I60" s="37"/>
    </row>
    <row r="61" spans="1:15">
      <c r="A61" s="317">
        <v>55</v>
      </c>
      <c r="B61" s="186">
        <v>40492</v>
      </c>
      <c r="C61" s="289">
        <v>5573</v>
      </c>
      <c r="D61" s="37" t="s">
        <v>832</v>
      </c>
      <c r="E61" s="71"/>
      <c r="F61" s="72">
        <v>648.72</v>
      </c>
      <c r="G61" s="169"/>
      <c r="H61" s="270">
        <f t="shared" si="1"/>
        <v>-11312.430000000028</v>
      </c>
      <c r="I61" s="37"/>
    </row>
    <row r="62" spans="1:15">
      <c r="A62" s="317">
        <v>56</v>
      </c>
      <c r="B62" s="186">
        <v>40492</v>
      </c>
      <c r="C62" s="289">
        <v>5572</v>
      </c>
      <c r="D62" s="37" t="s">
        <v>66</v>
      </c>
      <c r="E62" s="71"/>
      <c r="F62" s="72">
        <v>2958.59</v>
      </c>
      <c r="G62" s="11"/>
      <c r="H62" s="270">
        <f t="shared" si="1"/>
        <v>-14271.020000000028</v>
      </c>
      <c r="I62" s="37"/>
    </row>
    <row r="63" spans="1:15">
      <c r="A63" s="317">
        <v>57</v>
      </c>
      <c r="B63" s="186">
        <v>40492</v>
      </c>
      <c r="C63" s="289">
        <v>5580</v>
      </c>
      <c r="D63" s="37" t="s">
        <v>1068</v>
      </c>
      <c r="E63" s="71"/>
      <c r="F63" s="72">
        <v>1828.26</v>
      </c>
      <c r="G63" s="68"/>
      <c r="H63" s="271">
        <f t="shared" si="1"/>
        <v>-16099.280000000028</v>
      </c>
      <c r="I63" s="37"/>
    </row>
    <row r="64" spans="1:15">
      <c r="A64" s="317">
        <v>58</v>
      </c>
      <c r="B64" s="186">
        <v>40492</v>
      </c>
      <c r="C64" s="289">
        <v>5578</v>
      </c>
      <c r="D64" s="37" t="s">
        <v>85</v>
      </c>
      <c r="E64" s="71"/>
      <c r="F64" s="72">
        <v>127.59</v>
      </c>
      <c r="G64" s="68"/>
      <c r="H64" s="270">
        <f t="shared" si="1"/>
        <v>-16226.870000000028</v>
      </c>
      <c r="I64" s="37"/>
      <c r="O64">
        <v>62</v>
      </c>
    </row>
    <row r="65" spans="1:15">
      <c r="A65" s="317">
        <v>59</v>
      </c>
      <c r="B65" s="186">
        <v>40493</v>
      </c>
      <c r="C65" s="300"/>
      <c r="D65" s="37" t="s">
        <v>1156</v>
      </c>
      <c r="E65" s="11"/>
      <c r="F65" s="11"/>
      <c r="G65" s="68">
        <v>344</v>
      </c>
      <c r="H65" s="270">
        <f t="shared" si="1"/>
        <v>-15882.870000000028</v>
      </c>
      <c r="I65" s="37"/>
      <c r="O65">
        <v>70</v>
      </c>
    </row>
    <row r="66" spans="1:15">
      <c r="A66" s="317">
        <v>60</v>
      </c>
      <c r="B66" s="186">
        <v>40493</v>
      </c>
      <c r="C66" s="300"/>
      <c r="D66" s="43" t="s">
        <v>1142</v>
      </c>
      <c r="E66" s="11"/>
      <c r="F66" s="11"/>
      <c r="G66" s="68">
        <v>306.22000000000003</v>
      </c>
      <c r="H66" s="270">
        <f t="shared" si="1"/>
        <v>-15576.650000000029</v>
      </c>
      <c r="I66" s="37"/>
      <c r="O66">
        <v>80</v>
      </c>
    </row>
    <row r="67" spans="1:15">
      <c r="A67" s="317">
        <v>61</v>
      </c>
      <c r="B67" s="186">
        <v>40493</v>
      </c>
      <c r="C67" s="300" t="s">
        <v>1144</v>
      </c>
      <c r="D67" s="37" t="s">
        <v>1145</v>
      </c>
      <c r="E67" s="11"/>
      <c r="F67" s="11"/>
      <c r="G67" s="68">
        <v>1871.64</v>
      </c>
      <c r="H67" s="270">
        <f t="shared" si="1"/>
        <v>-13705.010000000029</v>
      </c>
      <c r="I67" s="37"/>
      <c r="O67">
        <v>110.16</v>
      </c>
    </row>
    <row r="68" spans="1:15">
      <c r="A68" s="317">
        <v>62</v>
      </c>
      <c r="B68" s="186">
        <v>40493</v>
      </c>
      <c r="C68" s="300"/>
      <c r="D68" s="43" t="s">
        <v>263</v>
      </c>
      <c r="E68" s="11"/>
      <c r="F68" s="11"/>
      <c r="G68" s="11">
        <v>140</v>
      </c>
      <c r="H68" s="270">
        <f t="shared" si="1"/>
        <v>-13565.010000000029</v>
      </c>
      <c r="I68" s="37"/>
      <c r="O68">
        <v>124</v>
      </c>
    </row>
    <row r="69" spans="1:15">
      <c r="A69" s="317">
        <v>63</v>
      </c>
      <c r="B69" s="186">
        <v>40493</v>
      </c>
      <c r="C69" s="300" t="s">
        <v>1146</v>
      </c>
      <c r="D69" s="43" t="s">
        <v>1147</v>
      </c>
      <c r="E69" s="11"/>
      <c r="F69" s="11"/>
      <c r="G69" s="49">
        <v>124</v>
      </c>
      <c r="H69" s="270">
        <f t="shared" si="1"/>
        <v>-13441.010000000029</v>
      </c>
      <c r="I69" s="37"/>
      <c r="O69">
        <v>140</v>
      </c>
    </row>
    <row r="70" spans="1:15">
      <c r="A70" s="317">
        <v>64</v>
      </c>
      <c r="B70" s="186">
        <v>40494</v>
      </c>
      <c r="C70" s="301"/>
      <c r="D70" s="64" t="s">
        <v>1157</v>
      </c>
      <c r="E70" s="54"/>
      <c r="F70" s="54"/>
      <c r="G70" s="54">
        <v>7931.82</v>
      </c>
      <c r="H70" s="270">
        <f t="shared" si="1"/>
        <v>-5509.1900000000296</v>
      </c>
      <c r="I70" s="37" t="s">
        <v>1160</v>
      </c>
      <c r="O70">
        <v>140</v>
      </c>
    </row>
    <row r="71" spans="1:15">
      <c r="A71" s="317">
        <v>65</v>
      </c>
      <c r="B71" s="186"/>
      <c r="C71" s="301"/>
      <c r="D71" s="64" t="s">
        <v>1158</v>
      </c>
      <c r="E71" s="54"/>
      <c r="F71" s="54"/>
      <c r="G71" s="54"/>
      <c r="H71" s="270">
        <f t="shared" si="1"/>
        <v>-5509.1900000000296</v>
      </c>
      <c r="I71" s="142" t="s">
        <v>1160</v>
      </c>
    </row>
    <row r="72" spans="1:15">
      <c r="A72" s="317">
        <v>66</v>
      </c>
      <c r="B72" s="186">
        <v>40494</v>
      </c>
      <c r="C72" s="301"/>
      <c r="D72" s="64" t="s">
        <v>1142</v>
      </c>
      <c r="E72" s="54"/>
      <c r="F72" s="54"/>
      <c r="G72" s="54">
        <v>3781.93</v>
      </c>
      <c r="H72" s="270">
        <f t="shared" si="1"/>
        <v>-1727.2600000000298</v>
      </c>
      <c r="I72" s="142" t="s">
        <v>1160</v>
      </c>
      <c r="O72">
        <v>183.08</v>
      </c>
    </row>
    <row r="73" spans="1:15">
      <c r="A73" s="317">
        <v>67</v>
      </c>
      <c r="B73" s="186">
        <v>40494</v>
      </c>
      <c r="C73" s="301"/>
      <c r="D73" s="64" t="s">
        <v>1142</v>
      </c>
      <c r="E73" s="54"/>
      <c r="F73" s="54"/>
      <c r="G73" s="54">
        <v>1901.11</v>
      </c>
      <c r="H73" s="270">
        <f t="shared" si="1"/>
        <v>173.84999999997012</v>
      </c>
      <c r="I73" s="142" t="s">
        <v>1160</v>
      </c>
      <c r="O73">
        <v>356</v>
      </c>
    </row>
    <row r="74" spans="1:15">
      <c r="A74" s="317">
        <v>68</v>
      </c>
      <c r="B74" s="186">
        <v>40494</v>
      </c>
      <c r="C74" s="302" t="s">
        <v>287</v>
      </c>
      <c r="D74" s="192" t="s">
        <v>1163</v>
      </c>
      <c r="E74" s="179"/>
      <c r="F74" s="179"/>
      <c r="G74" s="105">
        <v>4314</v>
      </c>
      <c r="H74" s="270">
        <f t="shared" si="1"/>
        <v>4487.8499999999704</v>
      </c>
      <c r="I74" s="142" t="s">
        <v>1160</v>
      </c>
    </row>
    <row r="75" spans="1:15">
      <c r="A75" s="317">
        <v>69</v>
      </c>
      <c r="B75" s="186">
        <v>40494</v>
      </c>
      <c r="C75" s="302" t="s">
        <v>287</v>
      </c>
      <c r="D75" s="192" t="s">
        <v>1188</v>
      </c>
      <c r="E75" s="157"/>
      <c r="F75" s="158"/>
      <c r="G75" s="105">
        <v>617</v>
      </c>
      <c r="H75" s="270">
        <f t="shared" si="1"/>
        <v>5104.8499999999704</v>
      </c>
      <c r="I75" s="37" t="s">
        <v>1160</v>
      </c>
      <c r="O75">
        <v>370</v>
      </c>
    </row>
    <row r="76" spans="1:15">
      <c r="A76" s="317">
        <v>70</v>
      </c>
      <c r="B76" s="186">
        <v>40494</v>
      </c>
      <c r="C76" s="303" t="s">
        <v>287</v>
      </c>
      <c r="D76" s="48" t="s">
        <v>1188</v>
      </c>
      <c r="E76" s="166"/>
      <c r="F76" s="167"/>
      <c r="G76" s="105">
        <v>2689.2</v>
      </c>
      <c r="H76" s="270">
        <f t="shared" si="1"/>
        <v>7794.0499999999702</v>
      </c>
      <c r="I76" s="37" t="s">
        <v>1160</v>
      </c>
      <c r="O76">
        <v>430</v>
      </c>
    </row>
    <row r="77" spans="1:15">
      <c r="A77" s="317">
        <v>71</v>
      </c>
      <c r="B77" s="186">
        <v>40494</v>
      </c>
      <c r="C77" s="304"/>
      <c r="D77" s="64" t="s">
        <v>1148</v>
      </c>
      <c r="E77" s="71"/>
      <c r="F77" s="72"/>
      <c r="G77" s="235">
        <v>360</v>
      </c>
      <c r="H77" s="270">
        <f t="shared" si="1"/>
        <v>8154.0499999999702</v>
      </c>
      <c r="I77" s="142" t="s">
        <v>1160</v>
      </c>
      <c r="O77">
        <v>433.58</v>
      </c>
    </row>
    <row r="78" spans="1:15">
      <c r="A78" s="317">
        <v>72</v>
      </c>
      <c r="B78" s="186">
        <v>40492</v>
      </c>
      <c r="C78" s="304">
        <v>5581</v>
      </c>
      <c r="D78" s="64" t="s">
        <v>944</v>
      </c>
      <c r="E78" s="71"/>
      <c r="F78" s="72">
        <v>6946.2</v>
      </c>
      <c r="G78" s="54"/>
      <c r="H78" s="270">
        <f t="shared" si="1"/>
        <v>1207.8499999999704</v>
      </c>
      <c r="I78" s="142" t="s">
        <v>1160</v>
      </c>
      <c r="O78">
        <v>434</v>
      </c>
    </row>
    <row r="79" spans="1:15">
      <c r="A79" s="317">
        <v>73</v>
      </c>
      <c r="B79" s="186">
        <v>40494</v>
      </c>
      <c r="C79" s="304">
        <v>5582</v>
      </c>
      <c r="D79" s="64" t="s">
        <v>1149</v>
      </c>
      <c r="E79" s="71"/>
      <c r="F79" s="72">
        <v>289.7</v>
      </c>
      <c r="G79" s="54"/>
      <c r="H79" s="270">
        <f t="shared" si="1"/>
        <v>918.1499999999703</v>
      </c>
      <c r="I79" s="142" t="s">
        <v>60</v>
      </c>
      <c r="O79">
        <v>708</v>
      </c>
    </row>
    <row r="80" spans="1:15">
      <c r="A80" s="317">
        <v>74</v>
      </c>
      <c r="B80" s="186">
        <v>40494</v>
      </c>
      <c r="C80" s="304">
        <v>5583</v>
      </c>
      <c r="D80" s="64" t="s">
        <v>1150</v>
      </c>
      <c r="E80" s="71"/>
      <c r="F80" s="72">
        <v>3000</v>
      </c>
      <c r="G80" s="54"/>
      <c r="H80" s="270">
        <f t="shared" si="1"/>
        <v>-2081.8500000000295</v>
      </c>
      <c r="I80" s="142" t="s">
        <v>1160</v>
      </c>
      <c r="O80">
        <v>711.52</v>
      </c>
    </row>
    <row r="81" spans="1:15">
      <c r="A81" s="317">
        <v>75</v>
      </c>
      <c r="B81" s="186">
        <v>40494</v>
      </c>
      <c r="C81" s="304">
        <v>5584</v>
      </c>
      <c r="D81" s="64" t="s">
        <v>1151</v>
      </c>
      <c r="E81" s="71"/>
      <c r="F81" s="72">
        <v>9600</v>
      </c>
      <c r="G81" s="54"/>
      <c r="H81" s="270">
        <f t="shared" ref="H81:H94" si="2">H80-F81+G81</f>
        <v>-11681.850000000029</v>
      </c>
      <c r="I81" s="142" t="s">
        <v>1160</v>
      </c>
      <c r="O81">
        <v>826</v>
      </c>
    </row>
    <row r="82" spans="1:15">
      <c r="A82" s="317">
        <v>76</v>
      </c>
      <c r="B82" s="186">
        <v>40498</v>
      </c>
      <c r="C82" s="304">
        <v>5585</v>
      </c>
      <c r="D82" s="64" t="s">
        <v>346</v>
      </c>
      <c r="E82" s="71"/>
      <c r="F82" s="72">
        <v>1831.96</v>
      </c>
      <c r="G82" s="54"/>
      <c r="H82" s="270">
        <f t="shared" si="2"/>
        <v>-13513.81000000003</v>
      </c>
      <c r="I82" s="142" t="s">
        <v>60</v>
      </c>
      <c r="O82">
        <v>2753.48</v>
      </c>
    </row>
    <row r="83" spans="1:15">
      <c r="A83" s="317">
        <v>77</v>
      </c>
      <c r="B83" s="186">
        <v>40498</v>
      </c>
      <c r="C83" s="304">
        <v>5586</v>
      </c>
      <c r="D83" s="64" t="s">
        <v>1152</v>
      </c>
      <c r="E83" s="71"/>
      <c r="F83" s="72">
        <v>250.07</v>
      </c>
      <c r="G83" s="54"/>
      <c r="H83" s="270">
        <f t="shared" si="2"/>
        <v>-13763.88000000003</v>
      </c>
      <c r="I83" s="142" t="s">
        <v>380</v>
      </c>
      <c r="O83">
        <f>SUM(O64:O82)</f>
        <v>7931.82</v>
      </c>
    </row>
    <row r="84" spans="1:15">
      <c r="A84" s="317">
        <v>78</v>
      </c>
      <c r="B84" s="186">
        <v>40498</v>
      </c>
      <c r="C84" s="304">
        <v>5587</v>
      </c>
      <c r="D84" s="193" t="s">
        <v>1153</v>
      </c>
      <c r="E84" s="169"/>
      <c r="F84" s="169">
        <v>1620</v>
      </c>
      <c r="G84" s="54"/>
      <c r="H84" s="270">
        <f t="shared" si="2"/>
        <v>-15383.88000000003</v>
      </c>
      <c r="I84" s="142" t="s">
        <v>60</v>
      </c>
    </row>
    <row r="85" spans="1:15">
      <c r="A85" s="317">
        <v>79</v>
      </c>
      <c r="B85" s="186">
        <v>40498</v>
      </c>
      <c r="C85" s="304">
        <v>5588</v>
      </c>
      <c r="D85" s="64" t="s">
        <v>1154</v>
      </c>
      <c r="E85" s="71"/>
      <c r="F85" s="72">
        <v>3164.37</v>
      </c>
      <c r="G85" s="54"/>
      <c r="H85" s="270">
        <f t="shared" si="2"/>
        <v>-18548.250000000029</v>
      </c>
      <c r="I85" s="142" t="s">
        <v>380</v>
      </c>
    </row>
    <row r="86" spans="1:15">
      <c r="A86" s="317">
        <v>80</v>
      </c>
      <c r="B86" s="186">
        <v>40494</v>
      </c>
      <c r="C86" s="301" t="s">
        <v>258</v>
      </c>
      <c r="D86" s="64" t="s">
        <v>1056</v>
      </c>
      <c r="E86" s="71"/>
      <c r="F86" s="72">
        <v>1800</v>
      </c>
      <c r="G86" s="54"/>
      <c r="H86" s="270">
        <f t="shared" si="2"/>
        <v>-20348.250000000029</v>
      </c>
      <c r="I86" s="142" t="s">
        <v>1160</v>
      </c>
    </row>
    <row r="87" spans="1:15">
      <c r="A87" s="317">
        <v>81</v>
      </c>
      <c r="B87" s="186">
        <v>40494</v>
      </c>
      <c r="C87" s="301" t="s">
        <v>258</v>
      </c>
      <c r="D87" s="64" t="s">
        <v>1056</v>
      </c>
      <c r="E87" s="71"/>
      <c r="F87" s="72">
        <v>1800</v>
      </c>
      <c r="G87" s="54"/>
      <c r="H87" s="270">
        <f t="shared" si="2"/>
        <v>-22148.250000000029</v>
      </c>
      <c r="I87" s="142" t="s">
        <v>1160</v>
      </c>
    </row>
    <row r="88" spans="1:15">
      <c r="A88" s="317">
        <v>82</v>
      </c>
      <c r="B88" s="186">
        <v>40494</v>
      </c>
      <c r="C88" s="300" t="s">
        <v>258</v>
      </c>
      <c r="D88" s="37" t="s">
        <v>1155</v>
      </c>
      <c r="E88" s="11"/>
      <c r="F88" s="11">
        <v>5035.6499999999996</v>
      </c>
      <c r="G88" s="169"/>
      <c r="H88" s="270">
        <f t="shared" si="2"/>
        <v>-27183.900000000031</v>
      </c>
      <c r="I88" s="37" t="s">
        <v>1160</v>
      </c>
    </row>
    <row r="89" spans="1:15">
      <c r="A89" s="317">
        <v>83</v>
      </c>
      <c r="B89" s="186">
        <v>40494</v>
      </c>
      <c r="C89" s="300" t="s">
        <v>258</v>
      </c>
      <c r="D89" s="37" t="s">
        <v>1161</v>
      </c>
      <c r="E89" s="11"/>
      <c r="F89" s="11">
        <v>4896</v>
      </c>
      <c r="G89" s="169"/>
      <c r="H89" s="270">
        <f t="shared" si="2"/>
        <v>-32079.900000000031</v>
      </c>
      <c r="I89" s="37" t="s">
        <v>1160</v>
      </c>
    </row>
    <row r="90" spans="1:15">
      <c r="A90" s="317">
        <v>84</v>
      </c>
      <c r="B90" s="186">
        <v>40497</v>
      </c>
      <c r="C90" s="300">
        <v>5591</v>
      </c>
      <c r="D90" s="37" t="s">
        <v>1159</v>
      </c>
      <c r="E90" s="11"/>
      <c r="F90" s="11">
        <v>5600</v>
      </c>
      <c r="G90" s="169"/>
      <c r="H90" s="270">
        <f t="shared" si="2"/>
        <v>-37679.900000000031</v>
      </c>
      <c r="I90" s="37" t="s">
        <v>60</v>
      </c>
    </row>
    <row r="91" spans="1:15">
      <c r="A91" s="317">
        <v>85</v>
      </c>
      <c r="B91" s="186">
        <v>40498</v>
      </c>
      <c r="C91" s="300"/>
      <c r="D91" s="43" t="s">
        <v>1142</v>
      </c>
      <c r="E91" s="11"/>
      <c r="F91" s="11"/>
      <c r="G91" s="169">
        <v>1687.62</v>
      </c>
      <c r="H91" s="270">
        <f t="shared" si="2"/>
        <v>-35992.280000000028</v>
      </c>
      <c r="I91" s="37" t="s">
        <v>1160</v>
      </c>
    </row>
    <row r="92" spans="1:15">
      <c r="A92" s="317">
        <v>86</v>
      </c>
      <c r="B92" s="186">
        <v>40498</v>
      </c>
      <c r="C92" s="300"/>
      <c r="D92" s="43" t="s">
        <v>1142</v>
      </c>
      <c r="E92" s="11"/>
      <c r="F92" s="11"/>
      <c r="G92" s="68">
        <v>1087.6500000000001</v>
      </c>
      <c r="H92" s="270">
        <f t="shared" si="2"/>
        <v>-34904.630000000026</v>
      </c>
      <c r="I92" s="37" t="s">
        <v>60</v>
      </c>
    </row>
    <row r="93" spans="1:15">
      <c r="A93" s="317">
        <v>87</v>
      </c>
      <c r="B93" s="186">
        <v>40498</v>
      </c>
      <c r="C93" s="300">
        <v>5589</v>
      </c>
      <c r="D93" s="43" t="s">
        <v>1162</v>
      </c>
      <c r="E93" s="11"/>
      <c r="F93" s="11">
        <v>3460.08</v>
      </c>
      <c r="G93" s="11"/>
      <c r="H93" s="270">
        <f t="shared" si="2"/>
        <v>-38364.710000000028</v>
      </c>
      <c r="I93" s="37" t="s">
        <v>60</v>
      </c>
    </row>
    <row r="94" spans="1:15">
      <c r="A94" s="317">
        <v>88</v>
      </c>
      <c r="B94" s="186">
        <v>40498</v>
      </c>
      <c r="C94" s="300">
        <v>5590</v>
      </c>
      <c r="D94" s="43" t="s">
        <v>1162</v>
      </c>
      <c r="E94" s="11">
        <f>50000+H94</f>
        <v>11554.829999999973</v>
      </c>
      <c r="F94" s="11">
        <v>80.459999999999994</v>
      </c>
      <c r="G94" s="11"/>
      <c r="H94" s="270">
        <f t="shared" si="2"/>
        <v>-38445.170000000027</v>
      </c>
      <c r="I94" s="37" t="s">
        <v>380</v>
      </c>
    </row>
    <row r="95" spans="1:15">
      <c r="A95" s="317">
        <v>89</v>
      </c>
      <c r="B95" s="186">
        <v>40497</v>
      </c>
      <c r="C95" s="300" t="s">
        <v>258</v>
      </c>
      <c r="D95" s="37" t="s">
        <v>1164</v>
      </c>
      <c r="E95" s="11"/>
      <c r="F95" s="11">
        <v>893.97</v>
      </c>
      <c r="G95" s="11"/>
      <c r="H95" s="270">
        <f t="shared" ref="H95:H158" si="3">H94-F95+G95</f>
        <v>-39339.140000000029</v>
      </c>
      <c r="I95" s="37" t="s">
        <v>60</v>
      </c>
    </row>
    <row r="96" spans="1:15">
      <c r="A96" s="317">
        <v>90</v>
      </c>
      <c r="B96" s="186">
        <v>40498</v>
      </c>
      <c r="C96" s="300" t="s">
        <v>287</v>
      </c>
      <c r="D96" s="37" t="s">
        <v>1166</v>
      </c>
      <c r="E96" s="11"/>
      <c r="F96" s="11"/>
      <c r="G96" s="11">
        <v>283.5</v>
      </c>
      <c r="H96" s="270">
        <f t="shared" si="3"/>
        <v>-39055.640000000029</v>
      </c>
      <c r="I96" s="37" t="s">
        <v>60</v>
      </c>
    </row>
    <row r="97" spans="1:9">
      <c r="A97" s="317">
        <v>91</v>
      </c>
      <c r="B97" s="186">
        <v>40498</v>
      </c>
      <c r="C97" s="300"/>
      <c r="D97" s="37" t="s">
        <v>291</v>
      </c>
      <c r="E97" s="11"/>
      <c r="F97" s="11">
        <v>20.9</v>
      </c>
      <c r="G97" s="11"/>
      <c r="H97" s="270">
        <f t="shared" si="3"/>
        <v>-39076.54000000003</v>
      </c>
      <c r="I97" s="37" t="s">
        <v>380</v>
      </c>
    </row>
    <row r="98" spans="1:9">
      <c r="A98" s="317">
        <v>92</v>
      </c>
      <c r="B98" s="186">
        <v>40499</v>
      </c>
      <c r="C98" s="300" t="s">
        <v>258</v>
      </c>
      <c r="D98" s="37" t="s">
        <v>1167</v>
      </c>
      <c r="E98" s="11"/>
      <c r="F98" s="11">
        <v>84</v>
      </c>
      <c r="G98" s="11"/>
      <c r="H98" s="270">
        <f t="shared" si="3"/>
        <v>-39160.54000000003</v>
      </c>
      <c r="I98" s="37" t="s">
        <v>380</v>
      </c>
    </row>
    <row r="99" spans="1:9">
      <c r="A99" s="317">
        <v>93</v>
      </c>
      <c r="B99" s="186">
        <v>40499</v>
      </c>
      <c r="C99" s="300" t="s">
        <v>258</v>
      </c>
      <c r="D99" s="37" t="s">
        <v>1168</v>
      </c>
      <c r="E99" s="11"/>
      <c r="F99" s="11">
        <v>240</v>
      </c>
      <c r="G99" s="68"/>
      <c r="H99" s="270">
        <f t="shared" si="3"/>
        <v>-39400.54000000003</v>
      </c>
      <c r="I99" s="37" t="s">
        <v>380</v>
      </c>
    </row>
    <row r="100" spans="1:9">
      <c r="A100" s="317">
        <v>94</v>
      </c>
      <c r="B100" s="186">
        <v>40499</v>
      </c>
      <c r="C100" s="300" t="s">
        <v>258</v>
      </c>
      <c r="D100" s="37" t="s">
        <v>1169</v>
      </c>
      <c r="E100" s="11"/>
      <c r="F100" s="11">
        <v>126</v>
      </c>
      <c r="G100" s="68"/>
      <c r="H100" s="270">
        <f t="shared" si="3"/>
        <v>-39526.54000000003</v>
      </c>
      <c r="I100" s="37" t="s">
        <v>380</v>
      </c>
    </row>
    <row r="101" spans="1:9">
      <c r="A101" s="317">
        <v>95</v>
      </c>
      <c r="B101" s="186">
        <v>40499</v>
      </c>
      <c r="C101" s="305" t="s">
        <v>258</v>
      </c>
      <c r="D101" s="193" t="s">
        <v>1170</v>
      </c>
      <c r="E101" s="169"/>
      <c r="F101" s="169">
        <v>168</v>
      </c>
      <c r="G101" s="68"/>
      <c r="H101" s="270">
        <f t="shared" si="3"/>
        <v>-39694.54000000003</v>
      </c>
      <c r="I101" s="37" t="s">
        <v>380</v>
      </c>
    </row>
    <row r="102" spans="1:9">
      <c r="A102" s="317">
        <v>96</v>
      </c>
      <c r="B102" s="186">
        <v>40499</v>
      </c>
      <c r="C102" s="305" t="s">
        <v>258</v>
      </c>
      <c r="D102" s="193" t="s">
        <v>1171</v>
      </c>
      <c r="E102" s="169"/>
      <c r="F102" s="169">
        <v>192</v>
      </c>
      <c r="G102" s="68"/>
      <c r="H102" s="270">
        <f t="shared" si="3"/>
        <v>-39886.54000000003</v>
      </c>
      <c r="I102" s="37" t="s">
        <v>380</v>
      </c>
    </row>
    <row r="103" spans="1:9">
      <c r="A103" s="317">
        <v>97</v>
      </c>
      <c r="B103" s="186">
        <v>40499</v>
      </c>
      <c r="C103" s="305" t="s">
        <v>258</v>
      </c>
      <c r="D103" s="193" t="s">
        <v>1172</v>
      </c>
      <c r="E103" s="169"/>
      <c r="F103" s="169">
        <v>161</v>
      </c>
      <c r="G103" s="68"/>
      <c r="H103" s="270">
        <f t="shared" si="3"/>
        <v>-40047.54000000003</v>
      </c>
      <c r="I103" s="37" t="s">
        <v>380</v>
      </c>
    </row>
    <row r="104" spans="1:9">
      <c r="A104" s="317">
        <v>98</v>
      </c>
      <c r="B104" s="186">
        <v>40499</v>
      </c>
      <c r="C104" s="300" t="s">
        <v>258</v>
      </c>
      <c r="D104" s="37" t="s">
        <v>1173</v>
      </c>
      <c r="E104" s="11"/>
      <c r="F104" s="11">
        <v>168</v>
      </c>
      <c r="G104" s="68"/>
      <c r="H104" s="270">
        <f t="shared" si="3"/>
        <v>-40215.54000000003</v>
      </c>
      <c r="I104" s="37" t="s">
        <v>380</v>
      </c>
    </row>
    <row r="105" spans="1:9">
      <c r="A105" s="317">
        <v>99</v>
      </c>
      <c r="B105" s="186">
        <v>40499</v>
      </c>
      <c r="C105" s="305" t="s">
        <v>258</v>
      </c>
      <c r="D105" s="193" t="s">
        <v>1174</v>
      </c>
      <c r="E105" s="169"/>
      <c r="F105" s="169">
        <v>288</v>
      </c>
      <c r="G105" s="68"/>
      <c r="H105" s="270">
        <f t="shared" si="3"/>
        <v>-40503.54000000003</v>
      </c>
      <c r="I105" s="37" t="s">
        <v>380</v>
      </c>
    </row>
    <row r="106" spans="1:9">
      <c r="A106" s="317">
        <v>100</v>
      </c>
      <c r="B106" s="186">
        <v>40499</v>
      </c>
      <c r="C106" s="300" t="s">
        <v>258</v>
      </c>
      <c r="D106" s="37" t="s">
        <v>1175</v>
      </c>
      <c r="E106" s="11"/>
      <c r="F106" s="11">
        <v>168</v>
      </c>
      <c r="G106" s="68"/>
      <c r="H106" s="270">
        <f t="shared" si="3"/>
        <v>-40671.54000000003</v>
      </c>
      <c r="I106" s="37" t="s">
        <v>380</v>
      </c>
    </row>
    <row r="107" spans="1:9">
      <c r="A107" s="317">
        <v>101</v>
      </c>
      <c r="B107" s="186">
        <v>40499</v>
      </c>
      <c r="C107" s="300" t="s">
        <v>258</v>
      </c>
      <c r="D107" s="37" t="s">
        <v>1176</v>
      </c>
      <c r="E107" s="11"/>
      <c r="F107" s="11">
        <v>288</v>
      </c>
      <c r="G107" s="68"/>
      <c r="H107" s="270">
        <f t="shared" si="3"/>
        <v>-40959.54000000003</v>
      </c>
      <c r="I107" s="37" t="s">
        <v>380</v>
      </c>
    </row>
    <row r="108" spans="1:9">
      <c r="A108" s="317">
        <v>102</v>
      </c>
      <c r="B108" s="186">
        <v>40499</v>
      </c>
      <c r="C108" s="300" t="s">
        <v>258</v>
      </c>
      <c r="D108" s="48" t="s">
        <v>1177</v>
      </c>
      <c r="E108" s="11"/>
      <c r="F108" s="11">
        <v>322</v>
      </c>
      <c r="G108" s="68"/>
      <c r="H108" s="270">
        <f t="shared" si="3"/>
        <v>-41281.54000000003</v>
      </c>
      <c r="I108" s="37" t="s">
        <v>380</v>
      </c>
    </row>
    <row r="109" spans="1:9">
      <c r="A109" s="317">
        <v>103</v>
      </c>
      <c r="B109" s="186">
        <v>40499</v>
      </c>
      <c r="C109" s="98" t="s">
        <v>258</v>
      </c>
      <c r="D109" s="274" t="s">
        <v>1178</v>
      </c>
      <c r="E109" s="200"/>
      <c r="F109" s="201">
        <v>124.45</v>
      </c>
      <c r="G109" s="140"/>
      <c r="H109" s="270">
        <f t="shared" si="3"/>
        <v>-41405.990000000027</v>
      </c>
      <c r="I109" s="37" t="s">
        <v>380</v>
      </c>
    </row>
    <row r="110" spans="1:9">
      <c r="A110" s="317">
        <v>104</v>
      </c>
      <c r="B110" s="186">
        <v>40499</v>
      </c>
      <c r="C110" s="300" t="s">
        <v>258</v>
      </c>
      <c r="D110" s="43" t="s">
        <v>97</v>
      </c>
      <c r="E110" s="11"/>
      <c r="F110" s="11">
        <v>1351.2</v>
      </c>
      <c r="G110" s="105"/>
      <c r="H110" s="270">
        <f t="shared" si="3"/>
        <v>-42757.190000000024</v>
      </c>
      <c r="I110" s="142" t="s">
        <v>380</v>
      </c>
    </row>
    <row r="111" spans="1:9">
      <c r="A111" s="317">
        <v>105</v>
      </c>
      <c r="B111" s="186">
        <v>40499</v>
      </c>
      <c r="C111" s="300" t="s">
        <v>258</v>
      </c>
      <c r="D111" s="37" t="s">
        <v>1179</v>
      </c>
      <c r="E111" s="11"/>
      <c r="F111" s="11">
        <v>20.22</v>
      </c>
      <c r="G111" s="105"/>
      <c r="H111" s="270">
        <f t="shared" si="3"/>
        <v>-42777.410000000025</v>
      </c>
      <c r="I111" s="142" t="s">
        <v>380</v>
      </c>
    </row>
    <row r="112" spans="1:9">
      <c r="A112" s="317">
        <v>106</v>
      </c>
      <c r="B112" s="186">
        <v>40499</v>
      </c>
      <c r="C112" s="301" t="s">
        <v>258</v>
      </c>
      <c r="D112" s="64" t="s">
        <v>1180</v>
      </c>
      <c r="E112" s="54"/>
      <c r="F112" s="54">
        <v>285.82</v>
      </c>
      <c r="G112" s="68"/>
      <c r="H112" s="270">
        <f t="shared" si="3"/>
        <v>-43063.230000000025</v>
      </c>
      <c r="I112" s="37" t="s">
        <v>380</v>
      </c>
    </row>
    <row r="113" spans="1:11">
      <c r="A113" s="317">
        <v>107</v>
      </c>
      <c r="B113" s="186">
        <v>40499</v>
      </c>
      <c r="C113" s="300" t="s">
        <v>287</v>
      </c>
      <c r="D113" s="37" t="s">
        <v>1181</v>
      </c>
      <c r="E113" s="11"/>
      <c r="F113" s="11"/>
      <c r="G113" s="68">
        <v>3832.5</v>
      </c>
      <c r="H113" s="270">
        <f t="shared" si="3"/>
        <v>-39230.730000000025</v>
      </c>
      <c r="I113" s="37" t="s">
        <v>380</v>
      </c>
    </row>
    <row r="114" spans="1:11">
      <c r="A114" s="317">
        <v>108</v>
      </c>
      <c r="B114" s="186">
        <v>40499</v>
      </c>
      <c r="C114" s="306" t="s">
        <v>287</v>
      </c>
      <c r="D114" s="277" t="s">
        <v>1182</v>
      </c>
      <c r="E114" s="201"/>
      <c r="F114" s="201"/>
      <c r="G114" s="68">
        <v>100</v>
      </c>
      <c r="H114" s="270">
        <f t="shared" si="3"/>
        <v>-39130.730000000025</v>
      </c>
      <c r="I114" s="37" t="s">
        <v>380</v>
      </c>
    </row>
    <row r="115" spans="1:11">
      <c r="A115" s="317">
        <v>109</v>
      </c>
      <c r="B115" s="186">
        <v>40499</v>
      </c>
      <c r="C115" s="301" t="s">
        <v>1133</v>
      </c>
      <c r="D115" s="94" t="s">
        <v>1142</v>
      </c>
      <c r="E115" s="71"/>
      <c r="F115" s="72"/>
      <c r="G115" s="122">
        <v>367.08</v>
      </c>
      <c r="H115" s="270">
        <f t="shared" si="3"/>
        <v>-38763.650000000023</v>
      </c>
      <c r="I115" s="37" t="s">
        <v>380</v>
      </c>
    </row>
    <row r="116" spans="1:11">
      <c r="A116" s="317">
        <v>110</v>
      </c>
      <c r="B116" s="186">
        <v>40499</v>
      </c>
      <c r="C116" s="301" t="s">
        <v>258</v>
      </c>
      <c r="D116" s="94" t="s">
        <v>89</v>
      </c>
      <c r="E116" s="71"/>
      <c r="F116" s="72">
        <v>14</v>
      </c>
      <c r="G116" s="122"/>
      <c r="H116" s="270">
        <f t="shared" si="3"/>
        <v>-38777.650000000023</v>
      </c>
      <c r="I116" s="37" t="s">
        <v>380</v>
      </c>
    </row>
    <row r="117" spans="1:11">
      <c r="A117" s="317">
        <v>111</v>
      </c>
      <c r="B117" s="186">
        <v>40500</v>
      </c>
      <c r="C117" s="305" t="s">
        <v>258</v>
      </c>
      <c r="D117" s="193" t="s">
        <v>1183</v>
      </c>
      <c r="E117" s="169"/>
      <c r="F117" s="82">
        <v>5256.93</v>
      </c>
      <c r="G117" s="68"/>
      <c r="H117" s="270">
        <f t="shared" si="3"/>
        <v>-44034.580000000024</v>
      </c>
      <c r="I117" s="37" t="s">
        <v>380</v>
      </c>
    </row>
    <row r="118" spans="1:11">
      <c r="A118" s="317">
        <v>112</v>
      </c>
      <c r="B118" s="186">
        <v>40500</v>
      </c>
      <c r="C118" s="307" t="s">
        <v>258</v>
      </c>
      <c r="D118" s="43" t="s">
        <v>1184</v>
      </c>
      <c r="E118" s="68"/>
      <c r="F118" s="68">
        <v>94.8</v>
      </c>
      <c r="G118" s="68"/>
      <c r="H118" s="270">
        <f t="shared" si="3"/>
        <v>-44129.380000000026</v>
      </c>
      <c r="I118" s="37" t="s">
        <v>380</v>
      </c>
    </row>
    <row r="119" spans="1:11">
      <c r="A119" s="317">
        <v>113</v>
      </c>
      <c r="B119" s="186">
        <v>40500</v>
      </c>
      <c r="C119" s="308" t="s">
        <v>258</v>
      </c>
      <c r="D119" s="206" t="s">
        <v>89</v>
      </c>
      <c r="E119" s="140"/>
      <c r="F119" s="140">
        <v>7.64</v>
      </c>
      <c r="G119" s="140"/>
      <c r="H119" s="270">
        <f t="shared" si="3"/>
        <v>-44137.020000000026</v>
      </c>
      <c r="I119" s="48" t="s">
        <v>380</v>
      </c>
    </row>
    <row r="120" spans="1:11">
      <c r="A120" s="317">
        <v>114</v>
      </c>
      <c r="B120" s="186">
        <v>40501</v>
      </c>
      <c r="C120" s="292" t="s">
        <v>1133</v>
      </c>
      <c r="D120" s="94" t="s">
        <v>1142</v>
      </c>
      <c r="E120" s="105"/>
      <c r="F120" s="105"/>
      <c r="G120" s="54">
        <v>173.88</v>
      </c>
      <c r="H120" s="270">
        <f t="shared" si="3"/>
        <v>-43963.140000000029</v>
      </c>
      <c r="I120" s="64" t="s">
        <v>380</v>
      </c>
    </row>
    <row r="121" spans="1:11">
      <c r="A121" s="317">
        <v>115</v>
      </c>
      <c r="B121" s="186">
        <v>40501</v>
      </c>
      <c r="C121" s="292" t="s">
        <v>1133</v>
      </c>
      <c r="D121" s="94" t="s">
        <v>1142</v>
      </c>
      <c r="E121" s="105"/>
      <c r="F121" s="105"/>
      <c r="G121" s="54">
        <v>96.6</v>
      </c>
      <c r="H121" s="270">
        <f t="shared" si="3"/>
        <v>-43866.54000000003</v>
      </c>
      <c r="I121" s="64" t="s">
        <v>380</v>
      </c>
      <c r="K121" s="129">
        <f>50000+H121</f>
        <v>6133.45999999997</v>
      </c>
    </row>
    <row r="122" spans="1:11">
      <c r="A122" s="317">
        <v>116</v>
      </c>
      <c r="B122" s="186">
        <v>40501</v>
      </c>
      <c r="C122" s="301" t="s">
        <v>258</v>
      </c>
      <c r="D122" s="64" t="s">
        <v>1185</v>
      </c>
      <c r="E122" s="54"/>
      <c r="F122" s="54">
        <v>107.53</v>
      </c>
      <c r="G122" s="54"/>
      <c r="H122" s="270">
        <f t="shared" si="3"/>
        <v>-43974.070000000029</v>
      </c>
      <c r="I122" s="64" t="s">
        <v>1200</v>
      </c>
      <c r="K122" s="129"/>
    </row>
    <row r="123" spans="1:11">
      <c r="A123" s="317">
        <v>117</v>
      </c>
      <c r="B123" s="186">
        <v>40501</v>
      </c>
      <c r="C123" s="292" t="s">
        <v>258</v>
      </c>
      <c r="D123" s="94" t="s">
        <v>1185</v>
      </c>
      <c r="E123" s="105"/>
      <c r="F123" s="105">
        <v>80.34</v>
      </c>
      <c r="G123" s="54"/>
      <c r="H123" s="270">
        <f t="shared" si="3"/>
        <v>-44054.410000000025</v>
      </c>
      <c r="I123" s="64" t="s">
        <v>1200</v>
      </c>
      <c r="K123" s="129"/>
    </row>
    <row r="124" spans="1:11">
      <c r="A124" s="317">
        <v>118</v>
      </c>
      <c r="B124" s="181">
        <v>40501</v>
      </c>
      <c r="C124" s="292" t="s">
        <v>258</v>
      </c>
      <c r="D124" s="94" t="s">
        <v>1185</v>
      </c>
      <c r="E124" s="105"/>
      <c r="F124" s="105">
        <v>88.14</v>
      </c>
      <c r="G124" s="105"/>
      <c r="H124" s="270">
        <f t="shared" si="3"/>
        <v>-44142.550000000025</v>
      </c>
      <c r="I124" s="64" t="s">
        <v>1200</v>
      </c>
      <c r="K124">
        <v>2000</v>
      </c>
    </row>
    <row r="125" spans="1:11">
      <c r="A125" s="317">
        <v>119</v>
      </c>
      <c r="B125" s="181">
        <v>40501</v>
      </c>
      <c r="C125" s="292">
        <v>5592</v>
      </c>
      <c r="D125" s="94" t="s">
        <v>1208</v>
      </c>
      <c r="E125" s="105"/>
      <c r="F125" s="105">
        <v>360</v>
      </c>
      <c r="G125" s="105"/>
      <c r="H125" s="270">
        <f t="shared" si="3"/>
        <v>-44502.550000000025</v>
      </c>
      <c r="I125" s="64" t="s">
        <v>1200</v>
      </c>
    </row>
    <row r="126" spans="1:11">
      <c r="A126" s="317">
        <v>120</v>
      </c>
      <c r="B126" s="186">
        <v>40501</v>
      </c>
      <c r="C126" s="292" t="s">
        <v>258</v>
      </c>
      <c r="D126" s="94" t="s">
        <v>1186</v>
      </c>
      <c r="E126" s="105"/>
      <c r="F126" s="209">
        <v>2370.2399999999998</v>
      </c>
      <c r="G126" s="209"/>
      <c r="H126" s="270">
        <f t="shared" si="3"/>
        <v>-46872.790000000023</v>
      </c>
      <c r="I126" s="64" t="s">
        <v>1200</v>
      </c>
    </row>
    <row r="127" spans="1:11">
      <c r="A127" s="317">
        <v>121</v>
      </c>
      <c r="B127" s="186">
        <v>40501</v>
      </c>
      <c r="C127" s="292" t="s">
        <v>258</v>
      </c>
      <c r="D127" s="94" t="s">
        <v>1187</v>
      </c>
      <c r="E127" s="105"/>
      <c r="F127" s="209">
        <v>2664.07</v>
      </c>
      <c r="G127" s="105"/>
      <c r="H127" s="270">
        <f t="shared" si="3"/>
        <v>-49536.860000000022</v>
      </c>
      <c r="I127" s="64" t="s">
        <v>1200</v>
      </c>
    </row>
    <row r="128" spans="1:11">
      <c r="A128" s="317">
        <v>122</v>
      </c>
      <c r="B128" s="186">
        <v>40504</v>
      </c>
      <c r="C128" s="292" t="s">
        <v>287</v>
      </c>
      <c r="D128" s="94" t="s">
        <v>1237</v>
      </c>
      <c r="E128" s="105"/>
      <c r="F128" s="209"/>
      <c r="G128" s="105">
        <v>180.82</v>
      </c>
      <c r="H128" s="270">
        <f t="shared" si="3"/>
        <v>-49356.040000000023</v>
      </c>
      <c r="I128" s="64" t="s">
        <v>1200</v>
      </c>
    </row>
    <row r="129" spans="1:9">
      <c r="A129" s="317">
        <v>123</v>
      </c>
      <c r="B129" s="186">
        <v>40504</v>
      </c>
      <c r="C129" s="292" t="s">
        <v>287</v>
      </c>
      <c r="D129" s="94" t="s">
        <v>1191</v>
      </c>
      <c r="E129" s="105"/>
      <c r="F129" s="209"/>
      <c r="G129" s="105">
        <v>215</v>
      </c>
      <c r="H129" s="270">
        <f t="shared" si="3"/>
        <v>-49141.040000000023</v>
      </c>
      <c r="I129" s="64" t="s">
        <v>1200</v>
      </c>
    </row>
    <row r="130" spans="1:9">
      <c r="A130" s="317">
        <v>124</v>
      </c>
      <c r="B130" s="186">
        <v>40504</v>
      </c>
      <c r="C130" s="292" t="s">
        <v>287</v>
      </c>
      <c r="D130" s="94" t="s">
        <v>1142</v>
      </c>
      <c r="E130" s="105"/>
      <c r="F130" s="209"/>
      <c r="G130" s="105">
        <v>193.2</v>
      </c>
      <c r="H130" s="270">
        <f t="shared" si="3"/>
        <v>-48947.840000000026</v>
      </c>
      <c r="I130" s="64" t="s">
        <v>1200</v>
      </c>
    </row>
    <row r="131" spans="1:9">
      <c r="A131" s="317">
        <v>125</v>
      </c>
      <c r="B131" s="186">
        <v>40504</v>
      </c>
      <c r="C131" s="292" t="s">
        <v>287</v>
      </c>
      <c r="D131" s="94" t="s">
        <v>1192</v>
      </c>
      <c r="E131" s="105"/>
      <c r="F131" s="105"/>
      <c r="G131" s="105"/>
      <c r="H131" s="270">
        <f t="shared" si="3"/>
        <v>-48947.840000000026</v>
      </c>
      <c r="I131" s="64" t="s">
        <v>1200</v>
      </c>
    </row>
    <row r="132" spans="1:9">
      <c r="A132" s="317">
        <v>126</v>
      </c>
      <c r="B132" s="186"/>
      <c r="C132" s="292"/>
      <c r="D132" s="94" t="s">
        <v>1193</v>
      </c>
      <c r="E132" s="105"/>
      <c r="F132" s="105"/>
      <c r="G132" s="105">
        <v>11397.33</v>
      </c>
      <c r="H132" s="270">
        <f t="shared" si="3"/>
        <v>-37550.510000000024</v>
      </c>
      <c r="I132" s="64" t="s">
        <v>1200</v>
      </c>
    </row>
    <row r="133" spans="1:9">
      <c r="A133" s="317">
        <v>127</v>
      </c>
      <c r="B133" s="186">
        <v>40504</v>
      </c>
      <c r="C133" s="292"/>
      <c r="D133" s="94" t="s">
        <v>965</v>
      </c>
      <c r="E133" s="105"/>
      <c r="F133" s="105">
        <v>2.9</v>
      </c>
      <c r="G133" s="105"/>
      <c r="H133" s="270">
        <f t="shared" si="3"/>
        <v>-37553.410000000025</v>
      </c>
      <c r="I133" s="64" t="s">
        <v>1200</v>
      </c>
    </row>
    <row r="134" spans="1:9">
      <c r="A134" s="317">
        <v>128</v>
      </c>
      <c r="B134" s="186">
        <v>40505</v>
      </c>
      <c r="C134" s="309" t="s">
        <v>287</v>
      </c>
      <c r="D134" s="252" t="s">
        <v>1195</v>
      </c>
      <c r="E134" s="175"/>
      <c r="F134" s="251"/>
      <c r="G134" s="250">
        <v>280</v>
      </c>
      <c r="H134" s="270">
        <f t="shared" si="3"/>
        <v>-37273.410000000025</v>
      </c>
      <c r="I134" s="193" t="s">
        <v>1200</v>
      </c>
    </row>
    <row r="135" spans="1:9">
      <c r="A135" s="317">
        <v>129</v>
      </c>
      <c r="B135" s="181">
        <v>40505</v>
      </c>
      <c r="C135" s="310"/>
      <c r="D135" s="94" t="s">
        <v>31</v>
      </c>
      <c r="E135" s="105"/>
      <c r="F135" s="209">
        <v>85.32</v>
      </c>
      <c r="G135" s="122"/>
      <c r="H135" s="270">
        <f t="shared" si="3"/>
        <v>-37358.730000000025</v>
      </c>
      <c r="I135" s="37" t="s">
        <v>1200</v>
      </c>
    </row>
    <row r="136" spans="1:9">
      <c r="A136" s="317">
        <v>130</v>
      </c>
      <c r="B136" s="186">
        <v>40505</v>
      </c>
      <c r="C136" s="310"/>
      <c r="D136" s="94" t="s">
        <v>1196</v>
      </c>
      <c r="E136" s="105"/>
      <c r="F136" s="209">
        <v>8</v>
      </c>
      <c r="G136" s="205"/>
      <c r="H136" s="270">
        <f t="shared" si="3"/>
        <v>-37366.730000000025</v>
      </c>
      <c r="I136" s="37" t="s">
        <v>1200</v>
      </c>
    </row>
    <row r="137" spans="1:9">
      <c r="A137" s="317">
        <v>131</v>
      </c>
      <c r="B137" s="181">
        <v>40505</v>
      </c>
      <c r="C137" s="310" t="s">
        <v>258</v>
      </c>
      <c r="D137" s="94" t="s">
        <v>72</v>
      </c>
      <c r="E137" s="105"/>
      <c r="F137" s="209">
        <v>79.87</v>
      </c>
      <c r="G137" s="122"/>
      <c r="H137" s="270">
        <f t="shared" si="3"/>
        <v>-37446.600000000028</v>
      </c>
      <c r="I137" s="37" t="s">
        <v>1200</v>
      </c>
    </row>
    <row r="138" spans="1:9">
      <c r="A138" s="317">
        <v>132</v>
      </c>
      <c r="B138" s="186">
        <v>40505</v>
      </c>
      <c r="C138" s="308" t="s">
        <v>258</v>
      </c>
      <c r="D138" s="253" t="s">
        <v>1197</v>
      </c>
      <c r="E138" s="254"/>
      <c r="F138" s="254">
        <v>2229.66</v>
      </c>
      <c r="G138" s="49"/>
      <c r="H138" s="270">
        <f t="shared" si="3"/>
        <v>-39676.260000000024</v>
      </c>
      <c r="I138" s="37" t="s">
        <v>1200</v>
      </c>
    </row>
    <row r="139" spans="1:9">
      <c r="A139" s="317">
        <v>133</v>
      </c>
      <c r="B139" s="256">
        <v>40505</v>
      </c>
      <c r="C139" s="301" t="s">
        <v>258</v>
      </c>
      <c r="D139" s="64" t="s">
        <v>337</v>
      </c>
      <c r="E139" s="59"/>
      <c r="F139" s="59">
        <v>1435.7</v>
      </c>
      <c r="G139" s="59"/>
      <c r="H139" s="270">
        <f t="shared" si="3"/>
        <v>-41111.960000000021</v>
      </c>
      <c r="I139" s="257" t="s">
        <v>1200</v>
      </c>
    </row>
    <row r="140" spans="1:9">
      <c r="A140" s="317">
        <v>134</v>
      </c>
      <c r="B140" s="186">
        <v>40505</v>
      </c>
      <c r="C140" s="292" t="s">
        <v>258</v>
      </c>
      <c r="D140" s="94" t="s">
        <v>339</v>
      </c>
      <c r="E140" s="105"/>
      <c r="F140" s="105">
        <v>121.04</v>
      </c>
      <c r="G140" s="54"/>
      <c r="H140" s="270">
        <f t="shared" si="3"/>
        <v>-41233.000000000022</v>
      </c>
      <c r="I140" s="142" t="s">
        <v>1200</v>
      </c>
    </row>
    <row r="141" spans="1:9">
      <c r="A141" s="317">
        <v>135</v>
      </c>
      <c r="B141" s="186">
        <v>40505</v>
      </c>
      <c r="C141" s="292" t="s">
        <v>258</v>
      </c>
      <c r="D141" s="94" t="s">
        <v>96</v>
      </c>
      <c r="E141" s="105"/>
      <c r="F141" s="105">
        <v>1758.46</v>
      </c>
      <c r="G141" s="54"/>
      <c r="H141" s="270">
        <f t="shared" si="3"/>
        <v>-42991.460000000021</v>
      </c>
      <c r="I141" s="142" t="s">
        <v>1200</v>
      </c>
    </row>
    <row r="142" spans="1:9">
      <c r="A142" s="317">
        <v>136</v>
      </c>
      <c r="B142" s="186">
        <v>40505</v>
      </c>
      <c r="C142" s="292" t="s">
        <v>258</v>
      </c>
      <c r="D142" s="94" t="s">
        <v>1198</v>
      </c>
      <c r="E142" s="105"/>
      <c r="F142" s="105">
        <v>2165.17</v>
      </c>
      <c r="G142" s="54"/>
      <c r="H142" s="270">
        <f t="shared" si="3"/>
        <v>-45156.630000000019</v>
      </c>
      <c r="I142" s="142" t="s">
        <v>1200</v>
      </c>
    </row>
    <row r="143" spans="1:9">
      <c r="A143" s="317">
        <v>137</v>
      </c>
      <c r="B143" s="186">
        <v>40505</v>
      </c>
      <c r="C143" s="308"/>
      <c r="D143" s="258" t="s">
        <v>1142</v>
      </c>
      <c r="E143" s="254"/>
      <c r="F143" s="254"/>
      <c r="G143" s="178">
        <v>376.74</v>
      </c>
      <c r="H143" s="270">
        <f t="shared" si="3"/>
        <v>-44779.890000000021</v>
      </c>
      <c r="I143" s="142" t="s">
        <v>1200</v>
      </c>
    </row>
    <row r="144" spans="1:9">
      <c r="A144" s="317">
        <v>138</v>
      </c>
      <c r="B144" s="186">
        <v>40506</v>
      </c>
      <c r="C144" s="292">
        <v>5646</v>
      </c>
      <c r="D144" s="94" t="s">
        <v>522</v>
      </c>
      <c r="E144" s="105"/>
      <c r="F144" s="105">
        <v>1025</v>
      </c>
      <c r="G144" s="54"/>
      <c r="H144" s="270">
        <f t="shared" si="3"/>
        <v>-45804.890000000021</v>
      </c>
      <c r="I144" s="142" t="s">
        <v>1200</v>
      </c>
    </row>
    <row r="145" spans="1:9">
      <c r="A145" s="317">
        <v>139</v>
      </c>
      <c r="B145" s="186">
        <v>40506</v>
      </c>
      <c r="C145" s="292">
        <v>5593</v>
      </c>
      <c r="D145" s="94" t="s">
        <v>1150</v>
      </c>
      <c r="E145" s="105"/>
      <c r="F145" s="105">
        <v>3000</v>
      </c>
      <c r="G145" s="54"/>
      <c r="H145" s="270">
        <f t="shared" si="3"/>
        <v>-48804.890000000021</v>
      </c>
      <c r="I145" s="37" t="s">
        <v>1201</v>
      </c>
    </row>
    <row r="146" spans="1:9">
      <c r="A146" s="317">
        <v>140</v>
      </c>
      <c r="B146" s="186">
        <v>40506</v>
      </c>
      <c r="C146" s="311"/>
      <c r="D146" s="255" t="s">
        <v>1204</v>
      </c>
      <c r="E146" s="82"/>
      <c r="F146" s="82"/>
      <c r="G146" s="169">
        <v>110.16</v>
      </c>
      <c r="H146" s="270">
        <f t="shared" si="3"/>
        <v>-48694.730000000018</v>
      </c>
      <c r="I146" s="37" t="s">
        <v>1200</v>
      </c>
    </row>
    <row r="147" spans="1:9">
      <c r="A147" s="317">
        <v>141</v>
      </c>
      <c r="B147" s="186">
        <v>40506</v>
      </c>
      <c r="C147" s="311"/>
      <c r="D147" s="255" t="s">
        <v>1207</v>
      </c>
      <c r="E147" s="82"/>
      <c r="F147" s="82"/>
      <c r="G147" s="169">
        <v>150</v>
      </c>
      <c r="H147" s="270">
        <f t="shared" si="3"/>
        <v>-48544.730000000018</v>
      </c>
      <c r="I147" s="37" t="s">
        <v>1200</v>
      </c>
    </row>
    <row r="148" spans="1:9">
      <c r="A148" s="317">
        <v>142</v>
      </c>
      <c r="B148" s="186">
        <v>40506</v>
      </c>
      <c r="C148" s="307"/>
      <c r="D148" s="43" t="s">
        <v>1205</v>
      </c>
      <c r="E148" s="68"/>
      <c r="F148" s="68"/>
      <c r="G148" s="11">
        <v>516</v>
      </c>
      <c r="H148" s="270">
        <f t="shared" si="3"/>
        <v>-48028.730000000018</v>
      </c>
      <c r="I148" s="37" t="s">
        <v>1200</v>
      </c>
    </row>
    <row r="149" spans="1:9">
      <c r="A149" s="317">
        <v>143</v>
      </c>
      <c r="B149" s="186">
        <v>40508</v>
      </c>
      <c r="C149" s="289"/>
      <c r="D149" s="37" t="s">
        <v>1206</v>
      </c>
      <c r="E149" s="11"/>
      <c r="F149" s="68"/>
      <c r="G149" s="11">
        <v>11791.19</v>
      </c>
      <c r="H149" s="270">
        <f t="shared" si="3"/>
        <v>-36237.540000000015</v>
      </c>
      <c r="I149" s="37" t="s">
        <v>329</v>
      </c>
    </row>
    <row r="150" spans="1:9">
      <c r="A150" s="317">
        <v>144</v>
      </c>
      <c r="B150" s="186">
        <v>40508</v>
      </c>
      <c r="C150" s="289"/>
      <c r="D150" s="37" t="s">
        <v>1142</v>
      </c>
      <c r="E150" s="11"/>
      <c r="F150" s="68"/>
      <c r="G150" s="11">
        <v>183.54</v>
      </c>
      <c r="H150" s="270">
        <f t="shared" si="3"/>
        <v>-36054.000000000015</v>
      </c>
      <c r="I150" s="37" t="s">
        <v>329</v>
      </c>
    </row>
    <row r="151" spans="1:9">
      <c r="A151" s="317">
        <v>145</v>
      </c>
      <c r="B151" s="186">
        <v>40507</v>
      </c>
      <c r="C151" s="300">
        <v>3411</v>
      </c>
      <c r="D151" s="37" t="s">
        <v>1203</v>
      </c>
      <c r="E151" s="11"/>
      <c r="F151" s="68"/>
      <c r="G151" s="11">
        <v>567.78</v>
      </c>
      <c r="H151" s="270">
        <f t="shared" si="3"/>
        <v>-35486.220000000016</v>
      </c>
      <c r="I151" s="21" t="s">
        <v>329</v>
      </c>
    </row>
    <row r="152" spans="1:9">
      <c r="A152" s="317">
        <v>146</v>
      </c>
      <c r="B152" s="186">
        <v>40507</v>
      </c>
      <c r="C152" s="289">
        <v>3287</v>
      </c>
      <c r="D152" s="37" t="s">
        <v>1202</v>
      </c>
      <c r="E152" s="11"/>
      <c r="F152" s="68"/>
      <c r="G152" s="11">
        <v>110.84</v>
      </c>
      <c r="H152" s="270">
        <f t="shared" si="3"/>
        <v>-35375.380000000019</v>
      </c>
      <c r="I152" s="37" t="s">
        <v>329</v>
      </c>
    </row>
    <row r="153" spans="1:9">
      <c r="A153" s="317">
        <v>147</v>
      </c>
      <c r="B153" s="186">
        <v>40508</v>
      </c>
      <c r="C153" s="300" t="s">
        <v>258</v>
      </c>
      <c r="D153" s="37" t="s">
        <v>1209</v>
      </c>
      <c r="E153" s="11"/>
      <c r="F153" s="68">
        <v>2497</v>
      </c>
      <c r="G153" s="11"/>
      <c r="H153" s="270">
        <f t="shared" si="3"/>
        <v>-37872.380000000019</v>
      </c>
      <c r="I153" s="37" t="s">
        <v>794</v>
      </c>
    </row>
    <row r="154" spans="1:9">
      <c r="A154" s="317">
        <v>148</v>
      </c>
      <c r="B154" s="186">
        <v>40508</v>
      </c>
      <c r="C154" s="300" t="s">
        <v>258</v>
      </c>
      <c r="D154" s="37" t="s">
        <v>1210</v>
      </c>
      <c r="E154" s="11"/>
      <c r="F154" s="68">
        <v>2500</v>
      </c>
      <c r="G154" s="68"/>
      <c r="H154" s="270">
        <f t="shared" si="3"/>
        <v>-40372.380000000019</v>
      </c>
      <c r="I154" s="37" t="s">
        <v>794</v>
      </c>
    </row>
    <row r="155" spans="1:9">
      <c r="A155" s="317">
        <v>149</v>
      </c>
      <c r="B155" s="186">
        <v>40508</v>
      </c>
      <c r="C155" s="289">
        <v>5595</v>
      </c>
      <c r="D155" s="37" t="s">
        <v>1150</v>
      </c>
      <c r="E155" s="11"/>
      <c r="F155" s="68">
        <v>2824.35</v>
      </c>
      <c r="G155" s="68"/>
      <c r="H155" s="270">
        <f t="shared" si="3"/>
        <v>-43196.730000000018</v>
      </c>
      <c r="I155" s="37" t="s">
        <v>794</v>
      </c>
    </row>
    <row r="156" spans="1:9">
      <c r="A156" s="317">
        <v>150</v>
      </c>
      <c r="B156" s="186">
        <v>40508</v>
      </c>
      <c r="C156" s="300" t="s">
        <v>258</v>
      </c>
      <c r="D156" s="37" t="s">
        <v>1162</v>
      </c>
      <c r="E156" s="11"/>
      <c r="F156" s="68">
        <v>840.44</v>
      </c>
      <c r="G156" s="68"/>
      <c r="H156" s="270">
        <f t="shared" si="3"/>
        <v>-44037.17000000002</v>
      </c>
      <c r="I156" s="37" t="s">
        <v>794</v>
      </c>
    </row>
    <row r="157" spans="1:9">
      <c r="A157" s="317">
        <v>151</v>
      </c>
      <c r="B157" s="186">
        <v>40508</v>
      </c>
      <c r="C157" s="300" t="s">
        <v>258</v>
      </c>
      <c r="D157" s="37" t="s">
        <v>1211</v>
      </c>
      <c r="E157" s="11"/>
      <c r="F157" s="68">
        <v>361.27</v>
      </c>
      <c r="G157" s="68"/>
      <c r="H157" s="270">
        <f t="shared" si="3"/>
        <v>-44398.440000000017</v>
      </c>
      <c r="I157" s="37" t="s">
        <v>794</v>
      </c>
    </row>
    <row r="158" spans="1:9">
      <c r="A158" s="317">
        <v>152</v>
      </c>
      <c r="B158" s="186">
        <v>40508</v>
      </c>
      <c r="C158" s="300" t="s">
        <v>258</v>
      </c>
      <c r="D158" s="37" t="s">
        <v>395</v>
      </c>
      <c r="E158" s="11"/>
      <c r="F158" s="68">
        <v>293.17</v>
      </c>
      <c r="G158" s="68"/>
      <c r="H158" s="270">
        <f t="shared" si="3"/>
        <v>-44691.610000000015</v>
      </c>
      <c r="I158" s="37" t="s">
        <v>794</v>
      </c>
    </row>
    <row r="159" spans="1:9">
      <c r="A159" s="317">
        <v>153</v>
      </c>
      <c r="B159" s="186">
        <v>40508</v>
      </c>
      <c r="C159" s="300" t="s">
        <v>287</v>
      </c>
      <c r="D159" s="37" t="s">
        <v>1212</v>
      </c>
      <c r="E159" s="11"/>
      <c r="F159" s="68"/>
      <c r="G159" s="68">
        <v>1520</v>
      </c>
      <c r="H159" s="270">
        <f t="shared" ref="H159:H183" si="4">H158-F159+G159</f>
        <v>-43171.610000000015</v>
      </c>
      <c r="I159" s="37" t="s">
        <v>794</v>
      </c>
    </row>
    <row r="160" spans="1:9">
      <c r="A160" s="317">
        <v>154</v>
      </c>
      <c r="B160" s="186">
        <v>40508</v>
      </c>
      <c r="C160" s="300" t="s">
        <v>287</v>
      </c>
      <c r="D160" s="37" t="s">
        <v>1213</v>
      </c>
      <c r="E160" s="11"/>
      <c r="F160" s="68"/>
      <c r="G160" s="68">
        <v>621.9</v>
      </c>
      <c r="H160" s="271">
        <f t="shared" si="4"/>
        <v>-42549.710000000014</v>
      </c>
      <c r="I160" s="37" t="s">
        <v>794</v>
      </c>
    </row>
    <row r="161" spans="1:9">
      <c r="A161" s="317">
        <v>155</v>
      </c>
      <c r="B161" s="186">
        <v>40511</v>
      </c>
      <c r="C161" s="300">
        <v>5647</v>
      </c>
      <c r="D161" s="37" t="s">
        <v>1215</v>
      </c>
      <c r="E161" s="11"/>
      <c r="F161" s="68">
        <v>3044</v>
      </c>
      <c r="G161" s="68"/>
      <c r="H161" s="270">
        <f t="shared" si="4"/>
        <v>-45593.710000000014</v>
      </c>
      <c r="I161" s="37" t="s">
        <v>813</v>
      </c>
    </row>
    <row r="162" spans="1:9">
      <c r="A162" s="317">
        <v>156</v>
      </c>
      <c r="B162" s="186">
        <v>40511</v>
      </c>
      <c r="C162" s="307">
        <v>5648</v>
      </c>
      <c r="D162" s="107" t="s">
        <v>1216</v>
      </c>
      <c r="E162" s="68"/>
      <c r="F162" s="108">
        <v>1275.27</v>
      </c>
      <c r="G162" s="68"/>
      <c r="H162" s="270">
        <f t="shared" si="4"/>
        <v>-46868.98000000001</v>
      </c>
      <c r="I162" s="37" t="s">
        <v>809</v>
      </c>
    </row>
    <row r="163" spans="1:9">
      <c r="A163" s="317">
        <v>157</v>
      </c>
      <c r="B163" s="186">
        <v>40511</v>
      </c>
      <c r="C163" s="300">
        <v>5649</v>
      </c>
      <c r="D163" s="37" t="s">
        <v>1217</v>
      </c>
      <c r="E163" s="11"/>
      <c r="F163" s="68">
        <v>71.900000000000006</v>
      </c>
      <c r="G163" s="68"/>
      <c r="H163" s="270">
        <f t="shared" si="4"/>
        <v>-46940.880000000012</v>
      </c>
      <c r="I163" s="37" t="s">
        <v>813</v>
      </c>
    </row>
    <row r="164" spans="1:9">
      <c r="A164" s="317">
        <v>158</v>
      </c>
      <c r="B164" s="186">
        <v>40511</v>
      </c>
      <c r="C164" s="307" t="s">
        <v>1218</v>
      </c>
      <c r="D164" s="107" t="s">
        <v>1219</v>
      </c>
      <c r="E164" s="68"/>
      <c r="F164" s="108"/>
      <c r="G164" s="68">
        <v>124</v>
      </c>
      <c r="H164" s="270">
        <f t="shared" si="4"/>
        <v>-46816.880000000012</v>
      </c>
      <c r="I164" s="37" t="s">
        <v>809</v>
      </c>
    </row>
    <row r="165" spans="1:9">
      <c r="A165" s="317">
        <v>159</v>
      </c>
      <c r="B165" s="186">
        <v>40511</v>
      </c>
      <c r="C165" s="307" t="s">
        <v>287</v>
      </c>
      <c r="D165" s="107" t="s">
        <v>1220</v>
      </c>
      <c r="E165" s="68"/>
      <c r="F165" s="108"/>
      <c r="G165" s="68">
        <v>1600</v>
      </c>
      <c r="H165" s="270">
        <f t="shared" si="4"/>
        <v>-45216.880000000012</v>
      </c>
      <c r="I165" s="37" t="s">
        <v>809</v>
      </c>
    </row>
    <row r="166" spans="1:9">
      <c r="A166" s="317">
        <v>160</v>
      </c>
      <c r="B166" s="186">
        <v>40511</v>
      </c>
      <c r="C166" s="307"/>
      <c r="D166" s="107" t="s">
        <v>1221</v>
      </c>
      <c r="E166" s="68"/>
      <c r="F166" s="108"/>
      <c r="G166" s="68">
        <v>409.58</v>
      </c>
      <c r="H166" s="270">
        <f t="shared" si="4"/>
        <v>-44807.30000000001</v>
      </c>
      <c r="I166" s="37" t="s">
        <v>809</v>
      </c>
    </row>
    <row r="167" spans="1:9">
      <c r="A167" s="317">
        <v>161</v>
      </c>
      <c r="B167" s="256">
        <v>40511</v>
      </c>
      <c r="C167" s="307"/>
      <c r="D167" s="107" t="s">
        <v>1222</v>
      </c>
      <c r="E167" s="68"/>
      <c r="F167" s="108">
        <v>151.68</v>
      </c>
      <c r="G167" s="68"/>
      <c r="H167" s="270">
        <f t="shared" si="4"/>
        <v>-44958.98000000001</v>
      </c>
      <c r="I167" s="37" t="s">
        <v>809</v>
      </c>
    </row>
    <row r="168" spans="1:9">
      <c r="A168" s="317">
        <v>162</v>
      </c>
      <c r="B168" s="186">
        <v>40511</v>
      </c>
      <c r="C168" s="307">
        <v>5650</v>
      </c>
      <c r="D168" s="107" t="s">
        <v>323</v>
      </c>
      <c r="E168" s="121"/>
      <c r="F168" s="108">
        <v>0</v>
      </c>
      <c r="G168" s="68"/>
      <c r="H168" s="270">
        <f t="shared" si="4"/>
        <v>-44958.98000000001</v>
      </c>
      <c r="I168" s="37" t="s">
        <v>813</v>
      </c>
    </row>
    <row r="169" spans="1:9">
      <c r="A169" s="317">
        <v>163</v>
      </c>
      <c r="B169" s="186">
        <v>40512</v>
      </c>
      <c r="C169" s="307">
        <v>5594</v>
      </c>
      <c r="D169" s="107" t="s">
        <v>1238</v>
      </c>
      <c r="E169" s="121"/>
      <c r="F169" s="108">
        <v>240</v>
      </c>
      <c r="G169" s="68"/>
      <c r="H169" s="270">
        <f t="shared" si="4"/>
        <v>-45198.98000000001</v>
      </c>
      <c r="I169" s="37" t="s">
        <v>813</v>
      </c>
    </row>
    <row r="170" spans="1:9">
      <c r="A170" s="317">
        <v>164</v>
      </c>
      <c r="B170" s="186">
        <v>40512</v>
      </c>
      <c r="C170" s="307"/>
      <c r="D170" s="107" t="s">
        <v>310</v>
      </c>
      <c r="E170" s="68"/>
      <c r="F170" s="108">
        <v>18</v>
      </c>
      <c r="G170" s="140"/>
      <c r="H170" s="271">
        <f t="shared" si="4"/>
        <v>-45216.98000000001</v>
      </c>
      <c r="I170" s="37" t="s">
        <v>813</v>
      </c>
    </row>
    <row r="171" spans="1:9">
      <c r="A171" s="317">
        <v>165</v>
      </c>
      <c r="B171" s="186"/>
      <c r="C171" s="308"/>
      <c r="D171" s="130"/>
      <c r="E171" s="140"/>
      <c r="F171" s="141"/>
      <c r="G171" s="140"/>
      <c r="H171" s="284">
        <f t="shared" si="4"/>
        <v>-45216.98000000001</v>
      </c>
      <c r="I171" s="48"/>
    </row>
    <row r="172" spans="1:9">
      <c r="A172" s="317">
        <v>166</v>
      </c>
      <c r="B172" s="186"/>
      <c r="C172" s="292"/>
      <c r="D172" s="126"/>
      <c r="E172" s="105"/>
      <c r="F172" s="76"/>
      <c r="G172" s="105"/>
      <c r="H172" s="270">
        <f t="shared" si="4"/>
        <v>-45216.98000000001</v>
      </c>
      <c r="I172" s="64"/>
    </row>
    <row r="173" spans="1:9">
      <c r="A173" s="317">
        <v>167</v>
      </c>
      <c r="B173" s="186"/>
      <c r="C173" s="312"/>
      <c r="D173" s="285"/>
      <c r="E173" s="264"/>
      <c r="F173" s="286"/>
      <c r="G173" s="175"/>
      <c r="H173" s="287">
        <f t="shared" si="4"/>
        <v>-45216.98000000001</v>
      </c>
      <c r="I173" s="261"/>
    </row>
    <row r="174" spans="1:9">
      <c r="A174" s="317">
        <v>168</v>
      </c>
      <c r="B174" s="186"/>
      <c r="C174" s="313"/>
      <c r="D174" s="64"/>
      <c r="E174" s="122"/>
      <c r="F174" s="108"/>
      <c r="G174" s="146"/>
      <c r="H174" s="270">
        <f t="shared" si="4"/>
        <v>-45216.98000000001</v>
      </c>
      <c r="I174" s="142"/>
    </row>
    <row r="175" spans="1:9">
      <c r="A175" s="317">
        <v>169</v>
      </c>
      <c r="B175" s="186"/>
      <c r="C175" s="313"/>
      <c r="D175" s="64"/>
      <c r="E175" s="122"/>
      <c r="F175" s="108"/>
      <c r="G175" s="105"/>
      <c r="H175" s="270">
        <f t="shared" si="4"/>
        <v>-45216.98000000001</v>
      </c>
      <c r="I175" s="142"/>
    </row>
    <row r="176" spans="1:9">
      <c r="A176" s="317">
        <v>170</v>
      </c>
      <c r="B176" s="186"/>
      <c r="C176" s="313"/>
      <c r="D176" s="64"/>
      <c r="E176" s="122"/>
      <c r="F176" s="108"/>
      <c r="G176" s="105"/>
      <c r="H176" s="270">
        <f t="shared" si="4"/>
        <v>-45216.98000000001</v>
      </c>
      <c r="I176" s="37"/>
    </row>
    <row r="177" spans="1:9">
      <c r="A177" s="317">
        <v>171</v>
      </c>
      <c r="B177" s="186"/>
      <c r="C177" s="313"/>
      <c r="D177" s="64"/>
      <c r="E177" s="122"/>
      <c r="F177" s="108"/>
      <c r="G177" s="105"/>
      <c r="H177" s="270">
        <f t="shared" si="4"/>
        <v>-45216.98000000001</v>
      </c>
      <c r="I177" s="37"/>
    </row>
    <row r="178" spans="1:9">
      <c r="A178" s="317">
        <v>172</v>
      </c>
      <c r="B178" s="186"/>
      <c r="C178" s="313"/>
      <c r="D178" s="64"/>
      <c r="E178" s="122"/>
      <c r="F178" s="108"/>
      <c r="G178" s="105"/>
      <c r="H178" s="270">
        <f t="shared" si="4"/>
        <v>-45216.98000000001</v>
      </c>
      <c r="I178" s="37"/>
    </row>
    <row r="179" spans="1:9">
      <c r="A179" s="317">
        <v>173</v>
      </c>
      <c r="B179" s="186"/>
      <c r="C179" s="313"/>
      <c r="D179" s="64"/>
      <c r="E179" s="122"/>
      <c r="F179" s="108"/>
      <c r="G179" s="105"/>
      <c r="H179" s="270">
        <f t="shared" si="4"/>
        <v>-45216.98000000001</v>
      </c>
      <c r="I179" s="37"/>
    </row>
    <row r="180" spans="1:9">
      <c r="A180" s="317">
        <v>174</v>
      </c>
      <c r="B180" s="186"/>
      <c r="C180" s="313"/>
      <c r="D180" s="64"/>
      <c r="E180" s="122"/>
      <c r="F180" s="108"/>
      <c r="G180" s="105"/>
      <c r="H180" s="270">
        <f t="shared" si="4"/>
        <v>-45216.98000000001</v>
      </c>
      <c r="I180" s="37"/>
    </row>
    <row r="181" spans="1:9">
      <c r="A181" s="317">
        <v>175</v>
      </c>
      <c r="B181" s="186"/>
      <c r="C181" s="313"/>
      <c r="D181" s="64"/>
      <c r="E181" s="122"/>
      <c r="F181" s="108"/>
      <c r="G181" s="105"/>
      <c r="H181" s="270">
        <f t="shared" si="4"/>
        <v>-45216.98000000001</v>
      </c>
      <c r="I181" s="37"/>
    </row>
    <row r="182" spans="1:9">
      <c r="A182" s="317">
        <v>176</v>
      </c>
      <c r="B182" s="186"/>
      <c r="C182" s="313"/>
      <c r="D182" s="64"/>
      <c r="E182" s="122"/>
      <c r="F182" s="108"/>
      <c r="G182" s="105"/>
      <c r="H182" s="270">
        <f t="shared" si="4"/>
        <v>-45216.98000000001</v>
      </c>
      <c r="I182" s="37"/>
    </row>
    <row r="183" spans="1:9">
      <c r="A183" s="317">
        <v>177</v>
      </c>
      <c r="B183" s="186"/>
      <c r="C183" s="292"/>
      <c r="D183" s="126"/>
      <c r="E183" s="122"/>
      <c r="F183" s="108"/>
      <c r="G183" s="105"/>
      <c r="H183" s="270">
        <f t="shared" si="4"/>
        <v>-45216.98000000001</v>
      </c>
      <c r="I183" s="37"/>
    </row>
    <row r="184" spans="1:9">
      <c r="A184" s="317">
        <v>178</v>
      </c>
      <c r="B184" s="186"/>
      <c r="C184" s="311"/>
      <c r="D184" s="135"/>
      <c r="E184" s="68"/>
      <c r="F184" s="108"/>
      <c r="G184" s="105"/>
      <c r="H184" s="12">
        <f t="shared" ref="H184:H189" si="5">H359+G361-F390</f>
        <v>0</v>
      </c>
      <c r="I184" s="37"/>
    </row>
    <row r="185" spans="1:9">
      <c r="A185" s="317">
        <v>179</v>
      </c>
      <c r="B185" s="186"/>
      <c r="C185" s="307"/>
      <c r="D185" s="107"/>
      <c r="E185" s="68"/>
      <c r="F185" s="108"/>
      <c r="G185" s="105"/>
      <c r="H185" s="12">
        <f t="shared" si="5"/>
        <v>0</v>
      </c>
      <c r="I185" s="37"/>
    </row>
    <row r="186" spans="1:9">
      <c r="A186" s="317">
        <v>180</v>
      </c>
      <c r="B186" s="186"/>
      <c r="C186" s="307"/>
      <c r="D186" s="107"/>
      <c r="E186" s="68"/>
      <c r="F186" s="108"/>
      <c r="G186" s="105"/>
      <c r="H186" s="12">
        <f t="shared" si="5"/>
        <v>0</v>
      </c>
      <c r="I186" s="37"/>
    </row>
    <row r="187" spans="1:9">
      <c r="A187" s="317">
        <v>181</v>
      </c>
      <c r="B187" s="186"/>
      <c r="C187" s="307"/>
      <c r="D187" s="107"/>
      <c r="E187" s="68"/>
      <c r="F187" s="108"/>
      <c r="G187" s="105">
        <f>SUM(G6:G182)</f>
        <v>118359.28</v>
      </c>
      <c r="H187" s="12">
        <f t="shared" si="5"/>
        <v>0</v>
      </c>
      <c r="I187" s="37"/>
    </row>
    <row r="188" spans="1:9">
      <c r="A188" s="317">
        <v>182</v>
      </c>
      <c r="B188" s="186"/>
      <c r="C188" s="307"/>
      <c r="D188" s="43"/>
      <c r="E188" s="68"/>
      <c r="F188" s="68"/>
      <c r="G188" s="105"/>
      <c r="H188" s="12">
        <f t="shared" si="5"/>
        <v>0</v>
      </c>
      <c r="I188" s="37"/>
    </row>
    <row r="189" spans="1:9">
      <c r="A189" s="317">
        <v>183</v>
      </c>
      <c r="B189" s="186"/>
      <c r="C189" s="307"/>
      <c r="D189" s="43"/>
      <c r="E189" s="68"/>
      <c r="F189" s="68"/>
      <c r="G189" s="105"/>
      <c r="H189" s="12">
        <f t="shared" si="5"/>
        <v>0</v>
      </c>
      <c r="I189" s="37"/>
    </row>
    <row r="190" spans="1:9">
      <c r="A190" s="317">
        <v>184</v>
      </c>
      <c r="B190" s="186"/>
      <c r="C190" s="307"/>
      <c r="D190" s="43"/>
      <c r="E190" s="68"/>
      <c r="F190" s="68"/>
      <c r="G190" s="105"/>
      <c r="H190" s="12">
        <f t="shared" ref="H190:H221" si="6">H365+G367-F396</f>
        <v>0</v>
      </c>
      <c r="I190" s="37"/>
    </row>
    <row r="191" spans="1:9">
      <c r="A191" s="317">
        <v>185</v>
      </c>
      <c r="B191" s="186"/>
      <c r="C191" s="307"/>
      <c r="D191" s="43"/>
      <c r="E191" s="68"/>
      <c r="F191" s="68"/>
      <c r="G191" s="105"/>
      <c r="H191" s="12">
        <f t="shared" si="6"/>
        <v>0</v>
      </c>
      <c r="I191" s="37"/>
    </row>
    <row r="192" spans="1:9">
      <c r="A192" s="317">
        <v>186</v>
      </c>
      <c r="B192" s="186"/>
      <c r="C192" s="307"/>
      <c r="D192" s="44"/>
      <c r="E192" s="68"/>
      <c r="F192" s="68"/>
      <c r="G192" s="105"/>
      <c r="H192" s="12">
        <f t="shared" si="6"/>
        <v>0</v>
      </c>
      <c r="I192" s="37"/>
    </row>
    <row r="193" spans="1:9">
      <c r="A193" s="317">
        <v>187</v>
      </c>
      <c r="B193" s="186"/>
      <c r="C193" s="308"/>
      <c r="D193" s="137"/>
      <c r="E193" s="68"/>
      <c r="F193" s="68"/>
      <c r="G193" s="105"/>
      <c r="H193" s="12">
        <f t="shared" si="6"/>
        <v>0</v>
      </c>
      <c r="I193" s="37"/>
    </row>
    <row r="194" spans="1:9">
      <c r="A194" s="317">
        <v>188</v>
      </c>
      <c r="B194" s="186"/>
      <c r="C194" s="300"/>
      <c r="D194" s="37"/>
      <c r="E194" s="11"/>
      <c r="F194" s="11"/>
      <c r="G194" s="105"/>
      <c r="H194" s="12">
        <f t="shared" si="6"/>
        <v>0</v>
      </c>
      <c r="I194" s="37"/>
    </row>
    <row r="195" spans="1:9">
      <c r="A195" s="317">
        <v>189</v>
      </c>
      <c r="B195" s="186"/>
      <c r="C195" s="291"/>
      <c r="D195" s="67"/>
      <c r="E195" s="122"/>
      <c r="F195" s="68"/>
      <c r="G195" s="105"/>
      <c r="H195" s="12">
        <f t="shared" si="6"/>
        <v>0</v>
      </c>
      <c r="I195" s="37"/>
    </row>
    <row r="196" spans="1:9">
      <c r="A196" s="317">
        <v>190</v>
      </c>
      <c r="B196" s="186"/>
      <c r="C196" s="294"/>
      <c r="D196" s="81"/>
      <c r="E196" s="68"/>
      <c r="F196" s="68"/>
      <c r="G196" s="105"/>
      <c r="H196" s="12">
        <f t="shared" si="6"/>
        <v>0</v>
      </c>
      <c r="I196" s="37"/>
    </row>
    <row r="197" spans="1:9">
      <c r="A197" s="317">
        <v>191</v>
      </c>
      <c r="B197" s="186"/>
      <c r="C197" s="307"/>
      <c r="D197" s="43"/>
      <c r="E197" s="68"/>
      <c r="F197" s="68"/>
      <c r="G197" s="105"/>
      <c r="H197" s="12">
        <f t="shared" si="6"/>
        <v>0</v>
      </c>
      <c r="I197" s="37"/>
    </row>
    <row r="198" spans="1:9">
      <c r="A198" s="317">
        <v>192</v>
      </c>
      <c r="B198" s="186"/>
      <c r="C198" s="307"/>
      <c r="D198" s="107"/>
      <c r="E198" s="68"/>
      <c r="F198" s="108"/>
      <c r="G198" s="105"/>
      <c r="H198" s="12">
        <f t="shared" si="6"/>
        <v>0</v>
      </c>
      <c r="I198" s="37"/>
    </row>
    <row r="199" spans="1:9">
      <c r="A199" s="317">
        <v>193</v>
      </c>
      <c r="B199" s="186"/>
      <c r="C199" s="308"/>
      <c r="D199" s="132"/>
      <c r="E199" s="140"/>
      <c r="F199" s="141"/>
      <c r="G199" s="105"/>
      <c r="H199" s="12">
        <f t="shared" si="6"/>
        <v>0</v>
      </c>
      <c r="I199" s="37"/>
    </row>
    <row r="200" spans="1:9">
      <c r="A200" s="317">
        <v>194</v>
      </c>
      <c r="B200" s="186"/>
      <c r="C200" s="307"/>
      <c r="D200" s="107"/>
      <c r="E200" s="68"/>
      <c r="F200" s="108"/>
      <c r="G200" s="105"/>
      <c r="H200" s="12">
        <f t="shared" si="6"/>
        <v>0</v>
      </c>
      <c r="I200" s="37"/>
    </row>
    <row r="201" spans="1:9">
      <c r="A201" s="317">
        <v>195</v>
      </c>
      <c r="B201" s="186"/>
      <c r="C201" s="308"/>
      <c r="D201" s="132"/>
      <c r="E201" s="140"/>
      <c r="F201" s="141"/>
      <c r="G201" s="105"/>
      <c r="H201" s="12">
        <f t="shared" si="6"/>
        <v>0</v>
      </c>
      <c r="I201" s="37"/>
    </row>
    <row r="202" spans="1:9">
      <c r="A202" s="317">
        <v>196</v>
      </c>
      <c r="B202" s="186"/>
      <c r="C202" s="292"/>
      <c r="D202" s="64"/>
      <c r="E202" s="105"/>
      <c r="F202" s="76"/>
      <c r="G202" s="105"/>
      <c r="H202" s="12">
        <f t="shared" si="6"/>
        <v>0</v>
      </c>
      <c r="I202" s="37"/>
    </row>
    <row r="203" spans="1:9">
      <c r="A203" s="317">
        <v>197</v>
      </c>
      <c r="B203" s="186"/>
      <c r="C203" s="293"/>
      <c r="D203" s="145"/>
      <c r="E203" s="146"/>
      <c r="F203" s="147"/>
      <c r="G203" s="105"/>
      <c r="H203" s="12">
        <f t="shared" si="6"/>
        <v>0</v>
      </c>
      <c r="I203" s="37"/>
    </row>
    <row r="204" spans="1:9">
      <c r="A204" s="317">
        <v>198</v>
      </c>
      <c r="B204" s="186"/>
      <c r="C204" s="292"/>
      <c r="D204" s="64"/>
      <c r="E204" s="105"/>
      <c r="F204" s="76"/>
      <c r="G204" s="105"/>
      <c r="H204" s="12">
        <f t="shared" si="6"/>
        <v>0</v>
      </c>
      <c r="I204" s="37"/>
    </row>
    <row r="205" spans="1:9">
      <c r="A205" s="317">
        <v>199</v>
      </c>
      <c r="B205" s="186"/>
      <c r="C205" s="292"/>
      <c r="D205" s="64"/>
      <c r="E205" s="105"/>
      <c r="F205" s="76"/>
      <c r="G205" s="68"/>
      <c r="H205" s="12">
        <f t="shared" si="6"/>
        <v>0</v>
      </c>
      <c r="I205" s="37"/>
    </row>
    <row r="206" spans="1:9">
      <c r="A206" s="317">
        <v>200</v>
      </c>
      <c r="B206" s="186"/>
      <c r="C206" s="292"/>
      <c r="D206" s="64"/>
      <c r="E206" s="105"/>
      <c r="F206" s="76"/>
      <c r="G206" s="68"/>
      <c r="H206" s="12">
        <f t="shared" si="6"/>
        <v>0</v>
      </c>
      <c r="I206" s="37"/>
    </row>
    <row r="207" spans="1:9">
      <c r="A207" s="317">
        <v>201</v>
      </c>
      <c r="B207" s="186"/>
      <c r="C207" s="292"/>
      <c r="D207" s="126"/>
      <c r="E207" s="105"/>
      <c r="F207" s="148"/>
      <c r="G207" s="68"/>
      <c r="H207" s="12">
        <f t="shared" si="6"/>
        <v>0</v>
      </c>
      <c r="I207" s="37"/>
    </row>
    <row r="208" spans="1:9">
      <c r="A208" s="317">
        <v>202</v>
      </c>
      <c r="B208" s="186"/>
      <c r="C208" s="292"/>
      <c r="D208" s="126"/>
      <c r="E208" s="105"/>
      <c r="F208" s="148"/>
      <c r="G208" s="68"/>
      <c r="H208" s="12">
        <f t="shared" si="6"/>
        <v>0</v>
      </c>
      <c r="I208" s="13"/>
    </row>
    <row r="209" spans="1:9">
      <c r="A209" s="317">
        <v>203</v>
      </c>
      <c r="B209" s="186"/>
      <c r="C209" s="292"/>
      <c r="D209" s="126"/>
      <c r="E209" s="105"/>
      <c r="F209" s="76"/>
      <c r="G209" s="68"/>
      <c r="H209" s="12">
        <f t="shared" si="6"/>
        <v>0</v>
      </c>
      <c r="I209" s="13"/>
    </row>
    <row r="210" spans="1:9">
      <c r="A210" s="317">
        <v>204</v>
      </c>
      <c r="B210" s="186"/>
      <c r="C210" s="292"/>
      <c r="D210" s="126"/>
      <c r="E210" s="105"/>
      <c r="F210" s="76"/>
      <c r="G210" s="68"/>
      <c r="H210" s="12">
        <f t="shared" si="6"/>
        <v>0</v>
      </c>
      <c r="I210" s="13"/>
    </row>
    <row r="211" spans="1:9">
      <c r="A211" s="317">
        <v>205</v>
      </c>
      <c r="B211" s="186"/>
      <c r="C211" s="292"/>
      <c r="D211" s="126"/>
      <c r="E211" s="105"/>
      <c r="F211" s="76"/>
      <c r="G211" s="68"/>
      <c r="H211" s="12">
        <f t="shared" si="6"/>
        <v>0</v>
      </c>
      <c r="I211" s="37"/>
    </row>
    <row r="212" spans="1:9">
      <c r="A212" s="317">
        <v>206</v>
      </c>
      <c r="B212" s="186"/>
      <c r="C212" s="292"/>
      <c r="D212" s="126"/>
      <c r="E212" s="105"/>
      <c r="F212" s="76"/>
      <c r="G212" s="68"/>
      <c r="H212" s="12">
        <f t="shared" si="6"/>
        <v>0</v>
      </c>
      <c r="I212" s="37"/>
    </row>
    <row r="213" spans="1:9">
      <c r="A213" s="317">
        <v>207</v>
      </c>
      <c r="B213" s="186"/>
      <c r="C213" s="292"/>
      <c r="D213" s="126"/>
      <c r="E213" s="105"/>
      <c r="F213" s="76"/>
      <c r="G213" s="68"/>
      <c r="H213" s="12">
        <f t="shared" si="6"/>
        <v>0</v>
      </c>
      <c r="I213" s="13"/>
    </row>
    <row r="214" spans="1:9">
      <c r="A214" s="317">
        <v>208</v>
      </c>
      <c r="B214" s="186"/>
      <c r="C214" s="292"/>
      <c r="D214" s="126"/>
      <c r="E214" s="105"/>
      <c r="F214" s="76"/>
      <c r="G214" s="68"/>
      <c r="H214" s="12">
        <f t="shared" si="6"/>
        <v>0</v>
      </c>
      <c r="I214" s="13"/>
    </row>
    <row r="215" spans="1:9">
      <c r="A215" s="317">
        <v>209</v>
      </c>
      <c r="B215" s="186"/>
      <c r="C215" s="292"/>
      <c r="D215" s="126"/>
      <c r="E215" s="105"/>
      <c r="F215" s="76"/>
      <c r="G215" s="68"/>
      <c r="H215" s="12">
        <f t="shared" si="6"/>
        <v>0</v>
      </c>
      <c r="I215" s="13"/>
    </row>
    <row r="216" spans="1:9">
      <c r="A216" s="317">
        <v>210</v>
      </c>
      <c r="B216" s="186"/>
      <c r="C216" s="291"/>
      <c r="D216" s="67"/>
      <c r="E216" s="71"/>
      <c r="F216" s="72"/>
      <c r="G216" s="68"/>
      <c r="H216" s="12">
        <f t="shared" si="6"/>
        <v>0</v>
      </c>
      <c r="I216" s="13"/>
    </row>
    <row r="217" spans="1:9">
      <c r="A217" s="317">
        <v>211</v>
      </c>
      <c r="B217" s="186"/>
      <c r="C217" s="291"/>
      <c r="D217" s="67"/>
      <c r="E217" s="71"/>
      <c r="F217" s="72"/>
      <c r="G217" s="68"/>
      <c r="H217" s="12">
        <f t="shared" si="6"/>
        <v>0</v>
      </c>
      <c r="I217" s="13"/>
    </row>
    <row r="218" spans="1:9">
      <c r="A218" s="317">
        <v>212</v>
      </c>
      <c r="B218" s="186"/>
      <c r="C218" s="291"/>
      <c r="D218" s="67"/>
      <c r="E218" s="71"/>
      <c r="F218" s="72"/>
      <c r="G218" s="68"/>
      <c r="H218" s="12">
        <f t="shared" si="6"/>
        <v>0</v>
      </c>
      <c r="I218" s="13"/>
    </row>
    <row r="219" spans="1:9">
      <c r="A219" s="317">
        <v>213</v>
      </c>
      <c r="B219" s="186"/>
      <c r="C219" s="291"/>
      <c r="D219" s="67"/>
      <c r="E219" s="71"/>
      <c r="F219" s="72"/>
      <c r="G219" s="68"/>
      <c r="H219" s="12">
        <f t="shared" si="6"/>
        <v>0</v>
      </c>
      <c r="I219" s="13"/>
    </row>
    <row r="220" spans="1:9">
      <c r="A220" s="317">
        <v>214</v>
      </c>
      <c r="B220" s="186"/>
      <c r="C220" s="291"/>
      <c r="D220" s="67"/>
      <c r="E220" s="71"/>
      <c r="F220" s="72"/>
      <c r="G220" s="68"/>
      <c r="H220" s="12">
        <f t="shared" si="6"/>
        <v>0</v>
      </c>
      <c r="I220" s="13"/>
    </row>
    <row r="221" spans="1:9">
      <c r="A221" s="317">
        <v>215</v>
      </c>
      <c r="B221" s="186"/>
      <c r="C221" s="292"/>
      <c r="D221" s="156"/>
      <c r="E221" s="105"/>
      <c r="F221" s="105"/>
      <c r="G221" s="68"/>
      <c r="H221" s="12">
        <f t="shared" si="6"/>
        <v>0</v>
      </c>
      <c r="I221" s="37"/>
    </row>
    <row r="222" spans="1:9">
      <c r="A222" s="317">
        <v>216</v>
      </c>
      <c r="B222" s="186"/>
      <c r="C222" s="294"/>
      <c r="D222" s="81"/>
      <c r="E222" s="157"/>
      <c r="F222" s="158"/>
      <c r="G222" s="68"/>
      <c r="H222" s="12">
        <f t="shared" ref="H222:H238" si="7">H397+G399-F428</f>
        <v>0</v>
      </c>
      <c r="I222" s="13"/>
    </row>
    <row r="223" spans="1:9">
      <c r="A223" s="317">
        <v>217</v>
      </c>
      <c r="B223" s="186"/>
      <c r="C223" s="292"/>
      <c r="D223" s="67"/>
      <c r="E223" s="71"/>
      <c r="F223" s="72"/>
      <c r="G223" s="68"/>
      <c r="H223" s="12">
        <f t="shared" si="7"/>
        <v>0</v>
      </c>
      <c r="I223" s="13"/>
    </row>
    <row r="224" spans="1:9">
      <c r="A224" s="317">
        <v>218</v>
      </c>
      <c r="B224" s="186"/>
      <c r="C224" s="291"/>
      <c r="D224" s="67"/>
      <c r="E224" s="71"/>
      <c r="F224" s="72"/>
      <c r="G224" s="68"/>
      <c r="H224" s="12">
        <f t="shared" si="7"/>
        <v>0</v>
      </c>
      <c r="I224" s="13"/>
    </row>
    <row r="225" spans="1:9">
      <c r="A225" s="317">
        <v>219</v>
      </c>
      <c r="B225" s="186"/>
      <c r="C225" s="291"/>
      <c r="D225" s="67"/>
      <c r="E225" s="71"/>
      <c r="F225" s="72"/>
      <c r="G225" s="68"/>
      <c r="H225" s="12">
        <f t="shared" si="7"/>
        <v>0</v>
      </c>
      <c r="I225" s="13"/>
    </row>
    <row r="226" spans="1:9">
      <c r="A226" s="317">
        <v>220</v>
      </c>
      <c r="B226" s="186"/>
      <c r="C226" s="292"/>
      <c r="D226" s="126"/>
      <c r="E226" s="105"/>
      <c r="F226" s="76"/>
      <c r="G226" s="68"/>
      <c r="H226" s="12">
        <f t="shared" si="7"/>
        <v>0</v>
      </c>
      <c r="I226" s="13"/>
    </row>
    <row r="227" spans="1:9">
      <c r="A227" s="317">
        <v>221</v>
      </c>
      <c r="B227" s="186"/>
      <c r="C227" s="291"/>
      <c r="D227" s="67"/>
      <c r="E227" s="71"/>
      <c r="F227" s="72"/>
      <c r="G227" s="68"/>
      <c r="H227" s="12">
        <f t="shared" si="7"/>
        <v>0</v>
      </c>
      <c r="I227" s="13"/>
    </row>
    <row r="228" spans="1:9">
      <c r="A228" s="317">
        <v>222</v>
      </c>
      <c r="B228" s="186"/>
      <c r="C228" s="291"/>
      <c r="D228" s="67"/>
      <c r="E228" s="71"/>
      <c r="F228" s="72"/>
      <c r="G228" s="68"/>
      <c r="H228" s="12">
        <f t="shared" si="7"/>
        <v>0</v>
      </c>
      <c r="I228" s="13"/>
    </row>
    <row r="229" spans="1:9">
      <c r="A229" s="317">
        <v>223</v>
      </c>
      <c r="B229" s="186"/>
      <c r="C229" s="291"/>
      <c r="D229" s="67"/>
      <c r="E229" s="71"/>
      <c r="F229" s="72"/>
      <c r="G229" s="68"/>
      <c r="H229" s="12">
        <f t="shared" si="7"/>
        <v>0</v>
      </c>
      <c r="I229" s="13"/>
    </row>
    <row r="230" spans="1:9">
      <c r="A230" s="317">
        <v>224</v>
      </c>
      <c r="B230" s="186"/>
      <c r="C230" s="291"/>
      <c r="D230" s="67"/>
      <c r="E230" s="71"/>
      <c r="F230" s="72"/>
      <c r="G230" s="68"/>
      <c r="H230" s="12">
        <f t="shared" si="7"/>
        <v>0</v>
      </c>
      <c r="I230" s="13"/>
    </row>
    <row r="231" spans="1:9">
      <c r="A231" s="317">
        <v>225</v>
      </c>
      <c r="B231" s="186"/>
      <c r="C231" s="291"/>
      <c r="D231" s="67"/>
      <c r="E231" s="71"/>
      <c r="F231" s="72"/>
      <c r="G231" s="68"/>
      <c r="H231" s="12">
        <f t="shared" si="7"/>
        <v>0</v>
      </c>
      <c r="I231" s="13"/>
    </row>
    <row r="232" spans="1:9">
      <c r="A232" s="317">
        <v>226</v>
      </c>
      <c r="B232" s="186"/>
      <c r="C232" s="292"/>
      <c r="D232" s="156"/>
      <c r="E232" s="105"/>
      <c r="F232" s="112"/>
      <c r="G232" s="68"/>
      <c r="H232" s="12">
        <f t="shared" si="7"/>
        <v>0</v>
      </c>
      <c r="I232" s="13"/>
    </row>
    <row r="233" spans="1:9">
      <c r="A233" s="317">
        <v>227</v>
      </c>
      <c r="B233" s="186"/>
      <c r="C233" s="291"/>
      <c r="D233" s="67"/>
      <c r="E233" s="105"/>
      <c r="F233" s="112"/>
      <c r="G233" s="11"/>
      <c r="H233" s="12">
        <f t="shared" si="7"/>
        <v>0</v>
      </c>
      <c r="I233" s="13"/>
    </row>
    <row r="234" spans="1:9">
      <c r="A234" s="317">
        <v>228</v>
      </c>
      <c r="B234" s="186"/>
      <c r="C234" s="292"/>
      <c r="D234" s="67"/>
      <c r="E234" s="71"/>
      <c r="F234" s="72"/>
      <c r="G234" s="11"/>
      <c r="H234" s="12">
        <f t="shared" si="7"/>
        <v>0</v>
      </c>
      <c r="I234" s="13"/>
    </row>
    <row r="235" spans="1:9">
      <c r="A235" s="317">
        <v>229</v>
      </c>
      <c r="B235" s="186"/>
      <c r="C235" s="292"/>
      <c r="D235" s="67"/>
      <c r="E235" s="71"/>
      <c r="F235" s="72"/>
      <c r="G235" s="11"/>
      <c r="H235" s="12">
        <f t="shared" si="7"/>
        <v>0</v>
      </c>
      <c r="I235" s="13"/>
    </row>
    <row r="236" spans="1:9">
      <c r="A236" s="317">
        <v>230</v>
      </c>
      <c r="B236" s="186"/>
      <c r="C236" s="292"/>
      <c r="D236" s="67"/>
      <c r="E236" s="71"/>
      <c r="F236" s="72"/>
      <c r="G236" s="11"/>
      <c r="H236" s="12">
        <f t="shared" si="7"/>
        <v>0</v>
      </c>
      <c r="I236" s="13"/>
    </row>
    <row r="237" spans="1:9">
      <c r="A237" s="317">
        <v>231</v>
      </c>
      <c r="B237" s="186"/>
      <c r="C237" s="292"/>
      <c r="D237" s="67"/>
      <c r="E237" s="71"/>
      <c r="F237" s="72"/>
      <c r="G237" s="11"/>
      <c r="H237" s="12">
        <f t="shared" si="7"/>
        <v>0</v>
      </c>
      <c r="I237" s="13"/>
    </row>
    <row r="238" spans="1:9">
      <c r="A238" s="317">
        <v>232</v>
      </c>
      <c r="B238" s="186"/>
      <c r="C238" s="292"/>
      <c r="D238" s="126"/>
      <c r="E238" s="105"/>
      <c r="F238" s="76"/>
      <c r="G238" s="11"/>
      <c r="H238" s="12">
        <f t="shared" si="7"/>
        <v>0</v>
      </c>
      <c r="I238" s="13"/>
    </row>
    <row r="239" spans="1:9">
      <c r="A239" s="317">
        <v>233</v>
      </c>
      <c r="B239" s="186"/>
      <c r="C239" s="307"/>
      <c r="D239" s="94"/>
      <c r="E239" s="71"/>
      <c r="F239" s="72"/>
      <c r="G239" s="11"/>
      <c r="H239" s="12"/>
      <c r="I239" s="13"/>
    </row>
    <row r="240" spans="1:9">
      <c r="A240" s="317">
        <v>234</v>
      </c>
      <c r="B240" s="186"/>
      <c r="C240" s="295"/>
      <c r="D240" s="94"/>
      <c r="E240" s="71"/>
      <c r="F240" s="72"/>
      <c r="G240" s="11"/>
      <c r="H240" s="12"/>
      <c r="I240" s="13"/>
    </row>
    <row r="241" spans="1:9">
      <c r="A241" s="317">
        <v>235</v>
      </c>
      <c r="B241" s="186"/>
      <c r="C241" s="295"/>
      <c r="D241" s="125"/>
      <c r="E241" s="71"/>
      <c r="F241" s="72"/>
      <c r="G241" s="11"/>
      <c r="H241" s="12"/>
      <c r="I241" s="13"/>
    </row>
    <row r="242" spans="1:9">
      <c r="A242" s="317">
        <v>236</v>
      </c>
      <c r="B242" s="186"/>
      <c r="C242" s="295"/>
      <c r="D242" s="67"/>
      <c r="E242" s="71"/>
      <c r="F242" s="72"/>
      <c r="G242" s="11"/>
      <c r="H242" s="12"/>
      <c r="I242" s="13"/>
    </row>
    <row r="243" spans="1:9">
      <c r="A243" s="317">
        <v>237</v>
      </c>
      <c r="B243" s="186"/>
      <c r="C243" s="295"/>
      <c r="D243" s="67"/>
      <c r="E243" s="71"/>
      <c r="F243" s="72"/>
      <c r="G243" s="11"/>
      <c r="H243" s="12"/>
      <c r="I243" s="13"/>
    </row>
    <row r="244" spans="1:9">
      <c r="A244" s="317">
        <v>238</v>
      </c>
      <c r="B244" s="186"/>
      <c r="C244" s="295"/>
      <c r="D244" s="67"/>
      <c r="E244" s="71"/>
      <c r="F244" s="72"/>
      <c r="G244" s="11"/>
      <c r="H244" s="12"/>
    </row>
    <row r="245" spans="1:9">
      <c r="A245" s="317">
        <v>239</v>
      </c>
      <c r="B245" s="74"/>
      <c r="C245" s="307"/>
      <c r="D245" s="67"/>
      <c r="E245" s="71"/>
      <c r="F245" s="72"/>
      <c r="G245" s="11"/>
    </row>
    <row r="246" spans="1:9">
      <c r="A246" s="317">
        <v>240</v>
      </c>
      <c r="B246" s="74"/>
      <c r="C246" s="295"/>
      <c r="D246" s="67"/>
      <c r="E246" s="71"/>
      <c r="F246" s="72"/>
    </row>
    <row r="247" spans="1:9">
      <c r="A247" s="317">
        <v>241</v>
      </c>
      <c r="B247" s="74"/>
      <c r="C247" s="295"/>
      <c r="D247" s="67"/>
      <c r="E247" s="71"/>
      <c r="F247" s="72"/>
    </row>
    <row r="248" spans="1:9">
      <c r="A248" s="317">
        <v>242</v>
      </c>
      <c r="B248" s="74"/>
      <c r="C248" s="295"/>
      <c r="D248" s="67"/>
      <c r="E248" s="71"/>
      <c r="F248" s="72"/>
    </row>
    <row r="249" spans="1:9">
      <c r="A249" s="317">
        <v>243</v>
      </c>
      <c r="B249" s="74"/>
      <c r="C249" s="295"/>
      <c r="D249" s="67"/>
      <c r="E249" s="71"/>
      <c r="F249" s="72"/>
    </row>
    <row r="250" spans="1:9">
      <c r="A250" s="317">
        <v>244</v>
      </c>
      <c r="B250" s="74"/>
      <c r="C250" s="295"/>
      <c r="D250" s="67"/>
      <c r="E250" s="71"/>
      <c r="F250" s="72"/>
    </row>
    <row r="251" spans="1:9">
      <c r="A251" s="317">
        <v>245</v>
      </c>
      <c r="B251" s="74"/>
      <c r="C251" s="295"/>
      <c r="D251" s="67"/>
      <c r="E251" s="71"/>
      <c r="F251" s="72"/>
    </row>
    <row r="252" spans="1:9">
      <c r="A252" s="317">
        <v>246</v>
      </c>
      <c r="B252" s="74"/>
      <c r="C252" s="295"/>
      <c r="D252" s="67"/>
      <c r="E252" s="71"/>
      <c r="F252" s="72"/>
    </row>
    <row r="253" spans="1:9">
      <c r="A253" s="317">
        <v>247</v>
      </c>
      <c r="B253" s="74"/>
      <c r="C253" s="295"/>
      <c r="D253" s="67"/>
      <c r="E253" s="71"/>
      <c r="F253" s="72"/>
    </row>
    <row r="254" spans="1:9">
      <c r="A254" s="317">
        <v>248</v>
      </c>
      <c r="B254" s="74"/>
      <c r="C254" s="295"/>
      <c r="D254" s="67"/>
      <c r="E254" s="71"/>
      <c r="F254" s="72"/>
    </row>
    <row r="255" spans="1:9">
      <c r="A255" s="317">
        <v>249</v>
      </c>
      <c r="B255" s="74"/>
      <c r="C255" s="295"/>
      <c r="D255" s="67"/>
      <c r="E255" s="71"/>
      <c r="F255" s="72"/>
    </row>
    <row r="256" spans="1:9">
      <c r="A256" s="317">
        <v>250</v>
      </c>
      <c r="B256" s="74"/>
      <c r="C256" s="307"/>
      <c r="D256" s="67"/>
      <c r="E256" s="71"/>
      <c r="F256" s="72"/>
    </row>
    <row r="257" spans="1:6">
      <c r="A257" s="317">
        <v>251</v>
      </c>
      <c r="B257" s="74"/>
      <c r="C257" s="295"/>
      <c r="D257" s="67"/>
      <c r="E257" s="71"/>
      <c r="F257" s="72"/>
    </row>
    <row r="258" spans="1:6">
      <c r="A258" s="317">
        <v>252</v>
      </c>
      <c r="B258" s="74"/>
      <c r="C258" s="295"/>
      <c r="D258" s="67"/>
      <c r="E258" s="71"/>
      <c r="F258" s="72"/>
    </row>
    <row r="259" spans="1:6">
      <c r="A259" s="317">
        <v>253</v>
      </c>
      <c r="B259" s="74"/>
      <c r="C259" s="295"/>
      <c r="D259" s="67"/>
      <c r="E259" s="71"/>
      <c r="F259" s="72"/>
    </row>
    <row r="260" spans="1:6">
      <c r="A260" s="317">
        <v>254</v>
      </c>
      <c r="B260" s="74"/>
      <c r="C260" s="295"/>
      <c r="D260" s="67"/>
      <c r="E260" s="71"/>
      <c r="F260" s="72"/>
    </row>
    <row r="261" spans="1:6">
      <c r="A261" s="317">
        <v>255</v>
      </c>
      <c r="B261" s="74"/>
      <c r="C261" s="295"/>
      <c r="D261" s="67"/>
      <c r="E261" s="71"/>
      <c r="F261" s="72"/>
    </row>
    <row r="262" spans="1:6">
      <c r="A262" s="317">
        <v>256</v>
      </c>
      <c r="B262" s="74"/>
      <c r="C262" s="289"/>
      <c r="D262" s="67"/>
      <c r="E262" s="71"/>
      <c r="F262" s="72"/>
    </row>
    <row r="263" spans="1:6">
      <c r="A263" s="317">
        <v>257</v>
      </c>
      <c r="B263" s="74"/>
      <c r="C263" s="289"/>
      <c r="D263" s="67"/>
      <c r="E263" s="71"/>
      <c r="F263" s="72"/>
    </row>
    <row r="264" spans="1:6">
      <c r="A264" s="317">
        <v>258</v>
      </c>
      <c r="B264" s="74"/>
      <c r="C264" s="289"/>
      <c r="D264" s="67"/>
      <c r="E264" s="71"/>
      <c r="F264" s="72"/>
    </row>
    <row r="265" spans="1:6">
      <c r="A265" s="317">
        <v>259</v>
      </c>
      <c r="B265" s="74"/>
      <c r="C265" s="289"/>
      <c r="D265" s="67"/>
      <c r="E265" s="71"/>
      <c r="F265" s="72"/>
    </row>
    <row r="266" spans="1:6">
      <c r="A266" s="317">
        <v>260</v>
      </c>
      <c r="B266" s="84"/>
      <c r="C266" s="289"/>
      <c r="D266" s="67"/>
      <c r="E266" s="71"/>
      <c r="F266" s="72"/>
    </row>
    <row r="267" spans="1:6">
      <c r="A267" s="317">
        <v>261</v>
      </c>
      <c r="B267" s="84"/>
      <c r="C267" s="289"/>
      <c r="D267" s="31"/>
      <c r="E267" s="11"/>
      <c r="F267" s="73"/>
    </row>
    <row r="268" spans="1:6">
      <c r="A268" s="317">
        <v>262</v>
      </c>
      <c r="B268" s="84"/>
      <c r="C268" s="289"/>
      <c r="D268" s="13"/>
      <c r="E268" s="11"/>
      <c r="F268" s="11"/>
    </row>
    <row r="269" spans="1:6">
      <c r="A269" s="317">
        <v>263</v>
      </c>
      <c r="B269" s="84"/>
      <c r="C269" s="289"/>
      <c r="D269" s="13"/>
      <c r="E269" s="11"/>
      <c r="F269" s="11"/>
    </row>
    <row r="270" spans="1:6">
      <c r="A270" s="317">
        <v>264</v>
      </c>
      <c r="B270" s="84"/>
      <c r="C270" s="300"/>
      <c r="D270" s="44"/>
      <c r="E270" s="68"/>
      <c r="F270" s="68"/>
    </row>
    <row r="271" spans="1:6">
      <c r="A271" s="317">
        <v>265</v>
      </c>
      <c r="B271" s="84"/>
      <c r="C271" s="289"/>
      <c r="D271" s="13"/>
      <c r="E271" s="11"/>
      <c r="F271" s="11"/>
    </row>
    <row r="272" spans="1:6">
      <c r="A272" s="317">
        <v>266</v>
      </c>
      <c r="B272" s="84"/>
      <c r="C272" s="289"/>
      <c r="D272" s="32"/>
      <c r="E272" s="11"/>
      <c r="F272" s="11"/>
    </row>
    <row r="273" spans="1:6">
      <c r="A273" s="317">
        <v>267</v>
      </c>
      <c r="B273" s="84"/>
      <c r="C273" s="289"/>
      <c r="D273" s="13"/>
      <c r="E273" s="11"/>
      <c r="F273" s="11"/>
    </row>
    <row r="274" spans="1:6">
      <c r="A274" s="317">
        <v>268</v>
      </c>
      <c r="B274" s="116"/>
      <c r="C274" s="289"/>
      <c r="D274" s="37" t="s">
        <v>12</v>
      </c>
      <c r="E274" s="11"/>
      <c r="F274" s="11">
        <f>SUM(F7:F273)</f>
        <v>124199.58</v>
      </c>
    </row>
    <row r="1741" spans="8:8">
      <c r="H1741" s="4">
        <v>0</v>
      </c>
    </row>
    <row r="1742" spans="8:8">
      <c r="H1742" s="4" t="s">
        <v>979</v>
      </c>
    </row>
    <row r="1743" spans="8:8">
      <c r="H1743" s="4" t="s">
        <v>980</v>
      </c>
    </row>
  </sheetData>
  <autoFilter ref="D1:D1743"/>
  <pageMargins left="0.51181102362204722" right="0.51181102362204722" top="0.39370078740157483" bottom="0.39370078740157483" header="0.31496062992125984" footer="0.31496062992125984"/>
  <pageSetup paperSize="9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746"/>
  <sheetViews>
    <sheetView tabSelected="1" topLeftCell="E190" workbookViewId="0">
      <selection activeCell="L214" sqref="L214"/>
    </sheetView>
  </sheetViews>
  <sheetFormatPr defaultRowHeight="12.75"/>
  <cols>
    <col min="2" max="2" width="11.140625" style="1" bestFit="1" customWidth="1"/>
    <col min="3" max="3" width="11.28515625" style="2" customWidth="1"/>
    <col min="4" max="4" width="55.140625" customWidth="1"/>
    <col min="5" max="5" width="11.5703125" style="3" customWidth="1"/>
    <col min="6" max="6" width="12.5703125" style="3" customWidth="1"/>
    <col min="7" max="7" width="10.7109375" style="3" customWidth="1"/>
    <col min="8" max="8" width="13.42578125" style="4" customWidth="1"/>
    <col min="9" max="9" width="11" style="5" customWidth="1"/>
    <col min="11" max="11" width="16" customWidth="1"/>
    <col min="12" max="12" width="9.7109375" bestFit="1" customWidth="1"/>
  </cols>
  <sheetData>
    <row r="1" spans="1:14">
      <c r="B1" s="6" t="s">
        <v>0</v>
      </c>
      <c r="C1" s="23" t="s">
        <v>246</v>
      </c>
      <c r="D1" s="24" t="s">
        <v>247</v>
      </c>
    </row>
    <row r="3" spans="1:14">
      <c r="A3" s="316" t="s">
        <v>1262</v>
      </c>
      <c r="B3" s="159" t="s">
        <v>3</v>
      </c>
      <c r="C3" s="9" t="s">
        <v>4</v>
      </c>
      <c r="D3" s="13" t="s">
        <v>6</v>
      </c>
      <c r="E3" s="49" t="s">
        <v>7</v>
      </c>
      <c r="F3" s="49" t="s">
        <v>7</v>
      </c>
      <c r="G3" s="49" t="s">
        <v>8</v>
      </c>
      <c r="H3" s="260" t="s">
        <v>9</v>
      </c>
      <c r="I3" s="49" t="s">
        <v>10</v>
      </c>
    </row>
    <row r="4" spans="1:14">
      <c r="A4" s="317"/>
      <c r="B4" s="159"/>
      <c r="C4" s="9"/>
      <c r="D4" s="259"/>
      <c r="E4" s="54" t="s">
        <v>11</v>
      </c>
      <c r="F4" s="54" t="s">
        <v>12</v>
      </c>
      <c r="G4" s="54"/>
      <c r="H4" s="262"/>
      <c r="I4" s="263"/>
    </row>
    <row r="5" spans="1:14">
      <c r="A5" s="317"/>
      <c r="B5" s="159"/>
      <c r="C5" s="9"/>
      <c r="D5" s="259"/>
      <c r="E5" s="54"/>
      <c r="F5" s="54"/>
      <c r="G5" s="54"/>
      <c r="H5" s="262"/>
      <c r="I5" s="263"/>
    </row>
    <row r="6" spans="1:14">
      <c r="A6" s="317"/>
      <c r="B6" s="267">
        <v>40512</v>
      </c>
      <c r="C6" s="47"/>
      <c r="D6" s="268" t="s">
        <v>1224</v>
      </c>
      <c r="E6" s="178"/>
      <c r="F6" s="178"/>
      <c r="G6" s="178"/>
      <c r="H6" s="270">
        <f>NOVEMBRO2010!H170</f>
        <v>-45216.98000000001</v>
      </c>
      <c r="I6" s="263"/>
    </row>
    <row r="7" spans="1:14">
      <c r="A7" s="317">
        <v>1</v>
      </c>
      <c r="B7" s="159">
        <v>40512</v>
      </c>
      <c r="C7" s="69" t="s">
        <v>1218</v>
      </c>
      <c r="D7" s="107" t="s">
        <v>1227</v>
      </c>
      <c r="E7" s="121"/>
      <c r="F7" s="108"/>
      <c r="G7" s="68">
        <v>280</v>
      </c>
      <c r="H7" s="270">
        <f>H6-F7+G7</f>
        <v>-44936.98000000001</v>
      </c>
      <c r="I7" s="64" t="s">
        <v>13</v>
      </c>
    </row>
    <row r="8" spans="1:14">
      <c r="A8" s="317">
        <v>2</v>
      </c>
      <c r="B8" s="181">
        <v>40513</v>
      </c>
      <c r="C8" s="104">
        <v>5651</v>
      </c>
      <c r="D8" s="67" t="s">
        <v>1225</v>
      </c>
      <c r="E8" s="105"/>
      <c r="F8" s="105">
        <v>400</v>
      </c>
      <c r="G8" s="54"/>
      <c r="H8" s="270">
        <f t="shared" ref="H8:H72" si="0">H7-F8+G8</f>
        <v>-45336.98000000001</v>
      </c>
      <c r="I8" s="64" t="s">
        <v>13</v>
      </c>
    </row>
    <row r="9" spans="1:14">
      <c r="A9" s="317">
        <v>3</v>
      </c>
      <c r="B9" s="160">
        <v>40513</v>
      </c>
      <c r="C9" s="103">
        <v>5596</v>
      </c>
      <c r="D9" s="64" t="s">
        <v>1226</v>
      </c>
      <c r="E9" s="71"/>
      <c r="F9" s="72">
        <v>320</v>
      </c>
      <c r="G9" s="105"/>
      <c r="H9" s="270">
        <f t="shared" si="0"/>
        <v>-45656.98000000001</v>
      </c>
      <c r="I9" s="64" t="s">
        <v>13</v>
      </c>
      <c r="K9" s="113"/>
      <c r="L9" s="113"/>
      <c r="M9" s="113"/>
      <c r="N9" s="113"/>
    </row>
    <row r="10" spans="1:14">
      <c r="A10" s="317">
        <v>4</v>
      </c>
      <c r="B10" s="160">
        <v>40513</v>
      </c>
      <c r="C10" s="103" t="s">
        <v>258</v>
      </c>
      <c r="D10" s="170" t="s">
        <v>1228</v>
      </c>
      <c r="E10" s="71"/>
      <c r="F10" s="72">
        <v>2754.69</v>
      </c>
      <c r="G10" s="105"/>
      <c r="H10" s="270">
        <f t="shared" si="0"/>
        <v>-48411.670000000013</v>
      </c>
      <c r="I10" s="64" t="s">
        <v>13</v>
      </c>
    </row>
    <row r="11" spans="1:14">
      <c r="A11" s="317">
        <v>5</v>
      </c>
      <c r="B11" s="160">
        <v>40513</v>
      </c>
      <c r="C11" s="103" t="s">
        <v>258</v>
      </c>
      <c r="D11" s="170" t="s">
        <v>1229</v>
      </c>
      <c r="E11" s="71"/>
      <c r="F11" s="72">
        <v>104.34</v>
      </c>
      <c r="G11" s="175"/>
      <c r="H11" s="271">
        <f t="shared" si="0"/>
        <v>-48516.010000000009</v>
      </c>
      <c r="I11" s="261" t="s">
        <v>13</v>
      </c>
    </row>
    <row r="12" spans="1:14">
      <c r="A12" s="317">
        <v>6</v>
      </c>
      <c r="B12" s="160">
        <v>40514</v>
      </c>
      <c r="C12" s="103" t="s">
        <v>1133</v>
      </c>
      <c r="D12" s="170" t="s">
        <v>1230</v>
      </c>
      <c r="E12" s="71"/>
      <c r="F12" s="72"/>
      <c r="G12" s="105">
        <v>52.62</v>
      </c>
      <c r="H12" s="270">
        <f t="shared" si="0"/>
        <v>-48463.390000000007</v>
      </c>
      <c r="I12" s="142" t="s">
        <v>60</v>
      </c>
      <c r="L12">
        <f>2737.5+850</f>
        <v>3587.5</v>
      </c>
    </row>
    <row r="13" spans="1:14">
      <c r="A13" s="317">
        <v>7</v>
      </c>
      <c r="B13" s="160">
        <v>40514</v>
      </c>
      <c r="C13" s="103" t="s">
        <v>1133</v>
      </c>
      <c r="D13" s="170" t="s">
        <v>1231</v>
      </c>
      <c r="E13" s="71"/>
      <c r="F13" s="72"/>
      <c r="G13" s="105">
        <v>1433.36</v>
      </c>
      <c r="H13" s="270">
        <f t="shared" si="0"/>
        <v>-47030.030000000006</v>
      </c>
      <c r="I13" s="142" t="s">
        <v>60</v>
      </c>
    </row>
    <row r="14" spans="1:14">
      <c r="A14" s="317">
        <v>8</v>
      </c>
      <c r="B14" s="160">
        <v>40514</v>
      </c>
      <c r="C14" s="103" t="s">
        <v>1133</v>
      </c>
      <c r="D14" s="170" t="s">
        <v>1260</v>
      </c>
      <c r="E14" s="71"/>
      <c r="F14" s="72"/>
      <c r="G14" s="105">
        <v>2737.5</v>
      </c>
      <c r="H14" s="270">
        <f t="shared" si="0"/>
        <v>-44292.530000000006</v>
      </c>
      <c r="I14" s="142" t="s">
        <v>60</v>
      </c>
    </row>
    <row r="15" spans="1:14">
      <c r="A15" s="317">
        <v>9</v>
      </c>
      <c r="B15" s="160">
        <v>40514</v>
      </c>
      <c r="C15" s="103" t="s">
        <v>1133</v>
      </c>
      <c r="D15" s="170" t="s">
        <v>1314</v>
      </c>
      <c r="E15" s="71"/>
      <c r="F15" s="72"/>
      <c r="G15" s="105">
        <v>850</v>
      </c>
      <c r="H15" s="270">
        <f t="shared" si="0"/>
        <v>-43442.530000000006</v>
      </c>
      <c r="I15" s="142" t="s">
        <v>60</v>
      </c>
    </row>
    <row r="16" spans="1:14">
      <c r="A16" s="317">
        <v>10</v>
      </c>
      <c r="B16" s="160">
        <v>40514</v>
      </c>
      <c r="C16" s="103" t="s">
        <v>1133</v>
      </c>
      <c r="D16" s="170" t="s">
        <v>1232</v>
      </c>
      <c r="E16" s="71"/>
      <c r="F16" s="72"/>
      <c r="G16" s="105">
        <v>3857.73</v>
      </c>
      <c r="H16" s="270">
        <f t="shared" si="0"/>
        <v>-39584.800000000003</v>
      </c>
      <c r="I16" s="37" t="s">
        <v>60</v>
      </c>
    </row>
    <row r="17" spans="1:9">
      <c r="A17" s="317">
        <v>11</v>
      </c>
      <c r="B17" s="168">
        <v>40514</v>
      </c>
      <c r="C17" s="134" t="s">
        <v>1133</v>
      </c>
      <c r="D17" s="81" t="s">
        <v>1232</v>
      </c>
      <c r="E17" s="157"/>
      <c r="F17" s="158"/>
      <c r="G17" s="169">
        <v>3857.73</v>
      </c>
      <c r="H17" s="270">
        <f t="shared" si="0"/>
        <v>-35727.07</v>
      </c>
      <c r="I17" s="37" t="s">
        <v>60</v>
      </c>
    </row>
    <row r="18" spans="1:9">
      <c r="A18" s="317">
        <v>12</v>
      </c>
      <c r="B18" s="160">
        <v>40514</v>
      </c>
      <c r="C18" s="69" t="s">
        <v>1133</v>
      </c>
      <c r="D18" s="94" t="s">
        <v>1232</v>
      </c>
      <c r="E18" s="71"/>
      <c r="F18" s="72"/>
      <c r="G18" s="49">
        <v>3857.73</v>
      </c>
      <c r="H18" s="270">
        <f t="shared" si="0"/>
        <v>-31869.34</v>
      </c>
      <c r="I18" s="37" t="s">
        <v>60</v>
      </c>
    </row>
    <row r="19" spans="1:9">
      <c r="A19" s="317">
        <v>13</v>
      </c>
      <c r="B19" s="164">
        <v>40514</v>
      </c>
      <c r="C19" s="171"/>
      <c r="D19" s="165" t="s">
        <v>1233</v>
      </c>
      <c r="E19" s="166"/>
      <c r="F19" s="167">
        <v>9</v>
      </c>
      <c r="G19" s="54"/>
      <c r="H19" s="270">
        <f t="shared" si="0"/>
        <v>-31878.34</v>
      </c>
      <c r="I19" s="142" t="s">
        <v>60</v>
      </c>
    </row>
    <row r="20" spans="1:9">
      <c r="A20" s="317">
        <v>14</v>
      </c>
      <c r="B20" s="164">
        <v>40514</v>
      </c>
      <c r="C20" s="281"/>
      <c r="D20" s="165" t="s">
        <v>1234</v>
      </c>
      <c r="E20" s="166"/>
      <c r="F20" s="167">
        <v>285.33999999999997</v>
      </c>
      <c r="G20" s="54"/>
      <c r="H20" s="270">
        <f t="shared" si="0"/>
        <v>-32163.68</v>
      </c>
      <c r="I20" s="142" t="s">
        <v>60</v>
      </c>
    </row>
    <row r="21" spans="1:9">
      <c r="A21" s="317">
        <v>15</v>
      </c>
      <c r="B21" s="160">
        <v>40514</v>
      </c>
      <c r="C21" s="104"/>
      <c r="D21" s="67" t="s">
        <v>1234</v>
      </c>
      <c r="E21" s="71"/>
      <c r="F21" s="72">
        <v>1816.96</v>
      </c>
      <c r="G21" s="54"/>
      <c r="H21" s="270">
        <f t="shared" si="0"/>
        <v>-33980.639999999999</v>
      </c>
      <c r="I21" s="142" t="s">
        <v>60</v>
      </c>
    </row>
    <row r="22" spans="1:9">
      <c r="A22" s="317">
        <v>16</v>
      </c>
      <c r="B22" s="164">
        <v>40515</v>
      </c>
      <c r="C22" s="144" t="s">
        <v>1133</v>
      </c>
      <c r="D22" s="176" t="s">
        <v>1235</v>
      </c>
      <c r="E22" s="166"/>
      <c r="F22" s="167"/>
      <c r="G22" s="178"/>
      <c r="H22" s="270">
        <f t="shared" si="0"/>
        <v>-33980.639999999999</v>
      </c>
      <c r="I22" s="142" t="s">
        <v>60</v>
      </c>
    </row>
    <row r="23" spans="1:9">
      <c r="A23" s="317"/>
      <c r="B23" s="160"/>
      <c r="C23" s="104"/>
      <c r="D23" s="170" t="s">
        <v>1236</v>
      </c>
      <c r="E23" s="71"/>
      <c r="F23" s="72"/>
      <c r="G23" s="54">
        <v>11679.12</v>
      </c>
      <c r="H23" s="271">
        <f t="shared" si="0"/>
        <v>-22301.519999999997</v>
      </c>
      <c r="I23" s="142" t="s">
        <v>60</v>
      </c>
    </row>
    <row r="24" spans="1:9">
      <c r="A24" s="317">
        <v>17</v>
      </c>
      <c r="B24" s="160">
        <v>40515</v>
      </c>
      <c r="C24" s="103" t="s">
        <v>287</v>
      </c>
      <c r="D24" s="170" t="s">
        <v>1247</v>
      </c>
      <c r="E24" s="71"/>
      <c r="F24" s="72"/>
      <c r="G24" s="54">
        <v>299.52</v>
      </c>
      <c r="H24" s="282">
        <f t="shared" si="0"/>
        <v>-22001.999999999996</v>
      </c>
      <c r="I24" s="142" t="s">
        <v>380</v>
      </c>
    </row>
    <row r="25" spans="1:9">
      <c r="A25" s="317">
        <v>18</v>
      </c>
      <c r="B25" s="160">
        <v>40515</v>
      </c>
      <c r="C25" s="103" t="s">
        <v>287</v>
      </c>
      <c r="D25" s="288" t="s">
        <v>1258</v>
      </c>
      <c r="E25" s="71"/>
      <c r="F25" s="72"/>
      <c r="G25" s="54">
        <v>2463.83</v>
      </c>
      <c r="H25" s="282">
        <f t="shared" si="0"/>
        <v>-19538.169999999998</v>
      </c>
      <c r="I25" s="142" t="s">
        <v>380</v>
      </c>
    </row>
    <row r="26" spans="1:9">
      <c r="A26" s="317">
        <v>19</v>
      </c>
      <c r="B26" s="160">
        <v>40515</v>
      </c>
      <c r="C26" s="103" t="s">
        <v>287</v>
      </c>
      <c r="D26" s="283"/>
      <c r="E26" s="71"/>
      <c r="F26" s="72"/>
      <c r="G26" s="54">
        <v>1736</v>
      </c>
      <c r="H26" s="282">
        <f t="shared" si="0"/>
        <v>-17802.169999999998</v>
      </c>
      <c r="I26" s="142" t="s">
        <v>380</v>
      </c>
    </row>
    <row r="27" spans="1:9">
      <c r="A27" s="317">
        <v>20</v>
      </c>
      <c r="B27" s="160">
        <v>40515</v>
      </c>
      <c r="C27" s="104">
        <v>5655</v>
      </c>
      <c r="D27" s="170" t="s">
        <v>1239</v>
      </c>
      <c r="E27" s="71"/>
      <c r="F27" s="72">
        <v>81.41</v>
      </c>
      <c r="G27" s="54"/>
      <c r="H27" s="282">
        <f t="shared" si="0"/>
        <v>-17883.579999999998</v>
      </c>
      <c r="I27" s="142" t="s">
        <v>380</v>
      </c>
    </row>
    <row r="28" spans="1:9">
      <c r="A28" s="317">
        <v>21</v>
      </c>
      <c r="B28" s="160">
        <v>40515</v>
      </c>
      <c r="C28" s="103">
        <v>5599</v>
      </c>
      <c r="D28" s="170" t="s">
        <v>1240</v>
      </c>
      <c r="E28" s="71"/>
      <c r="F28" s="72">
        <v>196.17</v>
      </c>
      <c r="G28" s="54"/>
      <c r="H28" s="282">
        <f t="shared" si="0"/>
        <v>-18079.749999999996</v>
      </c>
      <c r="I28" s="142" t="s">
        <v>381</v>
      </c>
    </row>
    <row r="29" spans="1:9">
      <c r="A29" s="317">
        <v>22</v>
      </c>
      <c r="B29" s="168">
        <v>40515</v>
      </c>
      <c r="C29" s="66">
        <v>5597</v>
      </c>
      <c r="D29" s="67" t="s">
        <v>1241</v>
      </c>
      <c r="E29" s="71"/>
      <c r="F29" s="72">
        <v>668.6</v>
      </c>
      <c r="G29" s="179"/>
      <c r="H29" s="270">
        <f t="shared" si="0"/>
        <v>-18748.349999999995</v>
      </c>
      <c r="I29" s="37" t="s">
        <v>381</v>
      </c>
    </row>
    <row r="30" spans="1:9">
      <c r="A30" s="317">
        <v>23</v>
      </c>
      <c r="B30" s="160">
        <v>40515</v>
      </c>
      <c r="C30" s="173">
        <v>5653</v>
      </c>
      <c r="D30" s="174" t="s">
        <v>54</v>
      </c>
      <c r="E30" s="175"/>
      <c r="F30" s="83">
        <v>4000</v>
      </c>
      <c r="G30" s="169"/>
      <c r="H30" s="270">
        <f t="shared" si="0"/>
        <v>-22748.349999999995</v>
      </c>
      <c r="I30" s="37" t="s">
        <v>380</v>
      </c>
    </row>
    <row r="31" spans="1:9">
      <c r="A31" s="317">
        <v>24</v>
      </c>
      <c r="B31" s="184">
        <v>40515</v>
      </c>
      <c r="C31" s="171">
        <v>5654</v>
      </c>
      <c r="D31" s="185" t="s">
        <v>1243</v>
      </c>
      <c r="E31" s="166"/>
      <c r="F31" s="167">
        <v>192</v>
      </c>
      <c r="G31" s="49"/>
      <c r="H31" s="270">
        <f t="shared" si="0"/>
        <v>-22940.349999999995</v>
      </c>
      <c r="I31" s="37" t="s">
        <v>380</v>
      </c>
    </row>
    <row r="32" spans="1:9">
      <c r="A32" s="317">
        <v>25</v>
      </c>
      <c r="B32" s="181">
        <v>40515</v>
      </c>
      <c r="C32" s="104">
        <v>5652</v>
      </c>
      <c r="D32" s="170" t="s">
        <v>1244</v>
      </c>
      <c r="E32" s="182"/>
      <c r="F32" s="183">
        <v>2212</v>
      </c>
      <c r="G32" s="54"/>
      <c r="H32" s="270">
        <f t="shared" si="0"/>
        <v>-25152.349999999995</v>
      </c>
      <c r="I32" s="142" t="s">
        <v>380</v>
      </c>
    </row>
    <row r="33" spans="1:9">
      <c r="A33" s="317">
        <v>26</v>
      </c>
      <c r="B33" s="181">
        <v>40515</v>
      </c>
      <c r="C33" s="103" t="s">
        <v>258</v>
      </c>
      <c r="D33" s="170" t="s">
        <v>1245</v>
      </c>
      <c r="E33" s="182"/>
      <c r="F33" s="183">
        <v>1128.5999999999999</v>
      </c>
      <c r="G33" s="54"/>
      <c r="H33" s="270">
        <f t="shared" si="0"/>
        <v>-26280.949999999993</v>
      </c>
      <c r="I33" s="142" t="s">
        <v>380</v>
      </c>
    </row>
    <row r="34" spans="1:9">
      <c r="A34" s="317">
        <v>27</v>
      </c>
      <c r="B34" s="160">
        <v>40515</v>
      </c>
      <c r="C34" s="103" t="s">
        <v>258</v>
      </c>
      <c r="D34" s="94" t="s">
        <v>689</v>
      </c>
      <c r="E34" s="71"/>
      <c r="F34" s="72">
        <v>519.83000000000004</v>
      </c>
      <c r="G34" s="54"/>
      <c r="H34" s="270">
        <f t="shared" si="0"/>
        <v>-26800.779999999995</v>
      </c>
      <c r="I34" s="37" t="s">
        <v>380</v>
      </c>
    </row>
    <row r="35" spans="1:9">
      <c r="A35" s="317">
        <v>28</v>
      </c>
      <c r="B35" s="164">
        <v>40515</v>
      </c>
      <c r="C35" s="144" t="s">
        <v>258</v>
      </c>
      <c r="D35" s="187" t="s">
        <v>1246</v>
      </c>
      <c r="E35" s="166"/>
      <c r="F35" s="167">
        <v>1668.06</v>
      </c>
      <c r="G35" s="178"/>
      <c r="H35" s="270">
        <f t="shared" si="0"/>
        <v>-28468.839999999997</v>
      </c>
      <c r="I35" s="37" t="s">
        <v>380</v>
      </c>
    </row>
    <row r="36" spans="1:9">
      <c r="A36" s="317">
        <v>29</v>
      </c>
      <c r="B36" s="164">
        <v>40515</v>
      </c>
      <c r="C36" s="144" t="s">
        <v>258</v>
      </c>
      <c r="D36" s="170" t="s">
        <v>837</v>
      </c>
      <c r="E36" s="166"/>
      <c r="F36" s="167">
        <v>47.43</v>
      </c>
      <c r="G36" s="178"/>
      <c r="H36" s="270">
        <f t="shared" si="0"/>
        <v>-28516.269999999997</v>
      </c>
      <c r="I36" s="142" t="s">
        <v>380</v>
      </c>
    </row>
    <row r="37" spans="1:9">
      <c r="A37" s="317">
        <v>30</v>
      </c>
      <c r="B37" s="160">
        <v>40518</v>
      </c>
      <c r="C37" s="144" t="s">
        <v>1133</v>
      </c>
      <c r="D37" s="94" t="s">
        <v>1221</v>
      </c>
      <c r="E37" s="71"/>
      <c r="F37" s="72"/>
      <c r="G37" s="54">
        <v>647.22</v>
      </c>
      <c r="H37" s="270">
        <f t="shared" si="0"/>
        <v>-27869.049999999996</v>
      </c>
      <c r="I37" s="142" t="s">
        <v>380</v>
      </c>
    </row>
    <row r="38" spans="1:9">
      <c r="A38" s="317">
        <v>31</v>
      </c>
      <c r="B38" s="160">
        <v>40518</v>
      </c>
      <c r="C38" s="144" t="s">
        <v>1133</v>
      </c>
      <c r="D38" s="94" t="s">
        <v>1221</v>
      </c>
      <c r="E38" s="71"/>
      <c r="F38" s="72"/>
      <c r="G38" s="54">
        <v>183.54</v>
      </c>
      <c r="H38" s="270">
        <f t="shared" si="0"/>
        <v>-27685.509999999995</v>
      </c>
      <c r="I38" s="142" t="s">
        <v>380</v>
      </c>
    </row>
    <row r="39" spans="1:9">
      <c r="A39" s="317">
        <v>32</v>
      </c>
      <c r="B39" s="160">
        <v>40518</v>
      </c>
      <c r="C39" s="144" t="s">
        <v>14</v>
      </c>
      <c r="D39" s="94" t="s">
        <v>1250</v>
      </c>
      <c r="E39" s="71"/>
      <c r="F39" s="72">
        <v>1327</v>
      </c>
      <c r="G39" s="54"/>
      <c r="H39" s="270">
        <f t="shared" si="0"/>
        <v>-29012.509999999995</v>
      </c>
      <c r="I39" s="142" t="s">
        <v>381</v>
      </c>
    </row>
    <row r="40" spans="1:9">
      <c r="A40" s="317">
        <v>33</v>
      </c>
      <c r="B40" s="160">
        <v>40518</v>
      </c>
      <c r="C40" s="144" t="s">
        <v>258</v>
      </c>
      <c r="D40" s="94" t="s">
        <v>1251</v>
      </c>
      <c r="E40" s="71"/>
      <c r="F40" s="72">
        <v>1100</v>
      </c>
      <c r="G40" s="54"/>
      <c r="H40" s="270">
        <f t="shared" si="0"/>
        <v>-30112.509999999995</v>
      </c>
      <c r="I40" s="142" t="s">
        <v>381</v>
      </c>
    </row>
    <row r="41" spans="1:9">
      <c r="A41" s="317">
        <v>34</v>
      </c>
      <c r="B41" s="160">
        <v>40518</v>
      </c>
      <c r="C41" s="144" t="s">
        <v>258</v>
      </c>
      <c r="D41" s="94" t="s">
        <v>279</v>
      </c>
      <c r="E41" s="71"/>
      <c r="F41" s="72">
        <v>1174</v>
      </c>
      <c r="G41" s="54"/>
      <c r="H41" s="270">
        <f t="shared" si="0"/>
        <v>-31286.509999999995</v>
      </c>
      <c r="I41" s="142" t="s">
        <v>381</v>
      </c>
    </row>
    <row r="42" spans="1:9">
      <c r="A42" s="317">
        <v>35</v>
      </c>
      <c r="B42" s="160">
        <v>40518</v>
      </c>
      <c r="C42" s="144" t="s">
        <v>258</v>
      </c>
      <c r="D42" s="94" t="s">
        <v>272</v>
      </c>
      <c r="E42" s="71"/>
      <c r="F42" s="72">
        <v>1174</v>
      </c>
      <c r="G42" s="54"/>
      <c r="H42" s="270">
        <f t="shared" si="0"/>
        <v>-32460.509999999995</v>
      </c>
      <c r="I42" s="142" t="s">
        <v>381</v>
      </c>
    </row>
    <row r="43" spans="1:9">
      <c r="A43" s="317">
        <v>36</v>
      </c>
      <c r="B43" s="160">
        <v>40518</v>
      </c>
      <c r="C43" s="144" t="s">
        <v>258</v>
      </c>
      <c r="D43" s="94" t="s">
        <v>402</v>
      </c>
      <c r="E43" s="71"/>
      <c r="F43" s="72">
        <v>1185</v>
      </c>
      <c r="G43" s="54"/>
      <c r="H43" s="270">
        <f t="shared" si="0"/>
        <v>-33645.509999999995</v>
      </c>
      <c r="I43" s="142" t="s">
        <v>381</v>
      </c>
    </row>
    <row r="44" spans="1:9">
      <c r="A44" s="317">
        <v>37</v>
      </c>
      <c r="B44" s="160">
        <v>40518</v>
      </c>
      <c r="C44" s="144" t="s">
        <v>258</v>
      </c>
      <c r="D44" s="94" t="s">
        <v>276</v>
      </c>
      <c r="E44" s="71"/>
      <c r="F44" s="72">
        <v>556</v>
      </c>
      <c r="G44" s="54"/>
      <c r="H44" s="270">
        <f t="shared" si="0"/>
        <v>-34201.509999999995</v>
      </c>
      <c r="I44" s="142" t="s">
        <v>381</v>
      </c>
    </row>
    <row r="45" spans="1:9">
      <c r="A45" s="317">
        <v>38</v>
      </c>
      <c r="B45" s="160">
        <v>40518</v>
      </c>
      <c r="C45" s="144" t="s">
        <v>258</v>
      </c>
      <c r="D45" s="94" t="s">
        <v>277</v>
      </c>
      <c r="E45" s="71"/>
      <c r="F45" s="72">
        <v>829</v>
      </c>
      <c r="G45" s="54"/>
      <c r="H45" s="270">
        <f t="shared" si="0"/>
        <v>-35030.509999999995</v>
      </c>
      <c r="I45" s="142" t="s">
        <v>381</v>
      </c>
    </row>
    <row r="46" spans="1:9">
      <c r="A46" s="317">
        <v>39</v>
      </c>
      <c r="B46" s="160">
        <v>40518</v>
      </c>
      <c r="C46" s="144" t="s">
        <v>258</v>
      </c>
      <c r="D46" s="67" t="s">
        <v>278</v>
      </c>
      <c r="E46" s="11"/>
      <c r="F46" s="11">
        <v>1249</v>
      </c>
      <c r="G46" s="54"/>
      <c r="H46" s="270">
        <f t="shared" si="0"/>
        <v>-36279.509999999995</v>
      </c>
      <c r="I46" s="142" t="s">
        <v>381</v>
      </c>
    </row>
    <row r="47" spans="1:9">
      <c r="A47" s="317">
        <v>40</v>
      </c>
      <c r="B47" s="160">
        <v>40518</v>
      </c>
      <c r="C47" s="144" t="s">
        <v>258</v>
      </c>
      <c r="D47" s="67" t="s">
        <v>353</v>
      </c>
      <c r="E47" s="71"/>
      <c r="F47" s="72">
        <v>1274</v>
      </c>
      <c r="G47" s="54"/>
      <c r="H47" s="270">
        <f t="shared" si="0"/>
        <v>-37553.509999999995</v>
      </c>
      <c r="I47" s="142" t="s">
        <v>381</v>
      </c>
    </row>
    <row r="48" spans="1:9">
      <c r="A48" s="317">
        <v>41</v>
      </c>
      <c r="B48" s="160">
        <v>40518</v>
      </c>
      <c r="C48" s="144" t="s">
        <v>258</v>
      </c>
      <c r="D48" s="67" t="s">
        <v>274</v>
      </c>
      <c r="E48" s="71"/>
      <c r="F48" s="72">
        <v>475</v>
      </c>
      <c r="G48" s="54"/>
      <c r="H48" s="270">
        <f t="shared" si="0"/>
        <v>-38028.509999999995</v>
      </c>
      <c r="I48" s="142" t="s">
        <v>381</v>
      </c>
    </row>
    <row r="49" spans="1:9">
      <c r="A49" s="317">
        <v>42</v>
      </c>
      <c r="B49" s="160">
        <v>40518</v>
      </c>
      <c r="C49" s="144" t="s">
        <v>258</v>
      </c>
      <c r="D49" s="67" t="s">
        <v>269</v>
      </c>
      <c r="E49" s="71"/>
      <c r="F49" s="72">
        <v>957</v>
      </c>
      <c r="G49" s="54"/>
      <c r="H49" s="270">
        <f t="shared" si="0"/>
        <v>-38985.509999999995</v>
      </c>
      <c r="I49" s="142" t="s">
        <v>381</v>
      </c>
    </row>
    <row r="50" spans="1:9">
      <c r="A50" s="317">
        <v>43</v>
      </c>
      <c r="B50" s="160">
        <v>40518</v>
      </c>
      <c r="C50" s="144" t="s">
        <v>258</v>
      </c>
      <c r="D50" s="67" t="s">
        <v>1252</v>
      </c>
      <c r="E50" s="71"/>
      <c r="F50" s="72">
        <v>918</v>
      </c>
      <c r="G50" s="54"/>
      <c r="H50" s="270">
        <f t="shared" si="0"/>
        <v>-39903.509999999995</v>
      </c>
      <c r="I50" s="142" t="s">
        <v>381</v>
      </c>
    </row>
    <row r="51" spans="1:9">
      <c r="A51" s="317">
        <v>44</v>
      </c>
      <c r="B51" s="160">
        <v>40518</v>
      </c>
      <c r="C51" s="144" t="s">
        <v>258</v>
      </c>
      <c r="D51" s="67" t="s">
        <v>280</v>
      </c>
      <c r="E51" s="71"/>
      <c r="F51" s="72">
        <v>867</v>
      </c>
      <c r="G51" s="54"/>
      <c r="H51" s="270">
        <f t="shared" si="0"/>
        <v>-40770.509999999995</v>
      </c>
      <c r="I51" s="142" t="s">
        <v>381</v>
      </c>
    </row>
    <row r="52" spans="1:9">
      <c r="A52" s="317">
        <v>45</v>
      </c>
      <c r="B52" s="160">
        <v>40518</v>
      </c>
      <c r="C52" s="144" t="s">
        <v>258</v>
      </c>
      <c r="D52" s="67" t="s">
        <v>271</v>
      </c>
      <c r="E52" s="71"/>
      <c r="F52" s="72">
        <v>885</v>
      </c>
      <c r="G52" s="54"/>
      <c r="H52" s="270">
        <f t="shared" si="0"/>
        <v>-41655.509999999995</v>
      </c>
      <c r="I52" s="142" t="s">
        <v>381</v>
      </c>
    </row>
    <row r="53" spans="1:9">
      <c r="A53" s="317">
        <v>46</v>
      </c>
      <c r="B53" s="160">
        <v>40518</v>
      </c>
      <c r="C53" s="144" t="s">
        <v>258</v>
      </c>
      <c r="D53" s="67" t="s">
        <v>1253</v>
      </c>
      <c r="E53" s="71"/>
      <c r="F53" s="72">
        <f>6180.38-1159.38-1085</f>
        <v>3936</v>
      </c>
      <c r="G53" s="54"/>
      <c r="H53" s="270">
        <f t="shared" si="0"/>
        <v>-45591.509999999995</v>
      </c>
      <c r="I53" s="142" t="s">
        <v>381</v>
      </c>
    </row>
    <row r="54" spans="1:9">
      <c r="A54" s="317">
        <v>47</v>
      </c>
      <c r="B54" s="160">
        <v>40518</v>
      </c>
      <c r="C54" s="144" t="s">
        <v>258</v>
      </c>
      <c r="D54" s="67" t="s">
        <v>1245</v>
      </c>
      <c r="E54" s="71"/>
      <c r="F54" s="72">
        <v>1000</v>
      </c>
      <c r="G54" s="54"/>
      <c r="H54" s="270">
        <f t="shared" si="0"/>
        <v>-46591.509999999995</v>
      </c>
      <c r="I54" s="142" t="s">
        <v>381</v>
      </c>
    </row>
    <row r="55" spans="1:9">
      <c r="A55" s="317">
        <v>48</v>
      </c>
      <c r="B55" s="186">
        <v>40519</v>
      </c>
      <c r="C55" s="103" t="s">
        <v>258</v>
      </c>
      <c r="D55" s="67" t="s">
        <v>1254</v>
      </c>
      <c r="E55" s="71"/>
      <c r="F55" s="72">
        <v>1085</v>
      </c>
      <c r="G55" s="54"/>
      <c r="H55" s="270">
        <f t="shared" si="0"/>
        <v>-47676.509999999995</v>
      </c>
      <c r="I55" s="142" t="s">
        <v>381</v>
      </c>
    </row>
    <row r="56" spans="1:9">
      <c r="A56" s="317">
        <v>49</v>
      </c>
      <c r="B56" s="186">
        <v>40518</v>
      </c>
      <c r="C56" s="103" t="s">
        <v>287</v>
      </c>
      <c r="D56" s="67" t="s">
        <v>1256</v>
      </c>
      <c r="E56" s="71"/>
      <c r="F56" s="72"/>
      <c r="G56" s="54">
        <v>1910</v>
      </c>
      <c r="H56" s="270">
        <f t="shared" si="0"/>
        <v>-45766.509999999995</v>
      </c>
      <c r="I56" s="142" t="s">
        <v>381</v>
      </c>
    </row>
    <row r="57" spans="1:9">
      <c r="A57" s="317">
        <v>50</v>
      </c>
      <c r="B57" s="186">
        <v>40518</v>
      </c>
      <c r="C57" s="103" t="s">
        <v>287</v>
      </c>
      <c r="D57" s="67" t="s">
        <v>1255</v>
      </c>
      <c r="E57" s="71"/>
      <c r="F57" s="72"/>
      <c r="G57" s="54">
        <v>62</v>
      </c>
      <c r="H57" s="270">
        <f t="shared" si="0"/>
        <v>-45704.509999999995</v>
      </c>
      <c r="I57" s="142" t="s">
        <v>381</v>
      </c>
    </row>
    <row r="58" spans="1:9">
      <c r="A58" s="317">
        <v>51</v>
      </c>
      <c r="B58" s="160">
        <v>40519</v>
      </c>
      <c r="C58" s="103" t="s">
        <v>1133</v>
      </c>
      <c r="D58" s="67" t="s">
        <v>1221</v>
      </c>
      <c r="E58" s="71"/>
      <c r="F58" s="72"/>
      <c r="G58" s="54">
        <v>91.77</v>
      </c>
      <c r="H58" s="270">
        <f t="shared" si="0"/>
        <v>-45612.74</v>
      </c>
      <c r="I58" s="142" t="s">
        <v>381</v>
      </c>
    </row>
    <row r="59" spans="1:9">
      <c r="A59" s="317">
        <v>52</v>
      </c>
      <c r="B59" s="160">
        <v>40520</v>
      </c>
      <c r="C59" s="103" t="s">
        <v>287</v>
      </c>
      <c r="D59" s="37" t="s">
        <v>1259</v>
      </c>
      <c r="E59" s="11"/>
      <c r="F59" s="11"/>
      <c r="G59" s="54">
        <v>240</v>
      </c>
      <c r="H59" s="270">
        <f t="shared" si="0"/>
        <v>-45372.74</v>
      </c>
      <c r="I59" s="142" t="s">
        <v>381</v>
      </c>
    </row>
    <row r="60" spans="1:9">
      <c r="A60" s="317">
        <v>53</v>
      </c>
      <c r="B60" s="186">
        <v>40518</v>
      </c>
      <c r="C60" s="88" t="s">
        <v>258</v>
      </c>
      <c r="D60" s="37" t="s">
        <v>1024</v>
      </c>
      <c r="E60" s="157"/>
      <c r="F60" s="158">
        <v>32.21</v>
      </c>
      <c r="G60" s="169"/>
      <c r="H60" s="270">
        <f t="shared" si="0"/>
        <v>-45404.95</v>
      </c>
      <c r="I60" s="37" t="s">
        <v>381</v>
      </c>
    </row>
    <row r="61" spans="1:9">
      <c r="A61" s="317">
        <v>54</v>
      </c>
      <c r="B61" s="186">
        <v>40519</v>
      </c>
      <c r="C61" s="36">
        <v>5600</v>
      </c>
      <c r="D61" s="37" t="s">
        <v>853</v>
      </c>
      <c r="E61" s="11"/>
      <c r="F61" s="11">
        <v>306.87</v>
      </c>
      <c r="G61" s="169"/>
      <c r="H61" s="270">
        <f t="shared" si="0"/>
        <v>-45711.82</v>
      </c>
      <c r="I61" s="37" t="s">
        <v>381</v>
      </c>
    </row>
    <row r="62" spans="1:9">
      <c r="A62" s="317">
        <v>55</v>
      </c>
      <c r="B62" s="186">
        <v>40519</v>
      </c>
      <c r="C62" s="36" t="s">
        <v>258</v>
      </c>
      <c r="D62" s="37" t="s">
        <v>910</v>
      </c>
      <c r="E62" s="11"/>
      <c r="F62" s="11">
        <v>10</v>
      </c>
      <c r="G62" s="169"/>
      <c r="H62" s="270">
        <f t="shared" si="0"/>
        <v>-45721.82</v>
      </c>
      <c r="I62" s="37" t="s">
        <v>381</v>
      </c>
    </row>
    <row r="63" spans="1:9">
      <c r="A63" s="317">
        <v>56</v>
      </c>
      <c r="B63" s="186">
        <v>40519</v>
      </c>
      <c r="C63" s="36" t="s">
        <v>258</v>
      </c>
      <c r="D63" s="37" t="s">
        <v>281</v>
      </c>
      <c r="E63" s="71"/>
      <c r="F63" s="72">
        <v>15.5</v>
      </c>
      <c r="G63" s="169"/>
      <c r="H63" s="270">
        <f t="shared" si="0"/>
        <v>-45737.32</v>
      </c>
      <c r="I63" s="37" t="s">
        <v>381</v>
      </c>
    </row>
    <row r="64" spans="1:9">
      <c r="A64" s="317">
        <v>57</v>
      </c>
      <c r="B64" s="186">
        <v>40520</v>
      </c>
      <c r="C64" s="36" t="s">
        <v>287</v>
      </c>
      <c r="D64" s="37" t="s">
        <v>1264</v>
      </c>
      <c r="E64" s="71"/>
      <c r="F64" s="72"/>
      <c r="G64" s="11">
        <v>1682.64</v>
      </c>
      <c r="H64" s="270">
        <f t="shared" si="0"/>
        <v>-44054.68</v>
      </c>
      <c r="I64" s="37" t="s">
        <v>381</v>
      </c>
    </row>
    <row r="65" spans="1:9">
      <c r="A65" s="317">
        <v>58</v>
      </c>
      <c r="B65" s="186">
        <v>40520</v>
      </c>
      <c r="C65" s="36" t="s">
        <v>287</v>
      </c>
      <c r="D65" s="37" t="s">
        <v>1265</v>
      </c>
      <c r="E65" s="71"/>
      <c r="F65" s="72"/>
      <c r="G65" s="68">
        <v>1855.14</v>
      </c>
      <c r="H65" s="270">
        <f t="shared" si="0"/>
        <v>-42199.54</v>
      </c>
      <c r="I65" s="37" t="s">
        <v>381</v>
      </c>
    </row>
    <row r="66" spans="1:9">
      <c r="A66" s="317">
        <v>59</v>
      </c>
      <c r="B66" s="186">
        <v>40520</v>
      </c>
      <c r="C66" s="36" t="s">
        <v>287</v>
      </c>
      <c r="D66" s="37" t="s">
        <v>1266</v>
      </c>
      <c r="E66" s="71"/>
      <c r="F66" s="72"/>
      <c r="G66" s="68">
        <v>140</v>
      </c>
      <c r="H66" s="270">
        <f t="shared" si="0"/>
        <v>-42059.54</v>
      </c>
      <c r="I66" s="37" t="s">
        <v>381</v>
      </c>
    </row>
    <row r="67" spans="1:9">
      <c r="A67" s="317">
        <v>60</v>
      </c>
      <c r="B67" s="186">
        <v>40520</v>
      </c>
      <c r="C67" s="36" t="s">
        <v>258</v>
      </c>
      <c r="D67" s="37" t="s">
        <v>1263</v>
      </c>
      <c r="E67" s="11"/>
      <c r="F67" s="11">
        <v>485.28</v>
      </c>
      <c r="G67" s="68"/>
      <c r="H67" s="270">
        <f t="shared" si="0"/>
        <v>-42544.82</v>
      </c>
      <c r="I67" s="37" t="s">
        <v>381</v>
      </c>
    </row>
    <row r="68" spans="1:9">
      <c r="A68" s="317">
        <v>61</v>
      </c>
      <c r="B68" s="186">
        <v>40520</v>
      </c>
      <c r="C68" s="36" t="s">
        <v>258</v>
      </c>
      <c r="D68" s="43" t="s">
        <v>336</v>
      </c>
      <c r="E68" s="11"/>
      <c r="F68" s="11">
        <v>285.88</v>
      </c>
      <c r="G68" s="68"/>
      <c r="H68" s="270">
        <f t="shared" si="0"/>
        <v>-42830.7</v>
      </c>
      <c r="I68" s="37" t="s">
        <v>381</v>
      </c>
    </row>
    <row r="69" spans="1:9">
      <c r="A69" s="317">
        <v>62</v>
      </c>
      <c r="B69" s="186">
        <v>40518</v>
      </c>
      <c r="C69" s="98" t="s">
        <v>287</v>
      </c>
      <c r="D69" s="318" t="s">
        <v>1288</v>
      </c>
      <c r="E69" s="319"/>
      <c r="F69" s="319"/>
      <c r="G69" s="68">
        <v>144.56</v>
      </c>
      <c r="H69" s="271">
        <f t="shared" si="0"/>
        <v>-42686.14</v>
      </c>
      <c r="I69" s="37" t="s">
        <v>381</v>
      </c>
    </row>
    <row r="70" spans="1:9">
      <c r="A70" s="317">
        <v>63</v>
      </c>
      <c r="B70" s="160">
        <v>40518</v>
      </c>
      <c r="C70" s="144">
        <v>5656</v>
      </c>
      <c r="D70" s="170" t="s">
        <v>1248</v>
      </c>
      <c r="E70" s="182"/>
      <c r="F70" s="72">
        <v>369</v>
      </c>
      <c r="G70" s="68"/>
      <c r="H70" s="270">
        <f t="shared" si="0"/>
        <v>-43055.14</v>
      </c>
      <c r="I70" s="37" t="s">
        <v>381</v>
      </c>
    </row>
    <row r="71" spans="1:9">
      <c r="A71" s="317">
        <v>64</v>
      </c>
      <c r="B71" s="160">
        <v>40518</v>
      </c>
      <c r="C71" s="144">
        <v>5657</v>
      </c>
      <c r="D71" s="94" t="s">
        <v>1249</v>
      </c>
      <c r="E71" s="71"/>
      <c r="F71" s="72">
        <v>1185</v>
      </c>
      <c r="G71" s="11"/>
      <c r="H71" s="270">
        <f t="shared" si="0"/>
        <v>-44240.14</v>
      </c>
      <c r="I71" s="37" t="s">
        <v>794</v>
      </c>
    </row>
    <row r="72" spans="1:9">
      <c r="A72" s="317">
        <v>65</v>
      </c>
      <c r="B72" s="172">
        <v>40515</v>
      </c>
      <c r="C72" s="66">
        <v>5598</v>
      </c>
      <c r="D72" s="125" t="s">
        <v>1242</v>
      </c>
      <c r="E72" s="71"/>
      <c r="F72" s="72">
        <v>394.4</v>
      </c>
      <c r="G72" s="49"/>
      <c r="H72" s="270">
        <f t="shared" si="0"/>
        <v>-44634.54</v>
      </c>
      <c r="I72" s="37" t="s">
        <v>381</v>
      </c>
    </row>
    <row r="73" spans="1:9">
      <c r="A73" s="317">
        <v>66</v>
      </c>
      <c r="B73" s="186">
        <v>40521</v>
      </c>
      <c r="C73" s="63" t="s">
        <v>255</v>
      </c>
      <c r="D73" s="64" t="s">
        <v>1267</v>
      </c>
      <c r="E73" s="54"/>
      <c r="F73" s="54"/>
      <c r="G73" s="54">
        <v>684.86</v>
      </c>
      <c r="H73" s="270">
        <f t="shared" ref="H73:H75" si="1">H72-F73+G73</f>
        <v>-43949.68</v>
      </c>
      <c r="I73" s="37" t="s">
        <v>329</v>
      </c>
    </row>
    <row r="74" spans="1:9">
      <c r="A74" s="317">
        <v>67</v>
      </c>
      <c r="B74" s="186">
        <v>40521</v>
      </c>
      <c r="C74" s="63" t="s">
        <v>287</v>
      </c>
      <c r="D74" s="64" t="s">
        <v>1268</v>
      </c>
      <c r="E74" s="54"/>
      <c r="F74" s="54"/>
      <c r="G74" s="54">
        <v>79.2</v>
      </c>
      <c r="H74" s="270">
        <f t="shared" si="1"/>
        <v>-43870.48</v>
      </c>
      <c r="I74" s="142" t="s">
        <v>329</v>
      </c>
    </row>
    <row r="75" spans="1:9">
      <c r="A75" s="317">
        <v>68</v>
      </c>
      <c r="B75" s="186">
        <v>40521</v>
      </c>
      <c r="C75" s="63" t="s">
        <v>287</v>
      </c>
      <c r="D75" s="64" t="s">
        <v>1269</v>
      </c>
      <c r="E75" s="54"/>
      <c r="F75" s="54"/>
      <c r="G75" s="54">
        <v>2269.3200000000002</v>
      </c>
      <c r="H75" s="270">
        <f t="shared" si="1"/>
        <v>-41601.160000000003</v>
      </c>
      <c r="I75" s="142" t="s">
        <v>329</v>
      </c>
    </row>
    <row r="76" spans="1:9">
      <c r="A76" s="317">
        <v>69</v>
      </c>
      <c r="B76" s="186">
        <v>40521</v>
      </c>
      <c r="C76" s="63" t="s">
        <v>287</v>
      </c>
      <c r="D76" s="64" t="s">
        <v>1289</v>
      </c>
      <c r="E76" s="54"/>
      <c r="F76" s="54"/>
      <c r="G76" s="54">
        <v>4023.43</v>
      </c>
      <c r="H76" s="270">
        <f t="shared" ref="H76:H96" si="2">H75-F76+G76</f>
        <v>-37577.730000000003</v>
      </c>
      <c r="I76" s="142" t="s">
        <v>329</v>
      </c>
    </row>
    <row r="77" spans="1:9">
      <c r="A77" s="317">
        <v>70</v>
      </c>
      <c r="B77" s="272">
        <v>40521</v>
      </c>
      <c r="C77" s="273" t="s">
        <v>287</v>
      </c>
      <c r="D77" s="192" t="s">
        <v>1270</v>
      </c>
      <c r="E77" s="179"/>
      <c r="F77" s="179"/>
      <c r="G77" s="105">
        <v>1504.2</v>
      </c>
      <c r="H77" s="270">
        <f t="shared" si="2"/>
        <v>-36073.530000000006</v>
      </c>
      <c r="I77" s="142" t="s">
        <v>329</v>
      </c>
    </row>
    <row r="78" spans="1:9">
      <c r="A78" s="317">
        <v>71</v>
      </c>
      <c r="B78" s="180">
        <v>40521</v>
      </c>
      <c r="C78" s="273" t="s">
        <v>287</v>
      </c>
      <c r="D78" s="192" t="s">
        <v>1280</v>
      </c>
      <c r="E78" s="157"/>
      <c r="F78" s="158"/>
      <c r="G78" s="105">
        <v>918</v>
      </c>
      <c r="H78" s="270">
        <f t="shared" si="2"/>
        <v>-35155.530000000006</v>
      </c>
      <c r="I78" s="37" t="s">
        <v>329</v>
      </c>
    </row>
    <row r="79" spans="1:9">
      <c r="A79" s="317">
        <v>72</v>
      </c>
      <c r="B79" s="190">
        <v>40521</v>
      </c>
      <c r="C79" s="278" t="s">
        <v>287</v>
      </c>
      <c r="D79" s="48" t="s">
        <v>1271</v>
      </c>
      <c r="E79" s="166"/>
      <c r="F79" s="167"/>
      <c r="G79" s="105">
        <v>299.16000000000003</v>
      </c>
      <c r="H79" s="270">
        <f t="shared" si="2"/>
        <v>-34856.370000000003</v>
      </c>
      <c r="I79" s="37" t="s">
        <v>329</v>
      </c>
    </row>
    <row r="80" spans="1:9">
      <c r="A80" s="317">
        <v>73</v>
      </c>
      <c r="B80" s="186">
        <v>40521</v>
      </c>
      <c r="C80" s="63" t="s">
        <v>287</v>
      </c>
      <c r="D80" s="64" t="s">
        <v>1272</v>
      </c>
      <c r="E80" s="71"/>
      <c r="F80" s="72"/>
      <c r="G80" s="105">
        <v>7219.56</v>
      </c>
      <c r="H80" s="270">
        <f t="shared" si="2"/>
        <v>-27636.81</v>
      </c>
      <c r="I80" s="142" t="s">
        <v>329</v>
      </c>
    </row>
    <row r="81" spans="1:12">
      <c r="A81" s="317">
        <v>74</v>
      </c>
      <c r="B81" s="186">
        <v>40521</v>
      </c>
      <c r="C81" s="63" t="s">
        <v>287</v>
      </c>
      <c r="D81" s="64" t="s">
        <v>1273</v>
      </c>
      <c r="E81" s="71"/>
      <c r="F81" s="72"/>
      <c r="G81" s="54">
        <v>340</v>
      </c>
      <c r="H81" s="270">
        <f t="shared" si="2"/>
        <v>-27296.81</v>
      </c>
      <c r="I81" s="142" t="s">
        <v>329</v>
      </c>
    </row>
    <row r="82" spans="1:12">
      <c r="A82" s="317">
        <v>75</v>
      </c>
      <c r="B82" s="186">
        <v>40521</v>
      </c>
      <c r="C82" s="63" t="s">
        <v>287</v>
      </c>
      <c r="D82" s="64" t="s">
        <v>1274</v>
      </c>
      <c r="E82" s="71"/>
      <c r="F82" s="72"/>
      <c r="G82" s="54">
        <v>140</v>
      </c>
      <c r="H82" s="270">
        <f t="shared" si="2"/>
        <v>-27156.81</v>
      </c>
      <c r="I82" s="142" t="s">
        <v>329</v>
      </c>
    </row>
    <row r="83" spans="1:12">
      <c r="A83" s="317">
        <v>76</v>
      </c>
      <c r="B83" s="186">
        <v>40521</v>
      </c>
      <c r="C83" s="63" t="s">
        <v>287</v>
      </c>
      <c r="D83" s="64" t="s">
        <v>1281</v>
      </c>
      <c r="E83" s="71"/>
      <c r="F83" s="72"/>
      <c r="G83" s="54">
        <v>340</v>
      </c>
      <c r="H83" s="270">
        <f t="shared" si="2"/>
        <v>-26816.81</v>
      </c>
      <c r="I83" s="142" t="s">
        <v>329</v>
      </c>
    </row>
    <row r="84" spans="1:12">
      <c r="A84" s="317">
        <v>77</v>
      </c>
      <c r="B84" s="186">
        <v>40521</v>
      </c>
      <c r="C84" s="63" t="s">
        <v>287</v>
      </c>
      <c r="D84" s="64" t="s">
        <v>1282</v>
      </c>
      <c r="E84" s="71"/>
      <c r="F84" s="72"/>
      <c r="G84" s="54">
        <v>124</v>
      </c>
      <c r="H84" s="270">
        <f t="shared" si="2"/>
        <v>-26692.81</v>
      </c>
      <c r="I84" s="142" t="s">
        <v>329</v>
      </c>
    </row>
    <row r="85" spans="1:12">
      <c r="A85" s="317">
        <v>78</v>
      </c>
      <c r="B85" s="186">
        <v>40521</v>
      </c>
      <c r="C85" s="63" t="s">
        <v>287</v>
      </c>
      <c r="D85" s="64" t="s">
        <v>1275</v>
      </c>
      <c r="E85" s="71"/>
      <c r="F85" s="72"/>
      <c r="G85" s="54">
        <v>310</v>
      </c>
      <c r="H85" s="270">
        <f t="shared" si="2"/>
        <v>-26382.81</v>
      </c>
      <c r="I85" s="142" t="s">
        <v>329</v>
      </c>
    </row>
    <row r="86" spans="1:12">
      <c r="A86" s="317">
        <v>79</v>
      </c>
      <c r="B86" s="186">
        <v>40187</v>
      </c>
      <c r="C86" s="63" t="s">
        <v>287</v>
      </c>
      <c r="D86" s="64" t="s">
        <v>1276</v>
      </c>
      <c r="E86" s="71"/>
      <c r="F86" s="72"/>
      <c r="G86" s="54">
        <v>140</v>
      </c>
      <c r="H86" s="270">
        <f t="shared" si="2"/>
        <v>-26242.81</v>
      </c>
      <c r="I86" s="142" t="s">
        <v>329</v>
      </c>
    </row>
    <row r="87" spans="1:12">
      <c r="A87" s="317">
        <v>80</v>
      </c>
      <c r="B87" s="186">
        <v>40521</v>
      </c>
      <c r="C87" s="63" t="s">
        <v>287</v>
      </c>
      <c r="D87" s="193" t="s">
        <v>1277</v>
      </c>
      <c r="E87" s="169"/>
      <c r="F87" s="169"/>
      <c r="G87" s="54">
        <v>1810</v>
      </c>
      <c r="H87" s="270">
        <f t="shared" si="2"/>
        <v>-24432.81</v>
      </c>
      <c r="I87" s="142" t="s">
        <v>329</v>
      </c>
    </row>
    <row r="88" spans="1:12">
      <c r="A88" s="317">
        <v>81</v>
      </c>
      <c r="B88" s="186">
        <v>40521</v>
      </c>
      <c r="C88" s="63" t="s">
        <v>287</v>
      </c>
      <c r="D88" s="64" t="s">
        <v>1278</v>
      </c>
      <c r="E88" s="71"/>
      <c r="F88" s="72"/>
      <c r="G88" s="54">
        <v>264</v>
      </c>
      <c r="H88" s="270">
        <f t="shared" si="2"/>
        <v>-24168.81</v>
      </c>
      <c r="I88" s="142" t="s">
        <v>329</v>
      </c>
    </row>
    <row r="89" spans="1:12">
      <c r="A89" s="317">
        <v>82</v>
      </c>
      <c r="B89" s="186">
        <v>40521</v>
      </c>
      <c r="C89" s="63" t="s">
        <v>287</v>
      </c>
      <c r="D89" s="64" t="s">
        <v>1279</v>
      </c>
      <c r="E89" s="71"/>
      <c r="F89" s="72"/>
      <c r="G89" s="54">
        <v>140</v>
      </c>
      <c r="H89" s="270">
        <f t="shared" si="2"/>
        <v>-24028.81</v>
      </c>
      <c r="I89" s="142" t="s">
        <v>329</v>
      </c>
    </row>
    <row r="90" spans="1:12">
      <c r="A90" s="317">
        <v>83</v>
      </c>
      <c r="B90" s="186">
        <v>40521</v>
      </c>
      <c r="C90" s="63" t="s">
        <v>287</v>
      </c>
      <c r="D90" s="64" t="s">
        <v>1283</v>
      </c>
      <c r="E90" s="71"/>
      <c r="F90" s="72"/>
      <c r="G90" s="54">
        <v>86</v>
      </c>
      <c r="H90" s="270">
        <f t="shared" si="2"/>
        <v>-23942.81</v>
      </c>
      <c r="I90" s="142" t="s">
        <v>329</v>
      </c>
    </row>
    <row r="91" spans="1:12">
      <c r="A91" s="317">
        <v>84</v>
      </c>
      <c r="B91" s="159">
        <v>40522</v>
      </c>
      <c r="C91" s="36" t="s">
        <v>287</v>
      </c>
      <c r="D91" s="37" t="s">
        <v>1356</v>
      </c>
      <c r="E91" s="11"/>
      <c r="F91" s="11"/>
      <c r="G91" s="169">
        <v>600</v>
      </c>
      <c r="H91" s="270">
        <f t="shared" si="2"/>
        <v>-23342.81</v>
      </c>
      <c r="I91" s="37" t="s">
        <v>794</v>
      </c>
    </row>
    <row r="92" spans="1:12">
      <c r="A92" s="317">
        <v>85</v>
      </c>
      <c r="B92" s="159">
        <v>40522</v>
      </c>
      <c r="C92" s="36">
        <v>5658</v>
      </c>
      <c r="D92" s="37" t="s">
        <v>1357</v>
      </c>
      <c r="E92" s="11"/>
      <c r="F92" s="11">
        <v>159.66999999999999</v>
      </c>
      <c r="G92" s="169"/>
      <c r="H92" s="270">
        <f t="shared" si="2"/>
        <v>-23502.48</v>
      </c>
      <c r="I92" s="37" t="s">
        <v>809</v>
      </c>
      <c r="L92" s="129"/>
    </row>
    <row r="93" spans="1:12">
      <c r="A93" s="317">
        <v>86</v>
      </c>
      <c r="B93" s="159">
        <v>40522</v>
      </c>
      <c r="C93" s="36">
        <v>5661</v>
      </c>
      <c r="D93" s="37" t="s">
        <v>54</v>
      </c>
      <c r="E93" s="11"/>
      <c r="F93" s="11">
        <v>4000</v>
      </c>
      <c r="G93" s="169"/>
      <c r="H93" s="270">
        <f t="shared" si="2"/>
        <v>-27502.48</v>
      </c>
      <c r="I93" s="37" t="s">
        <v>794</v>
      </c>
    </row>
    <row r="94" spans="1:12">
      <c r="A94" s="317">
        <v>87</v>
      </c>
      <c r="B94" s="159">
        <v>40522</v>
      </c>
      <c r="C94" s="36">
        <v>5660</v>
      </c>
      <c r="D94" s="43" t="s">
        <v>1285</v>
      </c>
      <c r="E94" s="11"/>
      <c r="F94" s="11">
        <v>13600</v>
      </c>
      <c r="G94" s="169"/>
      <c r="H94" s="270">
        <f t="shared" si="2"/>
        <v>-41102.479999999996</v>
      </c>
      <c r="I94" s="37" t="s">
        <v>809</v>
      </c>
    </row>
    <row r="95" spans="1:12">
      <c r="A95" s="317">
        <v>88</v>
      </c>
      <c r="B95" s="159">
        <v>40522</v>
      </c>
      <c r="C95" s="36" t="s">
        <v>258</v>
      </c>
      <c r="D95" s="43" t="s">
        <v>337</v>
      </c>
      <c r="E95" s="11"/>
      <c r="F95" s="11">
        <v>1267.8</v>
      </c>
      <c r="G95" s="68"/>
      <c r="H95" s="270">
        <f t="shared" si="2"/>
        <v>-42370.28</v>
      </c>
      <c r="I95" s="37" t="s">
        <v>794</v>
      </c>
    </row>
    <row r="96" spans="1:12">
      <c r="A96" s="317">
        <v>89</v>
      </c>
      <c r="B96" s="159">
        <v>40522</v>
      </c>
      <c r="C96" s="36">
        <v>5662</v>
      </c>
      <c r="D96" s="43" t="s">
        <v>1358</v>
      </c>
      <c r="E96" s="11"/>
      <c r="F96" s="11">
        <v>1675.2</v>
      </c>
      <c r="G96" s="11"/>
      <c r="H96" s="270">
        <f t="shared" si="2"/>
        <v>-44045.479999999996</v>
      </c>
      <c r="I96" s="37" t="s">
        <v>813</v>
      </c>
    </row>
    <row r="97" spans="1:9">
      <c r="A97" s="317">
        <v>90</v>
      </c>
      <c r="B97" s="159">
        <v>40522</v>
      </c>
      <c r="C97" s="36" t="s">
        <v>258</v>
      </c>
      <c r="D97" s="43" t="s">
        <v>1286</v>
      </c>
      <c r="E97" s="11"/>
      <c r="F97" s="11">
        <v>1085</v>
      </c>
      <c r="G97" s="11"/>
      <c r="H97" s="270">
        <f t="shared" ref="H97:H138" si="3">H96-F97+G97</f>
        <v>-45130.479999999996</v>
      </c>
      <c r="I97" s="37" t="s">
        <v>794</v>
      </c>
    </row>
    <row r="98" spans="1:9">
      <c r="A98" s="317">
        <v>91</v>
      </c>
      <c r="B98" s="159">
        <v>40522</v>
      </c>
      <c r="C98" s="36" t="s">
        <v>258</v>
      </c>
      <c r="D98" s="37" t="s">
        <v>1287</v>
      </c>
      <c r="E98" s="11"/>
      <c r="F98" s="11">
        <v>4897</v>
      </c>
      <c r="G98" s="11"/>
      <c r="H98" s="270">
        <f t="shared" si="3"/>
        <v>-50027.479999999996</v>
      </c>
      <c r="I98" s="37" t="s">
        <v>794</v>
      </c>
    </row>
    <row r="99" spans="1:9">
      <c r="A99" s="317">
        <v>92</v>
      </c>
      <c r="B99" s="159">
        <v>40522</v>
      </c>
      <c r="C99" s="36" t="s">
        <v>287</v>
      </c>
      <c r="D99" s="37" t="s">
        <v>1294</v>
      </c>
      <c r="E99" s="11"/>
      <c r="F99" s="11"/>
      <c r="G99" s="11">
        <v>183.7</v>
      </c>
      <c r="H99" s="270">
        <f t="shared" si="3"/>
        <v>-49843.78</v>
      </c>
      <c r="I99" s="37" t="s">
        <v>794</v>
      </c>
    </row>
    <row r="100" spans="1:9">
      <c r="A100" s="317">
        <v>93</v>
      </c>
      <c r="B100" s="159">
        <v>40522</v>
      </c>
      <c r="C100" s="36" t="s">
        <v>287</v>
      </c>
      <c r="D100" s="37" t="s">
        <v>1292</v>
      </c>
      <c r="E100" s="11"/>
      <c r="F100" s="11"/>
      <c r="G100" s="11">
        <v>1840</v>
      </c>
      <c r="H100" s="270">
        <f t="shared" si="3"/>
        <v>-48003.78</v>
      </c>
      <c r="I100" s="37" t="s">
        <v>794</v>
      </c>
    </row>
    <row r="101" spans="1:9">
      <c r="A101" s="317">
        <v>94</v>
      </c>
      <c r="B101" s="159">
        <v>40522</v>
      </c>
      <c r="C101" s="36" t="s">
        <v>287</v>
      </c>
      <c r="D101" s="37" t="s">
        <v>1291</v>
      </c>
      <c r="E101" s="11"/>
      <c r="F101" s="11"/>
      <c r="G101" s="11">
        <v>501.68</v>
      </c>
      <c r="H101" s="270">
        <f t="shared" si="3"/>
        <v>-47502.1</v>
      </c>
      <c r="I101" s="37" t="s">
        <v>794</v>
      </c>
    </row>
    <row r="102" spans="1:9">
      <c r="A102" s="317">
        <v>95</v>
      </c>
      <c r="B102" s="159">
        <v>40522</v>
      </c>
      <c r="C102" s="36" t="s">
        <v>287</v>
      </c>
      <c r="D102" s="37" t="s">
        <v>1295</v>
      </c>
      <c r="E102" s="11"/>
      <c r="F102" s="11"/>
      <c r="G102" s="68">
        <v>140</v>
      </c>
      <c r="H102" s="271">
        <f t="shared" si="3"/>
        <v>-47362.1</v>
      </c>
      <c r="I102" s="37" t="s">
        <v>794</v>
      </c>
    </row>
    <row r="103" spans="1:9">
      <c r="A103" s="317">
        <v>96</v>
      </c>
      <c r="B103" s="159">
        <v>40525</v>
      </c>
      <c r="C103" s="36" t="s">
        <v>1290</v>
      </c>
      <c r="D103" s="37" t="s">
        <v>1221</v>
      </c>
      <c r="E103" s="11"/>
      <c r="F103" s="11"/>
      <c r="G103" s="68">
        <v>3875.39</v>
      </c>
      <c r="H103" s="270">
        <f t="shared" si="3"/>
        <v>-43486.71</v>
      </c>
      <c r="I103" s="37" t="s">
        <v>794</v>
      </c>
    </row>
    <row r="104" spans="1:9">
      <c r="A104" s="317">
        <v>97</v>
      </c>
      <c r="B104" s="180">
        <v>40525</v>
      </c>
      <c r="C104" s="88" t="s">
        <v>287</v>
      </c>
      <c r="D104" s="193" t="s">
        <v>1299</v>
      </c>
      <c r="E104" s="169">
        <f>124+1554.96</f>
        <v>1678.96</v>
      </c>
      <c r="F104" s="169"/>
      <c r="G104" s="68">
        <v>1678.96</v>
      </c>
      <c r="H104" s="270">
        <f t="shared" si="3"/>
        <v>-41807.75</v>
      </c>
      <c r="I104" s="37" t="s">
        <v>794</v>
      </c>
    </row>
    <row r="105" spans="1:9">
      <c r="A105" s="317">
        <v>98</v>
      </c>
      <c r="B105" s="180">
        <v>40525</v>
      </c>
      <c r="C105" s="88" t="s">
        <v>287</v>
      </c>
      <c r="D105" s="193" t="s">
        <v>1293</v>
      </c>
      <c r="E105" s="169"/>
      <c r="F105" s="169"/>
      <c r="G105" s="68">
        <v>1274.08</v>
      </c>
      <c r="H105" s="270">
        <f t="shared" si="3"/>
        <v>-40533.67</v>
      </c>
      <c r="I105" s="37" t="s">
        <v>794</v>
      </c>
    </row>
    <row r="106" spans="1:9">
      <c r="A106" s="317">
        <v>99</v>
      </c>
      <c r="B106" s="180">
        <v>40525</v>
      </c>
      <c r="C106" s="88" t="s">
        <v>287</v>
      </c>
      <c r="D106" s="193" t="s">
        <v>1300</v>
      </c>
      <c r="E106" s="169"/>
      <c r="F106" s="169"/>
      <c r="G106" s="68">
        <v>172</v>
      </c>
      <c r="H106" s="270">
        <f t="shared" si="3"/>
        <v>-40361.67</v>
      </c>
      <c r="I106" s="37" t="s">
        <v>809</v>
      </c>
    </row>
    <row r="107" spans="1:9">
      <c r="A107" s="317">
        <v>100</v>
      </c>
      <c r="B107" s="159">
        <v>40525</v>
      </c>
      <c r="C107" s="36" t="s">
        <v>287</v>
      </c>
      <c r="D107" s="37" t="s">
        <v>1301</v>
      </c>
      <c r="E107" s="11"/>
      <c r="F107" s="11"/>
      <c r="G107" s="68">
        <v>940.48</v>
      </c>
      <c r="H107" s="270">
        <f t="shared" si="3"/>
        <v>-39421.189999999995</v>
      </c>
      <c r="I107" s="37" t="s">
        <v>809</v>
      </c>
    </row>
    <row r="108" spans="1:9">
      <c r="A108" s="317">
        <v>101</v>
      </c>
      <c r="B108" s="180">
        <v>40525</v>
      </c>
      <c r="C108" s="88" t="s">
        <v>258</v>
      </c>
      <c r="D108" s="193" t="s">
        <v>1113</v>
      </c>
      <c r="E108" s="169"/>
      <c r="F108" s="169">
        <v>2000</v>
      </c>
      <c r="G108" s="68"/>
      <c r="H108" s="270">
        <f t="shared" si="3"/>
        <v>-41421.189999999995</v>
      </c>
      <c r="I108" s="37" t="s">
        <v>809</v>
      </c>
    </row>
    <row r="109" spans="1:9">
      <c r="A109" s="317">
        <v>102</v>
      </c>
      <c r="B109" s="159">
        <v>40525</v>
      </c>
      <c r="C109" s="36" t="s">
        <v>258</v>
      </c>
      <c r="D109" s="37" t="s">
        <v>1113</v>
      </c>
      <c r="E109" s="11"/>
      <c r="F109" s="11">
        <v>2000</v>
      </c>
      <c r="G109" s="68"/>
      <c r="H109" s="270">
        <f t="shared" si="3"/>
        <v>-43421.189999999995</v>
      </c>
      <c r="I109" s="37" t="s">
        <v>809</v>
      </c>
    </row>
    <row r="110" spans="1:9">
      <c r="A110" s="317">
        <v>103</v>
      </c>
      <c r="B110" s="159">
        <v>40526</v>
      </c>
      <c r="C110" s="36" t="s">
        <v>1290</v>
      </c>
      <c r="D110" s="37" t="s">
        <v>1221</v>
      </c>
      <c r="E110" s="11"/>
      <c r="F110" s="11"/>
      <c r="G110" s="68">
        <v>535.36</v>
      </c>
      <c r="H110" s="270">
        <f t="shared" si="3"/>
        <v>-42885.829999999994</v>
      </c>
      <c r="I110" s="37" t="s">
        <v>809</v>
      </c>
    </row>
    <row r="111" spans="1:9">
      <c r="A111" s="317">
        <v>104</v>
      </c>
      <c r="B111" s="159">
        <v>40527</v>
      </c>
      <c r="C111" s="36" t="s">
        <v>258</v>
      </c>
      <c r="D111" s="48" t="s">
        <v>1113</v>
      </c>
      <c r="E111" s="78"/>
      <c r="F111" s="11">
        <v>267.95</v>
      </c>
      <c r="G111" s="68"/>
      <c r="H111" s="270">
        <f t="shared" si="3"/>
        <v>-43153.779999999992</v>
      </c>
      <c r="I111" s="37" t="s">
        <v>809</v>
      </c>
    </row>
    <row r="112" spans="1:9">
      <c r="A112" s="317">
        <v>105</v>
      </c>
      <c r="B112" s="197">
        <v>40526</v>
      </c>
      <c r="C112" s="198" t="s">
        <v>287</v>
      </c>
      <c r="D112" s="274" t="s">
        <v>1303</v>
      </c>
      <c r="E112" s="200"/>
      <c r="F112" s="201"/>
      <c r="G112" s="140">
        <v>210.38</v>
      </c>
      <c r="H112" s="270">
        <f t="shared" si="3"/>
        <v>-42943.399999999994</v>
      </c>
      <c r="I112" s="37" t="s">
        <v>813</v>
      </c>
    </row>
    <row r="113" spans="1:13">
      <c r="A113" s="317">
        <v>106</v>
      </c>
      <c r="B113" s="159">
        <v>40526</v>
      </c>
      <c r="C113" s="36" t="s">
        <v>287</v>
      </c>
      <c r="D113" s="43" t="s">
        <v>1302</v>
      </c>
      <c r="E113" s="11"/>
      <c r="F113" s="11"/>
      <c r="G113" s="105">
        <v>1016.22</v>
      </c>
      <c r="H113" s="270">
        <f t="shared" si="3"/>
        <v>-41927.179999999993</v>
      </c>
      <c r="I113" s="142" t="s">
        <v>813</v>
      </c>
    </row>
    <row r="114" spans="1:13">
      <c r="A114" s="317">
        <v>107</v>
      </c>
      <c r="B114" s="159">
        <v>40526</v>
      </c>
      <c r="C114" s="36" t="s">
        <v>258</v>
      </c>
      <c r="D114" s="37" t="s">
        <v>1022</v>
      </c>
      <c r="E114" s="11"/>
      <c r="F114" s="11">
        <v>109.02</v>
      </c>
      <c r="G114" s="105"/>
      <c r="H114" s="271">
        <f t="shared" si="3"/>
        <v>-42036.19999999999</v>
      </c>
      <c r="I114" s="142" t="s">
        <v>813</v>
      </c>
    </row>
    <row r="115" spans="1:13">
      <c r="A115" s="317">
        <v>108</v>
      </c>
      <c r="B115" s="186">
        <v>40527</v>
      </c>
      <c r="C115" s="63">
        <v>5665</v>
      </c>
      <c r="D115" s="64" t="s">
        <v>1304</v>
      </c>
      <c r="E115" s="54"/>
      <c r="F115" s="54">
        <v>1275</v>
      </c>
      <c r="G115" s="68"/>
      <c r="H115" s="270">
        <f t="shared" si="3"/>
        <v>-43311.19999999999</v>
      </c>
      <c r="I115" s="37" t="s">
        <v>826</v>
      </c>
    </row>
    <row r="116" spans="1:13">
      <c r="A116" s="317">
        <v>109</v>
      </c>
      <c r="B116" s="159">
        <v>40527</v>
      </c>
      <c r="C116" s="36">
        <v>5666</v>
      </c>
      <c r="D116" s="37" t="s">
        <v>1305</v>
      </c>
      <c r="E116" s="78"/>
      <c r="F116" s="11">
        <v>3164.37</v>
      </c>
      <c r="G116" s="68"/>
      <c r="H116" s="270">
        <f t="shared" si="3"/>
        <v>-46475.569999999992</v>
      </c>
      <c r="I116" s="37" t="s">
        <v>826</v>
      </c>
    </row>
    <row r="117" spans="1:13">
      <c r="A117" s="317">
        <v>110</v>
      </c>
      <c r="B117" s="180">
        <v>40527</v>
      </c>
      <c r="C117" s="276">
        <v>5667</v>
      </c>
      <c r="D117" s="277" t="s">
        <v>260</v>
      </c>
      <c r="E117" s="201"/>
      <c r="F117" s="201">
        <v>2859.97</v>
      </c>
      <c r="G117" s="68"/>
      <c r="H117" s="270">
        <f t="shared" si="3"/>
        <v>-49335.539999999994</v>
      </c>
      <c r="I117" s="37" t="s">
        <v>826</v>
      </c>
      <c r="K117" t="s">
        <v>9</v>
      </c>
      <c r="L117" s="129">
        <f>50000+H117</f>
        <v>664.4600000000064</v>
      </c>
      <c r="M117" s="129">
        <f>L117+521.82</f>
        <v>1186.2800000000066</v>
      </c>
    </row>
    <row r="118" spans="1:13">
      <c r="A118" s="317">
        <v>111</v>
      </c>
      <c r="B118" s="275">
        <v>40527</v>
      </c>
      <c r="C118" s="63">
        <v>5668</v>
      </c>
      <c r="D118" s="94" t="s">
        <v>323</v>
      </c>
      <c r="E118" s="71"/>
      <c r="F118" s="72">
        <v>0</v>
      </c>
      <c r="G118" s="122"/>
      <c r="H118" s="270">
        <f t="shared" si="3"/>
        <v>-49335.539999999994</v>
      </c>
      <c r="I118" s="37" t="s">
        <v>826</v>
      </c>
    </row>
    <row r="119" spans="1:13">
      <c r="A119" s="317">
        <v>112</v>
      </c>
      <c r="B119" s="275">
        <v>40527</v>
      </c>
      <c r="C119" s="63">
        <v>5669</v>
      </c>
      <c r="D119" s="94" t="s">
        <v>346</v>
      </c>
      <c r="E119" s="71"/>
      <c r="F119" s="72">
        <v>2232</v>
      </c>
      <c r="G119" s="122"/>
      <c r="H119" s="270">
        <f t="shared" si="3"/>
        <v>-51567.539999999994</v>
      </c>
      <c r="I119" s="37" t="s">
        <v>826</v>
      </c>
    </row>
    <row r="120" spans="1:13">
      <c r="A120" s="317">
        <v>113</v>
      </c>
      <c r="B120" s="159">
        <v>40527</v>
      </c>
      <c r="C120" s="88">
        <v>5670</v>
      </c>
      <c r="D120" s="193" t="s">
        <v>968</v>
      </c>
      <c r="E120" s="169"/>
      <c r="F120" s="82">
        <v>296.45</v>
      </c>
      <c r="G120" s="68"/>
      <c r="H120" s="270">
        <f t="shared" si="3"/>
        <v>-51863.989999999991</v>
      </c>
      <c r="I120" s="37" t="s">
        <v>826</v>
      </c>
      <c r="K120" t="s">
        <v>1296</v>
      </c>
      <c r="L120">
        <f>390+295+590</f>
        <v>1275</v>
      </c>
    </row>
    <row r="121" spans="1:13">
      <c r="A121" s="317">
        <v>114</v>
      </c>
      <c r="B121" s="159">
        <v>40527</v>
      </c>
      <c r="C121" s="69" t="s">
        <v>258</v>
      </c>
      <c r="D121" s="43" t="s">
        <v>1211</v>
      </c>
      <c r="E121" s="68"/>
      <c r="F121" s="68">
        <v>81.13</v>
      </c>
      <c r="G121" s="68"/>
      <c r="H121" s="270">
        <f t="shared" si="3"/>
        <v>-51945.119999999988</v>
      </c>
      <c r="I121" s="37" t="s">
        <v>826</v>
      </c>
      <c r="K121" t="s">
        <v>346</v>
      </c>
      <c r="L121">
        <v>2232</v>
      </c>
    </row>
    <row r="122" spans="1:13">
      <c r="A122" s="317">
        <v>115</v>
      </c>
      <c r="B122" s="248">
        <v>40527</v>
      </c>
      <c r="C122" s="131" t="s">
        <v>258</v>
      </c>
      <c r="D122" s="206" t="s">
        <v>351</v>
      </c>
      <c r="E122" s="140"/>
      <c r="F122" s="140">
        <v>521.82000000000005</v>
      </c>
      <c r="G122" s="140"/>
      <c r="H122" s="270">
        <f t="shared" si="3"/>
        <v>-52466.939999999988</v>
      </c>
      <c r="I122" s="48" t="s">
        <v>826</v>
      </c>
      <c r="K122" t="s">
        <v>97</v>
      </c>
      <c r="L122">
        <v>1546.29</v>
      </c>
    </row>
    <row r="123" spans="1:13">
      <c r="A123" s="317">
        <v>116</v>
      </c>
      <c r="B123" s="186">
        <v>40526</v>
      </c>
      <c r="C123" s="103" t="s">
        <v>287</v>
      </c>
      <c r="D123" s="94" t="s">
        <v>1333</v>
      </c>
      <c r="E123" s="105"/>
      <c r="F123" s="105"/>
      <c r="G123" s="54">
        <v>2750</v>
      </c>
      <c r="H123" s="270">
        <f t="shared" si="3"/>
        <v>-49716.939999999988</v>
      </c>
      <c r="I123" s="64" t="s">
        <v>826</v>
      </c>
      <c r="K123" t="s">
        <v>378</v>
      </c>
      <c r="L123">
        <v>2876.7</v>
      </c>
    </row>
    <row r="124" spans="1:13">
      <c r="A124" s="317">
        <v>117</v>
      </c>
      <c r="B124" s="186">
        <v>40527</v>
      </c>
      <c r="C124" s="103" t="s">
        <v>258</v>
      </c>
      <c r="D124" s="94" t="s">
        <v>910</v>
      </c>
      <c r="E124" s="105"/>
      <c r="F124" s="105">
        <v>8</v>
      </c>
      <c r="G124" s="54"/>
      <c r="H124" s="270">
        <f t="shared" si="3"/>
        <v>-49724.939999999988</v>
      </c>
      <c r="I124" s="64" t="s">
        <v>826</v>
      </c>
      <c r="K124" s="129" t="s">
        <v>1297</v>
      </c>
      <c r="L124">
        <v>2825.66</v>
      </c>
    </row>
    <row r="125" spans="1:13">
      <c r="A125" s="317">
        <v>118</v>
      </c>
      <c r="B125" s="186">
        <v>40527</v>
      </c>
      <c r="C125" s="63" t="s">
        <v>258</v>
      </c>
      <c r="D125" s="64" t="s">
        <v>291</v>
      </c>
      <c r="E125" s="54"/>
      <c r="F125" s="54">
        <v>20.9</v>
      </c>
      <c r="G125" s="54"/>
      <c r="H125" s="270">
        <f t="shared" si="3"/>
        <v>-49745.839999999989</v>
      </c>
      <c r="I125" s="64" t="s">
        <v>826</v>
      </c>
      <c r="K125" s="129" t="s">
        <v>1298</v>
      </c>
      <c r="L125">
        <v>2852.24</v>
      </c>
    </row>
    <row r="126" spans="1:13">
      <c r="A126" s="317">
        <v>119</v>
      </c>
      <c r="B126" s="186">
        <v>40527</v>
      </c>
      <c r="C126" s="103">
        <v>5618</v>
      </c>
      <c r="D126" s="94" t="s">
        <v>1306</v>
      </c>
      <c r="E126" s="105"/>
      <c r="F126" s="105">
        <v>1030</v>
      </c>
      <c r="G126" s="54"/>
      <c r="H126" s="270">
        <f t="shared" si="3"/>
        <v>-50775.839999999989</v>
      </c>
      <c r="I126" s="64" t="s">
        <v>826</v>
      </c>
      <c r="K126" s="129"/>
    </row>
    <row r="127" spans="1:13">
      <c r="A127" s="317">
        <v>120</v>
      </c>
      <c r="B127" s="181">
        <v>40527</v>
      </c>
      <c r="C127" s="103">
        <v>5618</v>
      </c>
      <c r="D127" s="94" t="s">
        <v>1307</v>
      </c>
      <c r="E127" s="105"/>
      <c r="F127" s="105"/>
      <c r="G127" s="105">
        <v>1030</v>
      </c>
      <c r="H127" s="270">
        <f t="shared" si="3"/>
        <v>-49745.839999999989</v>
      </c>
      <c r="I127" s="64" t="s">
        <v>826</v>
      </c>
      <c r="L127">
        <f>SUM(L120:L126)</f>
        <v>13607.89</v>
      </c>
    </row>
    <row r="128" spans="1:13">
      <c r="A128" s="317">
        <v>121</v>
      </c>
      <c r="B128" s="181">
        <v>40527</v>
      </c>
      <c r="C128" s="103" t="s">
        <v>1133</v>
      </c>
      <c r="D128" s="94" t="s">
        <v>1309</v>
      </c>
      <c r="E128" s="105"/>
      <c r="F128" s="105"/>
      <c r="G128" s="105">
        <v>70</v>
      </c>
      <c r="H128" s="270">
        <f t="shared" si="3"/>
        <v>-49675.839999999989</v>
      </c>
      <c r="I128" s="64" t="s">
        <v>826</v>
      </c>
    </row>
    <row r="129" spans="1:11">
      <c r="A129" s="317">
        <v>122</v>
      </c>
      <c r="B129" s="186">
        <v>40528</v>
      </c>
      <c r="C129" s="103" t="s">
        <v>255</v>
      </c>
      <c r="D129" s="94" t="s">
        <v>1308</v>
      </c>
      <c r="E129" s="105"/>
      <c r="F129" s="209"/>
      <c r="G129" s="209">
        <v>310</v>
      </c>
      <c r="H129" s="270">
        <f t="shared" si="3"/>
        <v>-49365.839999999989</v>
      </c>
      <c r="I129" s="64" t="s">
        <v>826</v>
      </c>
    </row>
    <row r="130" spans="1:11">
      <c r="A130" s="317">
        <v>123</v>
      </c>
      <c r="B130" s="186">
        <v>40528</v>
      </c>
      <c r="C130" s="103" t="s">
        <v>287</v>
      </c>
      <c r="D130" s="94" t="s">
        <v>1310</v>
      </c>
      <c r="E130" s="105"/>
      <c r="F130" s="209"/>
      <c r="G130" s="209">
        <v>420</v>
      </c>
      <c r="H130" s="270">
        <f t="shared" si="3"/>
        <v>-48945.839999999989</v>
      </c>
      <c r="I130" s="64" t="s">
        <v>826</v>
      </c>
    </row>
    <row r="131" spans="1:11">
      <c r="A131" s="317">
        <v>124</v>
      </c>
      <c r="B131" s="186">
        <v>40528</v>
      </c>
      <c r="C131" s="103" t="s">
        <v>287</v>
      </c>
      <c r="D131" s="94" t="s">
        <v>1311</v>
      </c>
      <c r="E131" s="105"/>
      <c r="F131" s="209"/>
      <c r="G131" s="209">
        <v>1300</v>
      </c>
      <c r="H131" s="270">
        <f t="shared" si="3"/>
        <v>-47645.839999999989</v>
      </c>
      <c r="I131" s="64" t="s">
        <v>826</v>
      </c>
    </row>
    <row r="132" spans="1:11">
      <c r="A132" s="317">
        <v>125</v>
      </c>
      <c r="B132" s="186">
        <v>40528</v>
      </c>
      <c r="C132" s="103" t="s">
        <v>287</v>
      </c>
      <c r="D132" s="94" t="s">
        <v>1323</v>
      </c>
      <c r="E132" s="105"/>
      <c r="F132" s="209"/>
      <c r="G132" s="105">
        <v>140</v>
      </c>
      <c r="H132" s="270">
        <f t="shared" si="3"/>
        <v>-47505.839999999989</v>
      </c>
      <c r="I132" s="64" t="s">
        <v>826</v>
      </c>
    </row>
    <row r="133" spans="1:11">
      <c r="A133" s="317">
        <v>126</v>
      </c>
      <c r="B133" s="186">
        <v>40528</v>
      </c>
      <c r="C133" s="103" t="s">
        <v>287</v>
      </c>
      <c r="D133" s="94"/>
      <c r="E133" s="105"/>
      <c r="F133" s="209"/>
      <c r="G133" s="105">
        <v>112</v>
      </c>
      <c r="H133" s="270">
        <f t="shared" si="3"/>
        <v>-47393.839999999989</v>
      </c>
      <c r="I133" s="64" t="s">
        <v>826</v>
      </c>
    </row>
    <row r="134" spans="1:11">
      <c r="A134" s="317">
        <v>127</v>
      </c>
      <c r="B134" s="186">
        <v>40529</v>
      </c>
      <c r="C134" s="103" t="s">
        <v>1133</v>
      </c>
      <c r="D134" s="94" t="s">
        <v>1312</v>
      </c>
      <c r="E134" s="105"/>
      <c r="F134" s="105"/>
      <c r="G134" s="105"/>
      <c r="H134" s="270">
        <f t="shared" si="3"/>
        <v>-47393.839999999989</v>
      </c>
      <c r="I134" s="64" t="s">
        <v>826</v>
      </c>
    </row>
    <row r="135" spans="1:11">
      <c r="A135" s="317">
        <v>128</v>
      </c>
      <c r="B135" s="186"/>
      <c r="C135" s="103"/>
      <c r="D135" s="94" t="s">
        <v>1313</v>
      </c>
      <c r="E135" s="105"/>
      <c r="F135" s="105"/>
      <c r="G135" s="105">
        <v>11812.05</v>
      </c>
      <c r="H135" s="270">
        <f t="shared" si="3"/>
        <v>-35581.789999999994</v>
      </c>
      <c r="I135" s="64" t="s">
        <v>826</v>
      </c>
    </row>
    <row r="136" spans="1:11">
      <c r="A136" s="317">
        <v>129</v>
      </c>
      <c r="B136" s="186">
        <v>40529</v>
      </c>
      <c r="C136" s="103" t="s">
        <v>1290</v>
      </c>
      <c r="D136" s="94" t="s">
        <v>1221</v>
      </c>
      <c r="E136" s="105"/>
      <c r="F136" s="105"/>
      <c r="G136" s="105">
        <v>249.6</v>
      </c>
      <c r="H136" s="270">
        <f t="shared" si="3"/>
        <v>-35332.189999999995</v>
      </c>
      <c r="I136" s="64" t="s">
        <v>826</v>
      </c>
    </row>
    <row r="137" spans="1:11">
      <c r="A137" s="317">
        <v>130</v>
      </c>
      <c r="B137" s="180">
        <v>40529</v>
      </c>
      <c r="C137" s="249" t="s">
        <v>1290</v>
      </c>
      <c r="D137" s="252" t="s">
        <v>1221</v>
      </c>
      <c r="E137" s="175"/>
      <c r="F137" s="251"/>
      <c r="G137" s="250">
        <v>193.2</v>
      </c>
      <c r="H137" s="270">
        <f t="shared" si="3"/>
        <v>-35138.99</v>
      </c>
      <c r="I137" s="193" t="s">
        <v>826</v>
      </c>
    </row>
    <row r="138" spans="1:11">
      <c r="A138" s="317">
        <v>131</v>
      </c>
      <c r="B138" s="208">
        <v>40529</v>
      </c>
      <c r="C138" s="204" t="s">
        <v>258</v>
      </c>
      <c r="D138" s="94" t="s">
        <v>1315</v>
      </c>
      <c r="E138" s="105"/>
      <c r="F138" s="209">
        <v>1250.49</v>
      </c>
      <c r="G138" s="320"/>
      <c r="H138" s="270">
        <f t="shared" si="3"/>
        <v>-36389.479999999996</v>
      </c>
      <c r="I138" s="37" t="s">
        <v>974</v>
      </c>
    </row>
    <row r="139" spans="1:11">
      <c r="A139" s="317">
        <v>132</v>
      </c>
      <c r="B139" s="159">
        <v>40529</v>
      </c>
      <c r="C139" s="204" t="s">
        <v>258</v>
      </c>
      <c r="D139" s="321" t="s">
        <v>1316</v>
      </c>
      <c r="E139" s="105"/>
      <c r="F139" s="209">
        <v>508.67</v>
      </c>
      <c r="G139" s="205"/>
      <c r="H139" s="270">
        <f t="shared" ref="H139:H202" si="4">H138-F139+G139</f>
        <v>-36898.149999999994</v>
      </c>
      <c r="I139" s="37" t="s">
        <v>974</v>
      </c>
    </row>
    <row r="140" spans="1:11">
      <c r="A140" s="322">
        <v>133</v>
      </c>
      <c r="B140" s="323">
        <v>40529</v>
      </c>
      <c r="C140" s="324" t="s">
        <v>258</v>
      </c>
      <c r="D140" s="187" t="s">
        <v>743</v>
      </c>
      <c r="E140" s="146"/>
      <c r="F140" s="325">
        <v>490.05</v>
      </c>
      <c r="G140" s="326"/>
      <c r="H140" s="270">
        <f t="shared" si="4"/>
        <v>-37388.199999999997</v>
      </c>
      <c r="I140" s="37" t="s">
        <v>974</v>
      </c>
    </row>
    <row r="141" spans="1:11">
      <c r="A141" s="317">
        <v>134</v>
      </c>
      <c r="B141" s="186">
        <v>40529</v>
      </c>
      <c r="C141" s="103" t="s">
        <v>258</v>
      </c>
      <c r="D141" s="94" t="s">
        <v>97</v>
      </c>
      <c r="E141" s="105"/>
      <c r="F141" s="105">
        <v>1546.29</v>
      </c>
      <c r="G141" s="54"/>
      <c r="H141" s="270">
        <f t="shared" si="4"/>
        <v>-38934.49</v>
      </c>
      <c r="I141" s="37" t="s">
        <v>974</v>
      </c>
      <c r="K141" s="129"/>
    </row>
    <row r="142" spans="1:11">
      <c r="A142" s="317">
        <v>135</v>
      </c>
      <c r="B142" s="186">
        <v>40529</v>
      </c>
      <c r="C142" s="103" t="s">
        <v>287</v>
      </c>
      <c r="D142" s="94" t="s">
        <v>1337</v>
      </c>
      <c r="E142" s="105"/>
      <c r="F142" s="105"/>
      <c r="G142" s="54">
        <v>927.24</v>
      </c>
      <c r="H142" s="270">
        <f t="shared" si="4"/>
        <v>-38007.25</v>
      </c>
      <c r="I142" s="257" t="s">
        <v>974</v>
      </c>
    </row>
    <row r="143" spans="1:11">
      <c r="A143" s="317">
        <v>136</v>
      </c>
      <c r="B143" s="186">
        <v>40529</v>
      </c>
      <c r="C143" s="103">
        <v>5664</v>
      </c>
      <c r="D143" s="94" t="s">
        <v>1317</v>
      </c>
      <c r="E143" s="105"/>
      <c r="F143" s="105">
        <v>92</v>
      </c>
      <c r="G143" s="54"/>
      <c r="H143" s="270">
        <f t="shared" si="4"/>
        <v>-38099.25</v>
      </c>
      <c r="I143" s="142"/>
      <c r="K143">
        <f>1508.88+1415.88</f>
        <v>2924.76</v>
      </c>
    </row>
    <row r="144" spans="1:11">
      <c r="A144" s="317">
        <v>137</v>
      </c>
      <c r="B144" s="186">
        <v>40529</v>
      </c>
      <c r="C144" s="103">
        <v>5663</v>
      </c>
      <c r="D144" s="94" t="s">
        <v>1318</v>
      </c>
      <c r="E144" s="105"/>
      <c r="F144" s="105">
        <v>6111</v>
      </c>
      <c r="G144" s="54"/>
      <c r="H144" s="270">
        <f t="shared" si="4"/>
        <v>-44210.25</v>
      </c>
      <c r="I144" s="142" t="s">
        <v>974</v>
      </c>
    </row>
    <row r="145" spans="1:9">
      <c r="A145" s="317">
        <v>138</v>
      </c>
      <c r="B145" s="186">
        <v>40529</v>
      </c>
      <c r="C145" s="103">
        <v>5671</v>
      </c>
      <c r="D145" s="94" t="s">
        <v>1319</v>
      </c>
      <c r="E145" s="105"/>
      <c r="F145" s="105">
        <v>868.2</v>
      </c>
      <c r="G145" s="54"/>
      <c r="H145" s="270">
        <f t="shared" si="4"/>
        <v>-45078.45</v>
      </c>
      <c r="I145" s="142" t="s">
        <v>974</v>
      </c>
    </row>
    <row r="146" spans="1:9">
      <c r="A146" s="317">
        <v>139</v>
      </c>
      <c r="B146" s="190">
        <v>40529</v>
      </c>
      <c r="C146" s="131" t="s">
        <v>258</v>
      </c>
      <c r="D146" s="258" t="s">
        <v>1321</v>
      </c>
      <c r="E146" s="254"/>
      <c r="F146" s="254">
        <v>130.55000000000001</v>
      </c>
      <c r="G146" s="178"/>
      <c r="H146" s="270">
        <f t="shared" si="4"/>
        <v>-45209</v>
      </c>
      <c r="I146" s="142" t="s">
        <v>974</v>
      </c>
    </row>
    <row r="147" spans="1:9">
      <c r="A147" s="317">
        <v>140</v>
      </c>
      <c r="B147" s="186">
        <v>40529</v>
      </c>
      <c r="C147" s="103" t="s">
        <v>258</v>
      </c>
      <c r="D147" s="94" t="s">
        <v>1322</v>
      </c>
      <c r="E147" s="105"/>
      <c r="F147" s="105">
        <v>2961.76</v>
      </c>
      <c r="G147" s="54"/>
      <c r="H147" s="270">
        <f t="shared" si="4"/>
        <v>-48170.76</v>
      </c>
      <c r="I147" s="142" t="s">
        <v>974</v>
      </c>
    </row>
    <row r="148" spans="1:9">
      <c r="A148" s="317">
        <v>141</v>
      </c>
      <c r="B148" s="186">
        <v>40529</v>
      </c>
      <c r="C148" s="103" t="s">
        <v>258</v>
      </c>
      <c r="D148" s="94" t="s">
        <v>347</v>
      </c>
      <c r="E148" s="105"/>
      <c r="F148" s="105">
        <v>1774.74</v>
      </c>
      <c r="G148" s="54"/>
      <c r="H148" s="270">
        <f t="shared" si="4"/>
        <v>-49945.5</v>
      </c>
      <c r="I148" s="37" t="s">
        <v>974</v>
      </c>
    </row>
    <row r="149" spans="1:9">
      <c r="A149" s="317">
        <v>142</v>
      </c>
      <c r="B149" s="180">
        <v>40529</v>
      </c>
      <c r="C149" s="134" t="s">
        <v>287</v>
      </c>
      <c r="D149" s="255" t="s">
        <v>1335</v>
      </c>
      <c r="E149" s="82"/>
      <c r="F149" s="82"/>
      <c r="G149" s="169">
        <v>3810.4</v>
      </c>
      <c r="H149" s="270">
        <f t="shared" si="4"/>
        <v>-46135.1</v>
      </c>
      <c r="I149" s="37" t="s">
        <v>974</v>
      </c>
    </row>
    <row r="150" spans="1:9">
      <c r="A150" s="317">
        <v>143</v>
      </c>
      <c r="B150" s="159">
        <v>40529</v>
      </c>
      <c r="C150" s="69" t="s">
        <v>287</v>
      </c>
      <c r="D150" s="43" t="s">
        <v>1338</v>
      </c>
      <c r="E150" s="68"/>
      <c r="F150" s="68"/>
      <c r="G150" s="11">
        <v>6771.6</v>
      </c>
      <c r="H150" s="270">
        <f t="shared" si="4"/>
        <v>-39363.5</v>
      </c>
      <c r="I150" s="37" t="s">
        <v>974</v>
      </c>
    </row>
    <row r="151" spans="1:9">
      <c r="A151" s="317">
        <v>144</v>
      </c>
      <c r="B151" s="159">
        <v>40529</v>
      </c>
      <c r="C151" s="36" t="s">
        <v>287</v>
      </c>
      <c r="D151" s="37" t="s">
        <v>1336</v>
      </c>
      <c r="E151" s="11"/>
      <c r="F151" s="68"/>
      <c r="G151" s="11">
        <v>669.12</v>
      </c>
      <c r="H151" s="270">
        <f t="shared" si="4"/>
        <v>-38694.379999999997</v>
      </c>
      <c r="I151" s="37" t="s">
        <v>974</v>
      </c>
    </row>
    <row r="152" spans="1:9">
      <c r="A152" s="317">
        <v>145</v>
      </c>
      <c r="B152" s="159">
        <v>40539</v>
      </c>
      <c r="C152" s="36" t="s">
        <v>287</v>
      </c>
      <c r="D152" s="37" t="s">
        <v>1324</v>
      </c>
      <c r="E152" s="11"/>
      <c r="F152" s="68"/>
      <c r="G152" s="11">
        <v>27400.29</v>
      </c>
      <c r="H152" s="270">
        <f t="shared" si="4"/>
        <v>-11294.089999999997</v>
      </c>
      <c r="I152" s="37" t="s">
        <v>974</v>
      </c>
    </row>
    <row r="153" spans="1:9">
      <c r="A153" s="317">
        <v>146</v>
      </c>
      <c r="B153" s="159">
        <v>40529</v>
      </c>
      <c r="C153" s="36" t="s">
        <v>258</v>
      </c>
      <c r="D153" s="37" t="s">
        <v>277</v>
      </c>
      <c r="E153" s="11"/>
      <c r="F153" s="68">
        <v>583</v>
      </c>
      <c r="G153" s="11"/>
      <c r="H153" s="270">
        <f t="shared" si="4"/>
        <v>-11877.089999999997</v>
      </c>
      <c r="I153" s="37" t="s">
        <v>974</v>
      </c>
    </row>
    <row r="154" spans="1:9">
      <c r="A154" s="317">
        <v>147</v>
      </c>
      <c r="B154" s="159">
        <v>40529</v>
      </c>
      <c r="C154" s="36" t="s">
        <v>258</v>
      </c>
      <c r="D154" s="37" t="s">
        <v>280</v>
      </c>
      <c r="E154" s="11"/>
      <c r="F154" s="68">
        <v>507</v>
      </c>
      <c r="G154" s="11"/>
      <c r="H154" s="270">
        <f t="shared" si="4"/>
        <v>-12384.089999999997</v>
      </c>
      <c r="I154" s="21" t="s">
        <v>974</v>
      </c>
    </row>
    <row r="155" spans="1:9">
      <c r="A155" s="317">
        <v>148</v>
      </c>
      <c r="B155" s="159">
        <v>40529</v>
      </c>
      <c r="C155" s="36" t="s">
        <v>258</v>
      </c>
      <c r="D155" s="37" t="s">
        <v>276</v>
      </c>
      <c r="E155" s="11"/>
      <c r="F155" s="68">
        <v>375</v>
      </c>
      <c r="G155" s="11"/>
      <c r="H155" s="270">
        <f t="shared" si="4"/>
        <v>-12759.089999999997</v>
      </c>
      <c r="I155" s="37" t="s">
        <v>974</v>
      </c>
    </row>
    <row r="156" spans="1:9">
      <c r="A156" s="317">
        <v>149</v>
      </c>
      <c r="B156" s="159">
        <v>40529</v>
      </c>
      <c r="C156" s="36" t="s">
        <v>258</v>
      </c>
      <c r="D156" s="37" t="s">
        <v>353</v>
      </c>
      <c r="E156" s="11"/>
      <c r="F156" s="68">
        <v>977</v>
      </c>
      <c r="G156" s="11"/>
      <c r="H156" s="270">
        <f t="shared" si="4"/>
        <v>-13736.089999999997</v>
      </c>
      <c r="I156" s="37" t="s">
        <v>974</v>
      </c>
    </row>
    <row r="157" spans="1:9">
      <c r="A157" s="317">
        <v>150</v>
      </c>
      <c r="B157" s="159">
        <v>40529</v>
      </c>
      <c r="C157" s="36" t="s">
        <v>258</v>
      </c>
      <c r="D157" s="37" t="s">
        <v>272</v>
      </c>
      <c r="E157" s="11"/>
      <c r="F157" s="68">
        <v>711</v>
      </c>
      <c r="G157" s="68"/>
      <c r="H157" s="270">
        <f t="shared" si="4"/>
        <v>-14447.089999999997</v>
      </c>
      <c r="I157" s="37" t="s">
        <v>974</v>
      </c>
    </row>
    <row r="158" spans="1:9">
      <c r="A158" s="317">
        <v>151</v>
      </c>
      <c r="B158" s="159">
        <v>40529</v>
      </c>
      <c r="C158" s="36" t="s">
        <v>258</v>
      </c>
      <c r="D158" s="37" t="s">
        <v>271</v>
      </c>
      <c r="E158" s="11"/>
      <c r="F158" s="68">
        <v>512</v>
      </c>
      <c r="G158" s="68"/>
      <c r="H158" s="270">
        <f t="shared" si="4"/>
        <v>-14959.089999999997</v>
      </c>
      <c r="I158" s="37" t="s">
        <v>974</v>
      </c>
    </row>
    <row r="159" spans="1:9">
      <c r="A159" s="317">
        <v>152</v>
      </c>
      <c r="B159" s="159">
        <v>40529</v>
      </c>
      <c r="C159" s="36" t="s">
        <v>258</v>
      </c>
      <c r="D159" s="37" t="s">
        <v>279</v>
      </c>
      <c r="E159" s="11"/>
      <c r="F159" s="68">
        <v>734</v>
      </c>
      <c r="G159" s="68"/>
      <c r="H159" s="270">
        <f t="shared" si="4"/>
        <v>-15693.089999999997</v>
      </c>
      <c r="I159" s="37" t="s">
        <v>974</v>
      </c>
    </row>
    <row r="160" spans="1:9">
      <c r="A160" s="317">
        <v>153</v>
      </c>
      <c r="B160" s="159">
        <v>40529</v>
      </c>
      <c r="C160" s="36" t="s">
        <v>258</v>
      </c>
      <c r="D160" s="37" t="s">
        <v>1251</v>
      </c>
      <c r="E160" s="11"/>
      <c r="F160" s="68">
        <v>639</v>
      </c>
      <c r="G160" s="68"/>
      <c r="H160" s="270">
        <f t="shared" si="4"/>
        <v>-16332.089999999997</v>
      </c>
      <c r="I160" s="37" t="s">
        <v>974</v>
      </c>
    </row>
    <row r="161" spans="1:9">
      <c r="A161" s="317">
        <v>154</v>
      </c>
      <c r="B161" s="159">
        <v>40529</v>
      </c>
      <c r="C161" s="36" t="s">
        <v>258</v>
      </c>
      <c r="D161" s="37" t="s">
        <v>274</v>
      </c>
      <c r="E161" s="11"/>
      <c r="F161" s="121">
        <v>311</v>
      </c>
      <c r="G161" s="68"/>
      <c r="H161" s="270">
        <f t="shared" si="4"/>
        <v>-16643.089999999997</v>
      </c>
      <c r="I161" s="37" t="s">
        <v>974</v>
      </c>
    </row>
    <row r="162" spans="1:9">
      <c r="A162" s="317">
        <v>155</v>
      </c>
      <c r="B162" s="159">
        <v>40529</v>
      </c>
      <c r="C162" s="36" t="s">
        <v>258</v>
      </c>
      <c r="D162" s="37" t="s">
        <v>278</v>
      </c>
      <c r="E162" s="11"/>
      <c r="F162" s="68">
        <v>771</v>
      </c>
      <c r="G162" s="68"/>
      <c r="H162" s="270">
        <f t="shared" si="4"/>
        <v>-17414.089999999997</v>
      </c>
      <c r="I162" s="37" t="s">
        <v>974</v>
      </c>
    </row>
    <row r="163" spans="1:9">
      <c r="A163" s="317">
        <v>156</v>
      </c>
      <c r="B163" s="159">
        <v>40529</v>
      </c>
      <c r="C163" s="36" t="s">
        <v>258</v>
      </c>
      <c r="D163" s="37" t="s">
        <v>1252</v>
      </c>
      <c r="E163" s="11"/>
      <c r="F163" s="68">
        <v>509</v>
      </c>
      <c r="G163" s="68"/>
      <c r="H163" s="271">
        <f t="shared" si="4"/>
        <v>-17923.089999999997</v>
      </c>
      <c r="I163" s="37" t="s">
        <v>974</v>
      </c>
    </row>
    <row r="164" spans="1:9">
      <c r="A164" s="317">
        <v>157</v>
      </c>
      <c r="B164" s="159">
        <v>40529</v>
      </c>
      <c r="C164" s="36" t="s">
        <v>258</v>
      </c>
      <c r="D164" s="37" t="s">
        <v>1250</v>
      </c>
      <c r="E164" s="11"/>
      <c r="F164" s="68">
        <v>877</v>
      </c>
      <c r="G164" s="68"/>
      <c r="H164" s="270">
        <f t="shared" si="4"/>
        <v>-18800.089999999997</v>
      </c>
      <c r="I164" s="37" t="s">
        <v>974</v>
      </c>
    </row>
    <row r="165" spans="1:9">
      <c r="A165" s="317">
        <v>158</v>
      </c>
      <c r="B165" s="159">
        <v>40529</v>
      </c>
      <c r="C165" s="69" t="s">
        <v>258</v>
      </c>
      <c r="D165" s="107" t="s">
        <v>269</v>
      </c>
      <c r="E165" s="68"/>
      <c r="F165" s="108">
        <v>657</v>
      </c>
      <c r="G165" s="68"/>
      <c r="H165" s="270">
        <f t="shared" si="4"/>
        <v>-19457.089999999997</v>
      </c>
      <c r="I165" s="37" t="s">
        <v>974</v>
      </c>
    </row>
    <row r="166" spans="1:9">
      <c r="A166" s="317">
        <v>159</v>
      </c>
      <c r="B166" s="159">
        <v>40529</v>
      </c>
      <c r="C166" s="36" t="s">
        <v>258</v>
      </c>
      <c r="D166" s="37" t="s">
        <v>402</v>
      </c>
      <c r="E166" s="11"/>
      <c r="F166" s="68">
        <v>561</v>
      </c>
      <c r="G166" s="68"/>
      <c r="H166" s="270">
        <f t="shared" si="4"/>
        <v>-20018.089999999997</v>
      </c>
      <c r="I166" s="37" t="s">
        <v>974</v>
      </c>
    </row>
    <row r="167" spans="1:9">
      <c r="A167" s="317">
        <v>160</v>
      </c>
      <c r="B167" s="159">
        <v>40532</v>
      </c>
      <c r="C167" s="69" t="s">
        <v>287</v>
      </c>
      <c r="D167" s="107"/>
      <c r="E167" s="68"/>
      <c r="F167" s="108"/>
      <c r="G167" s="68">
        <v>126.36</v>
      </c>
      <c r="H167" s="270">
        <f t="shared" si="4"/>
        <v>-19891.729999999996</v>
      </c>
      <c r="I167" s="37" t="s">
        <v>1332</v>
      </c>
    </row>
    <row r="168" spans="1:9">
      <c r="A168" s="317">
        <v>161</v>
      </c>
      <c r="B168" s="159">
        <v>40532</v>
      </c>
      <c r="C168" s="69" t="s">
        <v>287</v>
      </c>
      <c r="D168" s="107" t="s">
        <v>1354</v>
      </c>
      <c r="E168" s="68"/>
      <c r="F168" s="108"/>
      <c r="G168" s="68">
        <v>120</v>
      </c>
      <c r="H168" s="270">
        <f t="shared" si="4"/>
        <v>-19771.729999999996</v>
      </c>
      <c r="I168" s="37" t="s">
        <v>1332</v>
      </c>
    </row>
    <row r="169" spans="1:9">
      <c r="A169" s="317">
        <v>162</v>
      </c>
      <c r="B169" s="159">
        <v>40532</v>
      </c>
      <c r="C169" s="69" t="s">
        <v>258</v>
      </c>
      <c r="D169" s="107" t="s">
        <v>1325</v>
      </c>
      <c r="E169" s="68"/>
      <c r="F169" s="108">
        <v>585.20000000000005</v>
      </c>
      <c r="G169" s="68"/>
      <c r="H169" s="270">
        <f t="shared" si="4"/>
        <v>-20356.929999999997</v>
      </c>
      <c r="I169" s="37" t="s">
        <v>1332</v>
      </c>
    </row>
    <row r="170" spans="1:9">
      <c r="A170" s="317">
        <v>163</v>
      </c>
      <c r="B170" s="280">
        <v>40532</v>
      </c>
      <c r="C170" s="69" t="s">
        <v>258</v>
      </c>
      <c r="D170" s="107" t="s">
        <v>1326</v>
      </c>
      <c r="E170" s="68"/>
      <c r="F170" s="108">
        <v>1800</v>
      </c>
      <c r="G170" s="68"/>
      <c r="H170" s="270">
        <f t="shared" si="4"/>
        <v>-22156.929999999997</v>
      </c>
      <c r="I170" s="37" t="s">
        <v>1332</v>
      </c>
    </row>
    <row r="171" spans="1:9">
      <c r="A171" s="317">
        <v>164</v>
      </c>
      <c r="B171" s="159">
        <v>40532</v>
      </c>
      <c r="C171" s="69" t="s">
        <v>258</v>
      </c>
      <c r="D171" s="107" t="s">
        <v>331</v>
      </c>
      <c r="E171" s="121"/>
      <c r="F171" s="108">
        <v>824.64</v>
      </c>
      <c r="G171" s="68"/>
      <c r="H171" s="270">
        <f t="shared" si="4"/>
        <v>-22981.569999999996</v>
      </c>
      <c r="I171" s="37" t="s">
        <v>1332</v>
      </c>
    </row>
    <row r="172" spans="1:9">
      <c r="A172" s="317">
        <v>165</v>
      </c>
      <c r="B172" s="159">
        <v>40532</v>
      </c>
      <c r="C172" s="69" t="s">
        <v>258</v>
      </c>
      <c r="D172" s="107" t="s">
        <v>743</v>
      </c>
      <c r="E172" s="121"/>
      <c r="F172" s="108">
        <v>175.29</v>
      </c>
      <c r="G172" s="68"/>
      <c r="H172" s="270">
        <f t="shared" si="4"/>
        <v>-23156.859999999997</v>
      </c>
      <c r="I172" s="37" t="s">
        <v>1332</v>
      </c>
    </row>
    <row r="173" spans="1:9">
      <c r="A173" s="317">
        <v>166</v>
      </c>
      <c r="B173" s="159">
        <v>40532</v>
      </c>
      <c r="C173" s="69" t="s">
        <v>258</v>
      </c>
      <c r="D173" s="107" t="s">
        <v>1327</v>
      </c>
      <c r="E173" s="68"/>
      <c r="F173" s="108">
        <v>184.4</v>
      </c>
      <c r="G173" s="140"/>
      <c r="H173" s="270">
        <f t="shared" si="4"/>
        <v>-23341.26</v>
      </c>
      <c r="I173" s="37" t="s">
        <v>1332</v>
      </c>
    </row>
    <row r="174" spans="1:9">
      <c r="A174" s="317">
        <v>167</v>
      </c>
      <c r="B174" s="159">
        <v>40532</v>
      </c>
      <c r="C174" s="69" t="s">
        <v>258</v>
      </c>
      <c r="D174" s="130" t="s">
        <v>1328</v>
      </c>
      <c r="E174" s="68"/>
      <c r="F174" s="108">
        <v>246.8</v>
      </c>
      <c r="G174" s="68"/>
      <c r="H174" s="270">
        <f t="shared" si="4"/>
        <v>-23588.059999999998</v>
      </c>
      <c r="I174" s="37" t="s">
        <v>1332</v>
      </c>
    </row>
    <row r="175" spans="1:9">
      <c r="A175" s="317">
        <v>168</v>
      </c>
      <c r="B175" s="159">
        <v>40532</v>
      </c>
      <c r="C175" s="131" t="s">
        <v>258</v>
      </c>
      <c r="D175" s="132" t="s">
        <v>274</v>
      </c>
      <c r="E175" s="68"/>
      <c r="F175" s="108">
        <v>260</v>
      </c>
      <c r="G175" s="140"/>
      <c r="H175" s="270">
        <f t="shared" si="4"/>
        <v>-23848.059999999998</v>
      </c>
      <c r="I175" s="37" t="s">
        <v>1332</v>
      </c>
    </row>
    <row r="176" spans="1:9">
      <c r="A176" s="317">
        <v>169</v>
      </c>
      <c r="B176" s="159">
        <v>40532</v>
      </c>
      <c r="C176" s="64" t="s">
        <v>258</v>
      </c>
      <c r="D176" s="64" t="s">
        <v>276</v>
      </c>
      <c r="E176" s="122"/>
      <c r="F176" s="108">
        <v>348</v>
      </c>
      <c r="G176" s="105"/>
      <c r="H176" s="270">
        <f t="shared" si="4"/>
        <v>-24196.059999999998</v>
      </c>
      <c r="I176" s="142" t="s">
        <v>1332</v>
      </c>
    </row>
    <row r="177" spans="1:12">
      <c r="A177" s="317">
        <v>170</v>
      </c>
      <c r="B177" s="159">
        <v>40532</v>
      </c>
      <c r="C177" s="64" t="s">
        <v>258</v>
      </c>
      <c r="D177" s="64" t="s">
        <v>279</v>
      </c>
      <c r="E177" s="122"/>
      <c r="F177" s="108">
        <v>601</v>
      </c>
      <c r="G177" s="146"/>
      <c r="H177" s="270">
        <f t="shared" si="4"/>
        <v>-24797.059999999998</v>
      </c>
      <c r="I177" s="142" t="s">
        <v>1332</v>
      </c>
    </row>
    <row r="178" spans="1:12">
      <c r="A178" s="317">
        <v>171</v>
      </c>
      <c r="B178" s="159">
        <v>40532</v>
      </c>
      <c r="C178" s="64" t="s">
        <v>258</v>
      </c>
      <c r="D178" s="64" t="s">
        <v>269</v>
      </c>
      <c r="E178" s="122"/>
      <c r="F178" s="108">
        <v>535</v>
      </c>
      <c r="G178" s="105"/>
      <c r="H178" s="270">
        <f t="shared" si="4"/>
        <v>-25332.059999999998</v>
      </c>
      <c r="I178" s="142" t="s">
        <v>1332</v>
      </c>
    </row>
    <row r="179" spans="1:12">
      <c r="A179" s="317">
        <v>172</v>
      </c>
      <c r="B179" s="159">
        <v>40532</v>
      </c>
      <c r="C179" s="64" t="s">
        <v>258</v>
      </c>
      <c r="D179" s="64" t="s">
        <v>1252</v>
      </c>
      <c r="E179" s="122"/>
      <c r="F179" s="108">
        <v>436</v>
      </c>
      <c r="G179" s="105"/>
      <c r="H179" s="270">
        <f t="shared" si="4"/>
        <v>-25768.059999999998</v>
      </c>
      <c r="I179" s="37" t="s">
        <v>1332</v>
      </c>
    </row>
    <row r="180" spans="1:12">
      <c r="A180" s="317">
        <v>173</v>
      </c>
      <c r="B180" s="159">
        <v>40532</v>
      </c>
      <c r="C180" s="64" t="s">
        <v>258</v>
      </c>
      <c r="D180" s="64" t="s">
        <v>272</v>
      </c>
      <c r="E180" s="122"/>
      <c r="F180" s="108">
        <v>586</v>
      </c>
      <c r="G180" s="105"/>
      <c r="H180" s="270">
        <f t="shared" si="4"/>
        <v>-26354.059999999998</v>
      </c>
      <c r="I180" s="37" t="s">
        <v>1332</v>
      </c>
    </row>
    <row r="181" spans="1:12">
      <c r="A181" s="317">
        <v>174</v>
      </c>
      <c r="B181" s="159">
        <v>40532</v>
      </c>
      <c r="C181" s="64" t="s">
        <v>258</v>
      </c>
      <c r="D181" s="64" t="s">
        <v>1248</v>
      </c>
      <c r="E181" s="122"/>
      <c r="F181" s="108">
        <v>138</v>
      </c>
      <c r="G181" s="105"/>
      <c r="H181" s="270">
        <f t="shared" si="4"/>
        <v>-26492.059999999998</v>
      </c>
      <c r="I181" s="37" t="s">
        <v>1332</v>
      </c>
    </row>
    <row r="182" spans="1:12">
      <c r="A182" s="317">
        <v>175</v>
      </c>
      <c r="B182" s="159">
        <v>40532</v>
      </c>
      <c r="C182" s="64" t="s">
        <v>258</v>
      </c>
      <c r="D182" s="64" t="s">
        <v>277</v>
      </c>
      <c r="E182" s="122"/>
      <c r="F182" s="108">
        <v>527</v>
      </c>
      <c r="G182" s="105"/>
      <c r="H182" s="270">
        <f t="shared" si="4"/>
        <v>-27019.059999999998</v>
      </c>
      <c r="I182" s="37" t="s">
        <v>1332</v>
      </c>
      <c r="K182">
        <v>8273</v>
      </c>
      <c r="L182" t="s">
        <v>1343</v>
      </c>
    </row>
    <row r="183" spans="1:12">
      <c r="A183" s="317">
        <v>176</v>
      </c>
      <c r="B183" s="159">
        <v>40532</v>
      </c>
      <c r="C183" s="64" t="s">
        <v>258</v>
      </c>
      <c r="D183" s="64" t="s">
        <v>280</v>
      </c>
      <c r="E183" s="122"/>
      <c r="F183" s="108">
        <v>434</v>
      </c>
      <c r="G183" s="105"/>
      <c r="H183" s="270">
        <f t="shared" si="4"/>
        <v>-27453.059999999998</v>
      </c>
      <c r="I183" s="37" t="s">
        <v>1332</v>
      </c>
      <c r="K183">
        <v>2958.59</v>
      </c>
      <c r="L183" t="s">
        <v>66</v>
      </c>
    </row>
    <row r="184" spans="1:12">
      <c r="A184" s="317">
        <v>177</v>
      </c>
      <c r="B184" s="159">
        <v>40532</v>
      </c>
      <c r="C184" s="64" t="s">
        <v>258</v>
      </c>
      <c r="D184" s="64" t="s">
        <v>278</v>
      </c>
      <c r="E184" s="122"/>
      <c r="F184" s="108">
        <v>703</v>
      </c>
      <c r="G184" s="105"/>
      <c r="H184" s="270">
        <f t="shared" si="4"/>
        <v>-28156.059999999998</v>
      </c>
      <c r="I184" s="37" t="s">
        <v>1332</v>
      </c>
      <c r="K184">
        <v>2159.9</v>
      </c>
      <c r="L184" t="s">
        <v>971</v>
      </c>
    </row>
    <row r="185" spans="1:12">
      <c r="A185" s="317">
        <v>178</v>
      </c>
      <c r="B185" s="159">
        <v>40532</v>
      </c>
      <c r="C185" s="64" t="s">
        <v>258</v>
      </c>
      <c r="D185" s="64" t="s">
        <v>402</v>
      </c>
      <c r="E185" s="122"/>
      <c r="F185" s="108">
        <v>470</v>
      </c>
      <c r="G185" s="105"/>
      <c r="H185" s="270">
        <f t="shared" si="4"/>
        <v>-28626.059999999998</v>
      </c>
      <c r="I185" s="37" t="s">
        <v>1332</v>
      </c>
      <c r="K185">
        <v>2247</v>
      </c>
      <c r="L185" t="s">
        <v>337</v>
      </c>
    </row>
    <row r="186" spans="1:12">
      <c r="A186" s="317">
        <v>179</v>
      </c>
      <c r="B186" s="159">
        <v>40532</v>
      </c>
      <c r="C186" s="103" t="s">
        <v>258</v>
      </c>
      <c r="D186" s="126" t="s">
        <v>271</v>
      </c>
      <c r="E186" s="122"/>
      <c r="F186" s="108">
        <v>435</v>
      </c>
      <c r="G186" s="105"/>
      <c r="H186" s="270">
        <f t="shared" si="4"/>
        <v>-29061.059999999998</v>
      </c>
      <c r="I186" s="37" t="s">
        <v>1332</v>
      </c>
      <c r="K186">
        <v>1275.27</v>
      </c>
      <c r="L186" t="s">
        <v>226</v>
      </c>
    </row>
    <row r="187" spans="1:12">
      <c r="A187" s="317">
        <v>180</v>
      </c>
      <c r="B187" s="159">
        <v>40532</v>
      </c>
      <c r="C187" s="134" t="s">
        <v>258</v>
      </c>
      <c r="D187" s="135" t="s">
        <v>1250</v>
      </c>
      <c r="E187" s="68"/>
      <c r="F187" s="108">
        <v>672</v>
      </c>
      <c r="G187" s="105"/>
      <c r="H187" s="270">
        <f t="shared" si="4"/>
        <v>-29733.059999999998</v>
      </c>
      <c r="I187" s="37" t="s">
        <v>1332</v>
      </c>
      <c r="K187">
        <v>1931.27</v>
      </c>
      <c r="L187" t="s">
        <v>1344</v>
      </c>
    </row>
    <row r="188" spans="1:12">
      <c r="A188" s="317">
        <v>181</v>
      </c>
      <c r="B188" s="159">
        <v>40532</v>
      </c>
      <c r="C188" s="69" t="s">
        <v>258</v>
      </c>
      <c r="D188" s="107" t="s">
        <v>1251</v>
      </c>
      <c r="E188" s="68"/>
      <c r="F188" s="108">
        <v>532</v>
      </c>
      <c r="G188" s="105"/>
      <c r="H188" s="270">
        <f t="shared" si="4"/>
        <v>-30265.059999999998</v>
      </c>
      <c r="I188" s="37" t="s">
        <v>1332</v>
      </c>
      <c r="K188">
        <v>180</v>
      </c>
      <c r="L188" t="s">
        <v>1345</v>
      </c>
    </row>
    <row r="189" spans="1:12">
      <c r="A189" s="317">
        <v>182</v>
      </c>
      <c r="B189" s="159">
        <v>40532</v>
      </c>
      <c r="C189" s="69" t="s">
        <v>258</v>
      </c>
      <c r="D189" s="107" t="s">
        <v>353</v>
      </c>
      <c r="E189" s="68"/>
      <c r="F189" s="108">
        <v>818</v>
      </c>
      <c r="G189" s="105"/>
      <c r="H189" s="270">
        <f t="shared" si="4"/>
        <v>-31083.059999999998</v>
      </c>
      <c r="I189" s="37" t="s">
        <v>1332</v>
      </c>
      <c r="K189">
        <v>234.92</v>
      </c>
      <c r="L189" t="s">
        <v>1347</v>
      </c>
    </row>
    <row r="190" spans="1:12">
      <c r="A190" s="317">
        <v>183</v>
      </c>
      <c r="B190" s="159">
        <v>40532</v>
      </c>
      <c r="C190" s="69">
        <v>5672</v>
      </c>
      <c r="D190" s="107" t="s">
        <v>1249</v>
      </c>
      <c r="E190" s="68"/>
      <c r="F190" s="108">
        <v>190</v>
      </c>
      <c r="G190" s="105"/>
      <c r="H190" s="270">
        <f t="shared" si="4"/>
        <v>-31273.059999999998</v>
      </c>
      <c r="I190" s="37"/>
      <c r="K190">
        <v>191.33</v>
      </c>
      <c r="L190" t="s">
        <v>1348</v>
      </c>
    </row>
    <row r="191" spans="1:12">
      <c r="A191" s="317">
        <v>184</v>
      </c>
      <c r="B191" s="159">
        <v>40532</v>
      </c>
      <c r="C191" s="69">
        <v>5673</v>
      </c>
      <c r="D191" s="43" t="s">
        <v>1329</v>
      </c>
      <c r="E191" s="68"/>
      <c r="F191" s="68">
        <v>132.86000000000001</v>
      </c>
      <c r="G191" s="105"/>
      <c r="H191" s="270">
        <f t="shared" si="4"/>
        <v>-31405.919999999998</v>
      </c>
      <c r="I191" s="37"/>
      <c r="K191">
        <v>487.02</v>
      </c>
      <c r="L191" t="s">
        <v>67</v>
      </c>
    </row>
    <row r="192" spans="1:12">
      <c r="A192" s="317">
        <v>185</v>
      </c>
      <c r="B192" s="159">
        <v>40532</v>
      </c>
      <c r="C192" s="69" t="s">
        <v>258</v>
      </c>
      <c r="D192" s="43" t="s">
        <v>1330</v>
      </c>
      <c r="E192" s="68"/>
      <c r="F192" s="68">
        <v>1907.5</v>
      </c>
      <c r="G192" s="105"/>
      <c r="H192" s="270">
        <f t="shared" si="4"/>
        <v>-33313.42</v>
      </c>
      <c r="I192" s="37" t="s">
        <v>977</v>
      </c>
      <c r="K192">
        <v>167.2</v>
      </c>
      <c r="L192" t="s">
        <v>1346</v>
      </c>
    </row>
    <row r="193" spans="1:12">
      <c r="A193" s="317">
        <v>186</v>
      </c>
      <c r="B193" s="159">
        <v>40532</v>
      </c>
      <c r="C193" s="69" t="s">
        <v>258</v>
      </c>
      <c r="D193" s="43" t="s">
        <v>1331</v>
      </c>
      <c r="E193" s="68"/>
      <c r="F193" s="68">
        <v>3795.21</v>
      </c>
      <c r="G193" s="105"/>
      <c r="H193" s="270">
        <f t="shared" si="4"/>
        <v>-37108.629999999997</v>
      </c>
      <c r="I193" s="37" t="s">
        <v>977</v>
      </c>
      <c r="K193">
        <v>334.4</v>
      </c>
      <c r="L193" t="s">
        <v>1346</v>
      </c>
    </row>
    <row r="194" spans="1:12">
      <c r="A194" s="317">
        <v>187</v>
      </c>
      <c r="B194" s="159">
        <v>40532</v>
      </c>
      <c r="C194" s="69" t="s">
        <v>287</v>
      </c>
      <c r="D194" s="43" t="s">
        <v>1340</v>
      </c>
      <c r="E194" s="68"/>
      <c r="F194" s="68"/>
      <c r="G194" s="105">
        <v>90</v>
      </c>
      <c r="H194" s="270">
        <f t="shared" si="4"/>
        <v>-37018.629999999997</v>
      </c>
      <c r="I194" s="37" t="s">
        <v>1332</v>
      </c>
    </row>
    <row r="195" spans="1:12">
      <c r="A195" s="317">
        <v>188</v>
      </c>
      <c r="B195" s="159">
        <v>40532</v>
      </c>
      <c r="C195" s="69" t="s">
        <v>287</v>
      </c>
      <c r="D195" s="44" t="s">
        <v>1341</v>
      </c>
      <c r="E195" s="68"/>
      <c r="F195" s="68"/>
      <c r="G195" s="105">
        <v>1449.4</v>
      </c>
      <c r="H195" s="270">
        <f t="shared" si="4"/>
        <v>-35569.229999999996</v>
      </c>
      <c r="I195" s="37" t="s">
        <v>1332</v>
      </c>
      <c r="K195">
        <f>SUM(K182:K194)</f>
        <v>20439.900000000001</v>
      </c>
    </row>
    <row r="196" spans="1:12">
      <c r="A196" s="317">
        <v>189</v>
      </c>
      <c r="B196" s="159">
        <v>40532</v>
      </c>
      <c r="C196" s="131" t="s">
        <v>287</v>
      </c>
      <c r="D196" s="137" t="s">
        <v>1339</v>
      </c>
      <c r="E196" s="68"/>
      <c r="F196" s="68"/>
      <c r="G196" s="105">
        <v>1672.12</v>
      </c>
      <c r="H196" s="270">
        <f t="shared" si="4"/>
        <v>-33897.109999999993</v>
      </c>
      <c r="I196" s="37" t="s">
        <v>977</v>
      </c>
    </row>
    <row r="197" spans="1:12">
      <c r="A197" s="317">
        <v>190</v>
      </c>
      <c r="B197" s="159">
        <v>40532</v>
      </c>
      <c r="C197" s="36" t="s">
        <v>287</v>
      </c>
      <c r="D197" s="37" t="s">
        <v>1355</v>
      </c>
      <c r="E197" s="11"/>
      <c r="F197" s="11"/>
      <c r="G197" s="105">
        <v>103.95</v>
      </c>
      <c r="H197" s="270">
        <f t="shared" si="4"/>
        <v>-33793.159999999996</v>
      </c>
      <c r="I197" s="37" t="s">
        <v>977</v>
      </c>
    </row>
    <row r="198" spans="1:12">
      <c r="A198" s="317">
        <v>191</v>
      </c>
      <c r="B198" s="159">
        <v>40532</v>
      </c>
      <c r="C198" s="103" t="s">
        <v>258</v>
      </c>
      <c r="D198" s="67" t="s">
        <v>1334</v>
      </c>
      <c r="E198" s="122"/>
      <c r="F198" s="68">
        <v>99.54</v>
      </c>
      <c r="G198" s="105"/>
      <c r="H198" s="270">
        <f t="shared" si="4"/>
        <v>-33892.699999999997</v>
      </c>
      <c r="I198" s="37" t="s">
        <v>977</v>
      </c>
    </row>
    <row r="199" spans="1:12">
      <c r="A199" s="317">
        <v>192</v>
      </c>
      <c r="B199" s="159">
        <v>40533</v>
      </c>
      <c r="C199" s="134" t="s">
        <v>1133</v>
      </c>
      <c r="D199" s="81" t="s">
        <v>1342</v>
      </c>
      <c r="E199" s="68"/>
      <c r="F199" s="68"/>
      <c r="G199" s="105">
        <v>4347.83</v>
      </c>
      <c r="H199" s="270">
        <f t="shared" si="4"/>
        <v>-29544.869999999995</v>
      </c>
      <c r="I199" s="37" t="s">
        <v>977</v>
      </c>
      <c r="K199" s="129"/>
    </row>
    <row r="200" spans="1:12">
      <c r="A200" s="317">
        <v>193</v>
      </c>
      <c r="B200" s="159">
        <v>40533</v>
      </c>
      <c r="C200" s="69" t="s">
        <v>258</v>
      </c>
      <c r="D200" s="43" t="s">
        <v>1349</v>
      </c>
      <c r="E200" s="68"/>
      <c r="F200" s="68">
        <v>501.6</v>
      </c>
      <c r="G200" s="105"/>
      <c r="H200" s="270">
        <f t="shared" si="4"/>
        <v>-30046.469999999994</v>
      </c>
      <c r="I200" s="37" t="s">
        <v>990</v>
      </c>
      <c r="K200" s="129">
        <f>50000+H199</f>
        <v>20455.130000000005</v>
      </c>
    </row>
    <row r="201" spans="1:12">
      <c r="A201" s="317">
        <v>194</v>
      </c>
      <c r="B201" s="159">
        <v>40533</v>
      </c>
      <c r="C201" s="69" t="s">
        <v>258</v>
      </c>
      <c r="D201" s="107" t="s">
        <v>1350</v>
      </c>
      <c r="E201" s="68"/>
      <c r="F201" s="108">
        <v>1931.31</v>
      </c>
      <c r="G201" s="105"/>
      <c r="H201" s="270">
        <f t="shared" si="4"/>
        <v>-31977.779999999995</v>
      </c>
      <c r="I201" s="37" t="s">
        <v>990</v>
      </c>
    </row>
    <row r="202" spans="1:12">
      <c r="A202" s="317">
        <v>195</v>
      </c>
      <c r="B202" s="159">
        <v>40533</v>
      </c>
      <c r="C202" s="131" t="s">
        <v>258</v>
      </c>
      <c r="D202" s="132" t="s">
        <v>337</v>
      </c>
      <c r="E202" s="140"/>
      <c r="F202" s="141">
        <v>2247</v>
      </c>
      <c r="G202" s="105"/>
      <c r="H202" s="270">
        <f t="shared" si="4"/>
        <v>-34224.78</v>
      </c>
      <c r="I202" s="37" t="s">
        <v>990</v>
      </c>
    </row>
    <row r="203" spans="1:12">
      <c r="A203" s="317">
        <v>196</v>
      </c>
      <c r="B203" s="159">
        <v>40533</v>
      </c>
      <c r="C203" s="69" t="s">
        <v>258</v>
      </c>
      <c r="D203" s="107" t="s">
        <v>1316</v>
      </c>
      <c r="E203" s="68"/>
      <c r="F203" s="108">
        <v>493.82</v>
      </c>
      <c r="G203" s="105"/>
      <c r="H203" s="270">
        <f t="shared" ref="H203:H216" si="5">H202-F203+G203</f>
        <v>-34718.6</v>
      </c>
      <c r="I203" s="37" t="s">
        <v>990</v>
      </c>
    </row>
    <row r="204" spans="1:12">
      <c r="A204" s="317">
        <v>197</v>
      </c>
      <c r="B204" s="159">
        <v>40533</v>
      </c>
      <c r="C204" s="131">
        <v>5674</v>
      </c>
      <c r="D204" s="132" t="s">
        <v>1351</v>
      </c>
      <c r="E204" s="140"/>
      <c r="F204" s="141">
        <v>8143</v>
      </c>
      <c r="G204" s="105"/>
      <c r="H204" s="270">
        <f t="shared" si="5"/>
        <v>-42861.599999999999</v>
      </c>
      <c r="I204" s="37" t="s">
        <v>990</v>
      </c>
    </row>
    <row r="205" spans="1:12">
      <c r="A205" s="317">
        <v>198</v>
      </c>
      <c r="B205" s="159">
        <v>40533</v>
      </c>
      <c r="C205" s="103">
        <v>5675</v>
      </c>
      <c r="D205" s="64" t="s">
        <v>254</v>
      </c>
      <c r="E205" s="105"/>
      <c r="F205" s="76">
        <v>2159.9</v>
      </c>
      <c r="G205" s="105"/>
      <c r="H205" s="270">
        <f t="shared" si="5"/>
        <v>-45021.5</v>
      </c>
      <c r="I205" s="37" t="s">
        <v>990</v>
      </c>
    </row>
    <row r="206" spans="1:12">
      <c r="A206" s="317">
        <v>199</v>
      </c>
      <c r="B206" s="159">
        <v>40533</v>
      </c>
      <c r="C206" s="144">
        <v>5676</v>
      </c>
      <c r="D206" s="145" t="s">
        <v>375</v>
      </c>
      <c r="E206" s="146"/>
      <c r="F206" s="147">
        <v>1275.27</v>
      </c>
      <c r="G206" s="105"/>
      <c r="H206" s="270">
        <f t="shared" si="5"/>
        <v>-46296.77</v>
      </c>
      <c r="I206" s="37" t="s">
        <v>990</v>
      </c>
    </row>
    <row r="207" spans="1:12">
      <c r="A207" s="317">
        <v>200</v>
      </c>
      <c r="B207" s="159">
        <v>40533</v>
      </c>
      <c r="C207" s="103">
        <v>5677</v>
      </c>
      <c r="D207" s="64" t="s">
        <v>1352</v>
      </c>
      <c r="E207" s="105"/>
      <c r="F207" s="76">
        <v>180</v>
      </c>
      <c r="G207" s="105"/>
      <c r="H207" s="270">
        <f t="shared" si="5"/>
        <v>-46476.77</v>
      </c>
      <c r="I207" s="37"/>
    </row>
    <row r="208" spans="1:12">
      <c r="A208" s="317">
        <v>201</v>
      </c>
      <c r="B208" s="159">
        <v>40533</v>
      </c>
      <c r="C208" s="103">
        <v>5678</v>
      </c>
      <c r="D208" s="64" t="s">
        <v>1353</v>
      </c>
      <c r="E208" s="105"/>
      <c r="F208" s="76">
        <v>427</v>
      </c>
      <c r="G208" s="68"/>
      <c r="H208" s="270">
        <f t="shared" si="5"/>
        <v>-46903.77</v>
      </c>
      <c r="I208" s="37" t="s">
        <v>990</v>
      </c>
    </row>
    <row r="209" spans="1:9">
      <c r="A209" s="317">
        <v>202</v>
      </c>
      <c r="B209" s="159">
        <v>40534</v>
      </c>
      <c r="C209" s="103">
        <v>1.8333333333333333</v>
      </c>
      <c r="D209" s="64" t="s">
        <v>66</v>
      </c>
      <c r="E209" s="105"/>
      <c r="F209" s="76">
        <v>3029.52</v>
      </c>
      <c r="G209" s="68"/>
      <c r="H209" s="270">
        <f t="shared" si="5"/>
        <v>-49933.289999999994</v>
      </c>
      <c r="I209" s="37"/>
    </row>
    <row r="210" spans="1:9">
      <c r="A210" s="317">
        <v>203</v>
      </c>
      <c r="B210" s="159">
        <v>40533</v>
      </c>
      <c r="C210" s="103"/>
      <c r="D210" s="126" t="s">
        <v>1359</v>
      </c>
      <c r="E210" s="105"/>
      <c r="F210" s="76">
        <v>2.9</v>
      </c>
      <c r="G210" s="68"/>
      <c r="H210" s="270">
        <f t="shared" si="5"/>
        <v>-49936.189999999995</v>
      </c>
      <c r="I210" s="37" t="s">
        <v>990</v>
      </c>
    </row>
    <row r="211" spans="1:9">
      <c r="A211" s="317">
        <v>204</v>
      </c>
      <c r="B211" s="159">
        <v>40534</v>
      </c>
      <c r="C211" s="103">
        <v>5679</v>
      </c>
      <c r="D211" s="126" t="s">
        <v>54</v>
      </c>
      <c r="E211" s="105"/>
      <c r="F211" s="148">
        <v>2000</v>
      </c>
      <c r="G211" s="68"/>
      <c r="H211" s="270">
        <f t="shared" si="5"/>
        <v>-51936.189999999995</v>
      </c>
      <c r="I211" s="13"/>
    </row>
    <row r="212" spans="1:9">
      <c r="A212" s="317">
        <v>205</v>
      </c>
      <c r="B212" s="159"/>
      <c r="C212" s="103"/>
      <c r="D212" s="126"/>
      <c r="E212" s="105"/>
      <c r="F212" s="76"/>
      <c r="G212" s="68"/>
      <c r="H212" s="270">
        <f t="shared" si="5"/>
        <v>-51936.189999999995</v>
      </c>
      <c r="I212" s="13"/>
    </row>
    <row r="213" spans="1:9">
      <c r="A213" s="317">
        <v>206</v>
      </c>
      <c r="B213" s="159"/>
      <c r="C213" s="103"/>
      <c r="D213" s="126"/>
      <c r="E213" s="105"/>
      <c r="F213" s="76"/>
      <c r="G213" s="68"/>
      <c r="H213" s="270">
        <f t="shared" si="5"/>
        <v>-51936.189999999995</v>
      </c>
      <c r="I213" s="13"/>
    </row>
    <row r="214" spans="1:9">
      <c r="A214" s="317">
        <v>207</v>
      </c>
      <c r="B214" s="159"/>
      <c r="C214" s="103"/>
      <c r="D214" s="126"/>
      <c r="E214" s="105"/>
      <c r="F214" s="76"/>
      <c r="G214" s="68"/>
      <c r="H214" s="270">
        <f t="shared" si="5"/>
        <v>-51936.189999999995</v>
      </c>
      <c r="I214" s="37"/>
    </row>
    <row r="215" spans="1:9">
      <c r="A215" s="317">
        <v>208</v>
      </c>
      <c r="B215" s="159"/>
      <c r="C215" s="103"/>
      <c r="D215" s="126"/>
      <c r="E215" s="105"/>
      <c r="F215" s="76"/>
      <c r="G215" s="68"/>
      <c r="H215" s="270">
        <f t="shared" si="5"/>
        <v>-51936.189999999995</v>
      </c>
      <c r="I215" s="37"/>
    </row>
    <row r="216" spans="1:9">
      <c r="A216" s="317">
        <v>209</v>
      </c>
      <c r="B216" s="159"/>
      <c r="C216" s="103"/>
      <c r="D216" s="126"/>
      <c r="E216" s="105"/>
      <c r="F216" s="76"/>
      <c r="G216" s="68"/>
      <c r="H216" s="270">
        <f t="shared" si="5"/>
        <v>-51936.189999999995</v>
      </c>
      <c r="I216" s="13"/>
    </row>
    <row r="217" spans="1:9">
      <c r="A217" s="317">
        <v>210</v>
      </c>
      <c r="B217" s="159"/>
      <c r="C217" s="103"/>
      <c r="D217" s="126"/>
      <c r="E217" s="105"/>
      <c r="F217" s="76"/>
      <c r="G217" s="68"/>
      <c r="H217" s="12">
        <f t="shared" ref="H217:H241" si="6">H392+G394-F423</f>
        <v>0</v>
      </c>
      <c r="I217" s="13"/>
    </row>
    <row r="218" spans="1:9">
      <c r="A218" s="317">
        <v>211</v>
      </c>
      <c r="B218" s="159"/>
      <c r="C218" s="103"/>
      <c r="D218" s="126"/>
      <c r="E218" s="105"/>
      <c r="F218" s="76"/>
      <c r="G218" s="68"/>
      <c r="H218" s="12">
        <f t="shared" si="6"/>
        <v>0</v>
      </c>
      <c r="I218" s="13"/>
    </row>
    <row r="219" spans="1:9">
      <c r="A219" s="317">
        <v>212</v>
      </c>
      <c r="B219" s="159"/>
      <c r="C219" s="104"/>
      <c r="D219" s="67"/>
      <c r="E219" s="71"/>
      <c r="F219" s="72"/>
      <c r="G219" s="68"/>
      <c r="H219" s="12">
        <f t="shared" si="6"/>
        <v>0</v>
      </c>
      <c r="I219" s="13"/>
    </row>
    <row r="220" spans="1:9">
      <c r="A220" s="317">
        <v>213</v>
      </c>
      <c r="B220" s="159"/>
      <c r="C220" s="104"/>
      <c r="D220" s="67"/>
      <c r="E220" s="71"/>
      <c r="F220" s="72"/>
      <c r="G220" s="68"/>
      <c r="H220" s="12">
        <f t="shared" si="6"/>
        <v>0</v>
      </c>
      <c r="I220" s="13"/>
    </row>
    <row r="221" spans="1:9">
      <c r="A221" s="317">
        <v>214</v>
      </c>
      <c r="B221" s="159"/>
      <c r="C221" s="104"/>
      <c r="D221" s="67"/>
      <c r="E221" s="71"/>
      <c r="F221" s="72"/>
      <c r="G221" s="68"/>
      <c r="H221" s="12">
        <f t="shared" si="6"/>
        <v>0</v>
      </c>
      <c r="I221" s="13"/>
    </row>
    <row r="222" spans="1:9">
      <c r="A222" s="317">
        <v>215</v>
      </c>
      <c r="B222" s="159"/>
      <c r="C222" s="104"/>
      <c r="D222" s="67"/>
      <c r="E222" s="71"/>
      <c r="F222" s="72"/>
      <c r="G222" s="68"/>
      <c r="H222" s="12">
        <f t="shared" si="6"/>
        <v>0</v>
      </c>
      <c r="I222" s="13"/>
    </row>
    <row r="223" spans="1:9">
      <c r="A223" s="317">
        <v>216</v>
      </c>
      <c r="B223" s="159"/>
      <c r="C223" s="104"/>
      <c r="D223" s="67"/>
      <c r="E223" s="71"/>
      <c r="F223" s="72"/>
      <c r="G223" s="68"/>
      <c r="H223" s="12">
        <f t="shared" si="6"/>
        <v>0</v>
      </c>
      <c r="I223" s="13"/>
    </row>
    <row r="224" spans="1:9">
      <c r="A224" s="317">
        <v>217</v>
      </c>
      <c r="B224" s="159"/>
      <c r="C224" s="103"/>
      <c r="D224" s="156"/>
      <c r="E224" s="105"/>
      <c r="F224" s="105"/>
      <c r="G224" s="68"/>
      <c r="H224" s="12">
        <f t="shared" si="6"/>
        <v>0</v>
      </c>
      <c r="I224" s="37"/>
    </row>
    <row r="225" spans="1:9">
      <c r="A225" s="317">
        <v>218</v>
      </c>
      <c r="B225" s="159"/>
      <c r="C225" s="138"/>
      <c r="D225" s="81"/>
      <c r="E225" s="157"/>
      <c r="F225" s="158"/>
      <c r="G225" s="68"/>
      <c r="H225" s="12">
        <f t="shared" si="6"/>
        <v>0</v>
      </c>
      <c r="I225" s="13"/>
    </row>
    <row r="226" spans="1:9">
      <c r="A226" s="317">
        <v>219</v>
      </c>
      <c r="B226" s="159"/>
      <c r="C226" s="103"/>
      <c r="D226" s="67"/>
      <c r="E226" s="71"/>
      <c r="F226" s="72"/>
      <c r="G226" s="68"/>
      <c r="H226" s="12">
        <f t="shared" si="6"/>
        <v>0</v>
      </c>
      <c r="I226" s="13"/>
    </row>
    <row r="227" spans="1:9">
      <c r="A227" s="317">
        <v>220</v>
      </c>
      <c r="B227" s="159"/>
      <c r="C227" s="104"/>
      <c r="D227" s="67"/>
      <c r="E227" s="71"/>
      <c r="F227" s="72"/>
      <c r="G227" s="68"/>
      <c r="H227" s="12">
        <f t="shared" si="6"/>
        <v>0</v>
      </c>
      <c r="I227" s="13"/>
    </row>
    <row r="228" spans="1:9">
      <c r="A228" s="317">
        <v>221</v>
      </c>
      <c r="B228" s="159"/>
      <c r="C228" s="104"/>
      <c r="D228" s="67"/>
      <c r="E228" s="71"/>
      <c r="F228" s="72"/>
      <c r="G228" s="68"/>
      <c r="H228" s="12">
        <f t="shared" si="6"/>
        <v>0</v>
      </c>
      <c r="I228" s="13"/>
    </row>
    <row r="229" spans="1:9">
      <c r="A229" s="317">
        <v>222</v>
      </c>
      <c r="B229" s="159"/>
      <c r="C229" s="103"/>
      <c r="D229" s="126"/>
      <c r="E229" s="105"/>
      <c r="F229" s="76"/>
      <c r="G229" s="68"/>
      <c r="H229" s="12">
        <f t="shared" si="6"/>
        <v>0</v>
      </c>
      <c r="I229" s="13"/>
    </row>
    <row r="230" spans="1:9">
      <c r="A230" s="317">
        <v>223</v>
      </c>
      <c r="B230" s="159"/>
      <c r="C230" s="104"/>
      <c r="D230" s="67"/>
      <c r="E230" s="71"/>
      <c r="F230" s="72"/>
      <c r="G230" s="68"/>
      <c r="H230" s="12">
        <f t="shared" si="6"/>
        <v>0</v>
      </c>
      <c r="I230" s="13"/>
    </row>
    <row r="231" spans="1:9">
      <c r="A231" s="317">
        <v>224</v>
      </c>
      <c r="B231" s="159"/>
      <c r="C231" s="104"/>
      <c r="D231" s="67"/>
      <c r="E231" s="71"/>
      <c r="F231" s="72"/>
      <c r="G231" s="68"/>
      <c r="H231" s="12">
        <f t="shared" si="6"/>
        <v>0</v>
      </c>
      <c r="I231" s="13"/>
    </row>
    <row r="232" spans="1:9">
      <c r="A232" s="317">
        <v>225</v>
      </c>
      <c r="B232" s="159"/>
      <c r="C232" s="104"/>
      <c r="D232" s="67"/>
      <c r="E232" s="71"/>
      <c r="F232" s="72"/>
      <c r="G232" s="68"/>
      <c r="H232" s="12">
        <f t="shared" si="6"/>
        <v>0</v>
      </c>
      <c r="I232" s="13"/>
    </row>
    <row r="233" spans="1:9">
      <c r="A233" s="317">
        <v>226</v>
      </c>
      <c r="B233" s="159"/>
      <c r="C233" s="104"/>
      <c r="D233" s="67"/>
      <c r="E233" s="71"/>
      <c r="F233" s="72"/>
      <c r="G233" s="68"/>
      <c r="H233" s="12">
        <f t="shared" si="6"/>
        <v>0</v>
      </c>
      <c r="I233" s="13"/>
    </row>
    <row r="234" spans="1:9">
      <c r="A234" s="317">
        <v>227</v>
      </c>
      <c r="B234" s="159"/>
      <c r="C234" s="104"/>
      <c r="D234" s="67"/>
      <c r="E234" s="71"/>
      <c r="F234" s="72"/>
      <c r="G234" s="68"/>
      <c r="H234" s="12">
        <f t="shared" si="6"/>
        <v>0</v>
      </c>
      <c r="I234" s="13"/>
    </row>
    <row r="235" spans="1:9">
      <c r="A235" s="317">
        <v>228</v>
      </c>
      <c r="B235" s="159"/>
      <c r="C235" s="152"/>
      <c r="D235" s="154"/>
      <c r="E235" s="153"/>
      <c r="F235" s="155"/>
      <c r="G235" s="68"/>
      <c r="H235" s="12">
        <f t="shared" si="6"/>
        <v>0</v>
      </c>
      <c r="I235" s="13"/>
    </row>
    <row r="236" spans="1:9">
      <c r="A236" s="317">
        <v>229</v>
      </c>
      <c r="B236" s="159"/>
      <c r="C236" s="150"/>
      <c r="D236" s="151"/>
      <c r="E236" s="153"/>
      <c r="F236" s="155"/>
      <c r="G236" s="11"/>
      <c r="H236" s="12">
        <f t="shared" si="6"/>
        <v>0</v>
      </c>
      <c r="I236" s="13"/>
    </row>
    <row r="237" spans="1:9">
      <c r="A237" s="317">
        <v>230</v>
      </c>
      <c r="B237" s="159"/>
      <c r="C237" s="103"/>
      <c r="D237" s="67"/>
      <c r="E237" s="71"/>
      <c r="F237" s="72"/>
      <c r="G237" s="11"/>
      <c r="H237" s="12">
        <f t="shared" si="6"/>
        <v>0</v>
      </c>
      <c r="I237" s="13"/>
    </row>
    <row r="238" spans="1:9">
      <c r="A238" s="317">
        <v>231</v>
      </c>
      <c r="B238" s="159"/>
      <c r="C238" s="103"/>
      <c r="D238" s="67"/>
      <c r="E238" s="71"/>
      <c r="F238" s="72"/>
      <c r="G238" s="11"/>
      <c r="H238" s="12">
        <f t="shared" si="6"/>
        <v>0</v>
      </c>
      <c r="I238" s="13"/>
    </row>
    <row r="239" spans="1:9">
      <c r="A239" s="317">
        <v>232</v>
      </c>
      <c r="B239" s="159"/>
      <c r="C239" s="103"/>
      <c r="D239" s="67"/>
      <c r="E239" s="71"/>
      <c r="F239" s="72"/>
      <c r="G239" s="11"/>
      <c r="H239" s="12">
        <f t="shared" si="6"/>
        <v>0</v>
      </c>
      <c r="I239" s="13"/>
    </row>
    <row r="240" spans="1:9">
      <c r="A240" s="317">
        <v>233</v>
      </c>
      <c r="B240" s="159"/>
      <c r="C240" s="103"/>
      <c r="D240" s="67"/>
      <c r="E240" s="71"/>
      <c r="F240" s="72"/>
      <c r="G240" s="11"/>
      <c r="H240" s="12">
        <f t="shared" si="6"/>
        <v>0</v>
      </c>
      <c r="I240" s="13"/>
    </row>
    <row r="241" spans="1:9">
      <c r="A241" s="317">
        <v>234</v>
      </c>
      <c r="B241" s="159"/>
      <c r="C241" s="103"/>
      <c r="D241" s="126"/>
      <c r="E241" s="105"/>
      <c r="F241" s="76"/>
      <c r="G241" s="11"/>
      <c r="H241" s="12">
        <f t="shared" si="6"/>
        <v>0</v>
      </c>
      <c r="I241" s="13"/>
    </row>
    <row r="242" spans="1:9">
      <c r="A242" s="317">
        <v>235</v>
      </c>
      <c r="B242" s="159"/>
      <c r="C242" s="69"/>
      <c r="D242" s="94"/>
      <c r="E242" s="71"/>
      <c r="F242" s="72"/>
      <c r="G242" s="11"/>
      <c r="H242" s="12"/>
      <c r="I242" s="13"/>
    </row>
    <row r="243" spans="1:9">
      <c r="A243" s="317">
        <v>236</v>
      </c>
      <c r="B243" s="159"/>
      <c r="C243" s="66"/>
      <c r="D243" s="94"/>
      <c r="E243" s="71"/>
      <c r="F243" s="72"/>
      <c r="G243" s="11"/>
      <c r="H243" s="12"/>
      <c r="I243" s="13"/>
    </row>
    <row r="244" spans="1:9">
      <c r="A244" s="317">
        <v>237</v>
      </c>
      <c r="B244" s="159"/>
      <c r="C244" s="66"/>
      <c r="D244" s="125"/>
      <c r="E244" s="71"/>
      <c r="F244" s="72"/>
      <c r="G244" s="11"/>
      <c r="H244" s="12"/>
      <c r="I244" s="13"/>
    </row>
    <row r="245" spans="1:9">
      <c r="A245" s="317">
        <v>238</v>
      </c>
      <c r="B245" s="159"/>
      <c r="C245" s="66"/>
      <c r="D245" s="67"/>
      <c r="E245" s="71"/>
      <c r="F245" s="72"/>
      <c r="G245" s="11"/>
      <c r="H245" s="12"/>
      <c r="I245" s="13"/>
    </row>
    <row r="246" spans="1:9">
      <c r="A246" s="317">
        <v>239</v>
      </c>
      <c r="B246" s="159"/>
      <c r="C246" s="66"/>
      <c r="D246" s="67"/>
      <c r="E246" s="71"/>
      <c r="F246" s="72"/>
      <c r="G246" s="11"/>
      <c r="H246" s="12"/>
      <c r="I246" s="13"/>
    </row>
    <row r="247" spans="1:9">
      <c r="A247" s="317">
        <v>240</v>
      </c>
      <c r="B247" s="159"/>
      <c r="C247" s="66"/>
      <c r="D247" s="67"/>
      <c r="E247" s="71"/>
      <c r="F247" s="72"/>
      <c r="G247" s="11"/>
      <c r="H247" s="12"/>
    </row>
    <row r="248" spans="1:9">
      <c r="A248" s="317">
        <v>241</v>
      </c>
      <c r="B248" s="74"/>
      <c r="C248" s="69"/>
      <c r="D248" s="67"/>
      <c r="E248" s="71"/>
      <c r="F248" s="72"/>
      <c r="G248" s="11"/>
    </row>
    <row r="249" spans="1:9">
      <c r="A249" s="317">
        <v>242</v>
      </c>
      <c r="B249" s="74"/>
      <c r="C249" s="66"/>
      <c r="D249" s="67"/>
      <c r="E249" s="71"/>
      <c r="F249" s="72"/>
    </row>
    <row r="250" spans="1:9">
      <c r="A250" s="317">
        <v>243</v>
      </c>
      <c r="B250" s="74"/>
      <c r="C250" s="66"/>
      <c r="D250" s="67"/>
      <c r="E250" s="71"/>
      <c r="F250" s="72"/>
    </row>
    <row r="251" spans="1:9">
      <c r="A251" s="317">
        <v>244</v>
      </c>
      <c r="B251" s="74"/>
      <c r="C251" s="66"/>
      <c r="D251" s="67"/>
      <c r="E251" s="71"/>
      <c r="F251" s="72"/>
    </row>
    <row r="252" spans="1:9">
      <c r="A252" s="317">
        <v>245</v>
      </c>
      <c r="B252" s="74"/>
      <c r="C252" s="66"/>
      <c r="D252" s="67"/>
      <c r="E252" s="71"/>
      <c r="F252" s="72"/>
    </row>
    <row r="253" spans="1:9">
      <c r="A253" s="317">
        <v>246</v>
      </c>
      <c r="B253" s="74"/>
      <c r="C253" s="66"/>
      <c r="D253" s="67"/>
      <c r="E253" s="71"/>
      <c r="F253" s="72"/>
    </row>
    <row r="254" spans="1:9">
      <c r="A254" s="317">
        <v>247</v>
      </c>
      <c r="B254" s="74"/>
      <c r="C254" s="66"/>
      <c r="D254" s="67"/>
      <c r="E254" s="71"/>
      <c r="F254" s="72"/>
    </row>
    <row r="255" spans="1:9">
      <c r="A255" s="317">
        <v>248</v>
      </c>
      <c r="B255" s="74"/>
      <c r="C255" s="66"/>
      <c r="D255" s="67"/>
      <c r="E255" s="71"/>
      <c r="F255" s="72"/>
    </row>
    <row r="256" spans="1:9">
      <c r="A256" s="317">
        <v>249</v>
      </c>
      <c r="B256" s="74"/>
      <c r="C256" s="66"/>
      <c r="D256" s="67"/>
      <c r="E256" s="71"/>
      <c r="F256" s="72"/>
    </row>
    <row r="257" spans="1:6">
      <c r="A257" s="317">
        <v>250</v>
      </c>
      <c r="B257" s="74"/>
      <c r="C257" s="66"/>
      <c r="D257" s="67"/>
      <c r="E257" s="71"/>
      <c r="F257" s="72"/>
    </row>
    <row r="258" spans="1:6">
      <c r="A258" s="317">
        <v>251</v>
      </c>
      <c r="B258" s="74"/>
      <c r="C258" s="66"/>
      <c r="D258" s="67"/>
      <c r="E258" s="71"/>
      <c r="F258" s="72"/>
    </row>
    <row r="259" spans="1:6">
      <c r="A259" s="317">
        <v>252</v>
      </c>
      <c r="B259" s="74"/>
      <c r="C259" s="69"/>
      <c r="D259" s="67"/>
      <c r="E259" s="71"/>
      <c r="F259" s="72"/>
    </row>
    <row r="260" spans="1:6">
      <c r="A260" s="317">
        <v>253</v>
      </c>
      <c r="B260" s="74"/>
      <c r="C260" s="66"/>
      <c r="D260" s="67"/>
      <c r="E260" s="71"/>
      <c r="F260" s="72"/>
    </row>
    <row r="261" spans="1:6">
      <c r="A261" s="317">
        <v>254</v>
      </c>
      <c r="B261" s="74"/>
      <c r="C261" s="66"/>
      <c r="D261" s="67"/>
      <c r="E261" s="71"/>
      <c r="F261" s="72"/>
    </row>
    <row r="262" spans="1:6">
      <c r="A262" s="317">
        <v>255</v>
      </c>
      <c r="B262" s="74"/>
      <c r="C262" s="66"/>
      <c r="D262" s="67"/>
      <c r="E262" s="71"/>
      <c r="F262" s="72"/>
    </row>
    <row r="263" spans="1:6">
      <c r="A263" s="317">
        <v>256</v>
      </c>
      <c r="B263" s="74"/>
      <c r="C263" s="66"/>
      <c r="D263" s="67"/>
      <c r="E263" s="71"/>
      <c r="F263" s="72"/>
    </row>
    <row r="264" spans="1:6">
      <c r="A264" s="317">
        <v>257</v>
      </c>
      <c r="B264" s="74"/>
      <c r="C264" s="66"/>
      <c r="D264" s="67"/>
      <c r="E264" s="71"/>
      <c r="F264" s="72"/>
    </row>
    <row r="265" spans="1:6">
      <c r="A265" s="317">
        <v>258</v>
      </c>
      <c r="B265" s="74"/>
      <c r="C265" s="9"/>
      <c r="D265" s="67"/>
      <c r="E265" s="71"/>
      <c r="F265" s="72"/>
    </row>
    <row r="266" spans="1:6">
      <c r="A266" s="317">
        <v>259</v>
      </c>
      <c r="B266" s="74"/>
      <c r="C266" s="9"/>
      <c r="D266" s="67"/>
      <c r="E266" s="71"/>
      <c r="F266" s="72"/>
    </row>
    <row r="267" spans="1:6">
      <c r="A267" s="317">
        <v>260</v>
      </c>
      <c r="B267" s="74"/>
      <c r="C267" s="9"/>
      <c r="D267" s="67"/>
      <c r="E267" s="71"/>
      <c r="F267" s="72"/>
    </row>
    <row r="268" spans="1:6">
      <c r="A268" s="317">
        <v>261</v>
      </c>
      <c r="B268" s="74"/>
      <c r="C268" s="9"/>
      <c r="D268" s="67"/>
      <c r="E268" s="71"/>
      <c r="F268" s="72"/>
    </row>
    <row r="269" spans="1:6">
      <c r="A269" s="317">
        <v>262</v>
      </c>
      <c r="B269" s="8"/>
      <c r="C269" s="9"/>
      <c r="D269" s="67"/>
      <c r="E269" s="71"/>
      <c r="F269" s="72"/>
    </row>
    <row r="270" spans="1:6">
      <c r="A270" s="317">
        <v>263</v>
      </c>
      <c r="B270" s="8"/>
      <c r="C270" s="9"/>
      <c r="D270" s="31"/>
      <c r="E270" s="11"/>
      <c r="F270" s="73"/>
    </row>
    <row r="271" spans="1:6">
      <c r="A271" s="317">
        <v>264</v>
      </c>
      <c r="B271" s="8"/>
      <c r="C271" s="9"/>
      <c r="D271" s="13"/>
      <c r="E271" s="11"/>
      <c r="F271" s="11"/>
    </row>
    <row r="272" spans="1:6">
      <c r="A272" s="317">
        <v>265</v>
      </c>
      <c r="B272" s="8"/>
      <c r="C272" s="9"/>
      <c r="D272" s="13"/>
      <c r="E272" s="11"/>
      <c r="F272" s="11"/>
    </row>
    <row r="273" spans="1:6">
      <c r="A273" s="317">
        <v>266</v>
      </c>
      <c r="B273" s="8"/>
      <c r="C273" s="36"/>
      <c r="D273" s="44"/>
      <c r="E273" s="68"/>
      <c r="F273" s="68"/>
    </row>
    <row r="274" spans="1:6">
      <c r="A274" s="315"/>
      <c r="B274" s="8"/>
      <c r="C274" s="9"/>
      <c r="D274" s="13"/>
      <c r="E274" s="11"/>
      <c r="F274" s="11"/>
    </row>
    <row r="275" spans="1:6">
      <c r="A275" s="315"/>
      <c r="B275" s="8"/>
      <c r="C275" s="9"/>
      <c r="D275" s="32"/>
      <c r="E275" s="11"/>
      <c r="F275" s="11"/>
    </row>
    <row r="276" spans="1:6">
      <c r="A276" s="315"/>
      <c r="B276" s="8"/>
      <c r="C276" s="9"/>
      <c r="D276" s="13"/>
      <c r="E276" s="11"/>
      <c r="F276" s="11"/>
    </row>
    <row r="277" spans="1:6">
      <c r="A277" s="315"/>
      <c r="C277" s="9"/>
      <c r="D277" s="37" t="s">
        <v>12</v>
      </c>
      <c r="E277" s="11"/>
      <c r="F277" s="11">
        <f>SUM(F8:F276)</f>
        <v>146316.35999999996</v>
      </c>
    </row>
    <row r="278" spans="1:6">
      <c r="A278" s="315"/>
    </row>
    <row r="279" spans="1:6">
      <c r="A279" s="315"/>
    </row>
    <row r="280" spans="1:6">
      <c r="A280" s="315"/>
    </row>
    <row r="281" spans="1:6">
      <c r="A281" s="315"/>
    </row>
    <row r="282" spans="1:6">
      <c r="A282" s="315"/>
    </row>
    <row r="283" spans="1:6">
      <c r="A283" s="315"/>
    </row>
    <row r="284" spans="1:6">
      <c r="A284" s="315"/>
    </row>
    <row r="285" spans="1:6">
      <c r="A285" s="315"/>
    </row>
    <row r="286" spans="1:6">
      <c r="A286" s="315"/>
    </row>
    <row r="287" spans="1:6">
      <c r="A287" s="315"/>
    </row>
    <row r="288" spans="1:6">
      <c r="A288" s="315"/>
    </row>
    <row r="289" spans="1:1">
      <c r="A289" s="315"/>
    </row>
    <row r="290" spans="1:1">
      <c r="A290" s="315"/>
    </row>
    <row r="291" spans="1:1">
      <c r="A291" s="315"/>
    </row>
    <row r="292" spans="1:1">
      <c r="A292" s="315"/>
    </row>
    <row r="293" spans="1:1">
      <c r="A293" s="315"/>
    </row>
    <row r="294" spans="1:1">
      <c r="A294" s="315"/>
    </row>
    <row r="295" spans="1:1">
      <c r="A295" s="315"/>
    </row>
    <row r="296" spans="1:1">
      <c r="A296" s="315"/>
    </row>
    <row r="297" spans="1:1">
      <c r="A297" s="315"/>
    </row>
    <row r="298" spans="1:1">
      <c r="A298" s="315"/>
    </row>
    <row r="299" spans="1:1">
      <c r="A299" s="315"/>
    </row>
    <row r="300" spans="1:1">
      <c r="A300" s="315"/>
    </row>
    <row r="301" spans="1:1">
      <c r="A301" s="315"/>
    </row>
    <row r="302" spans="1:1">
      <c r="A302" s="315"/>
    </row>
    <row r="303" spans="1:1">
      <c r="A303" s="315"/>
    </row>
    <row r="304" spans="1:1">
      <c r="A304" s="315"/>
    </row>
    <row r="305" spans="1:1">
      <c r="A305" s="315"/>
    </row>
    <row r="306" spans="1:1">
      <c r="A306" s="315"/>
    </row>
    <row r="307" spans="1:1">
      <c r="A307" s="315"/>
    </row>
    <row r="308" spans="1:1">
      <c r="A308" s="315"/>
    </row>
    <row r="309" spans="1:1">
      <c r="A309" s="315"/>
    </row>
    <row r="310" spans="1:1">
      <c r="A310" s="315"/>
    </row>
    <row r="311" spans="1:1">
      <c r="A311" s="315"/>
    </row>
    <row r="312" spans="1:1">
      <c r="A312" s="315"/>
    </row>
    <row r="313" spans="1:1">
      <c r="A313" s="315"/>
    </row>
    <row r="314" spans="1:1">
      <c r="A314" s="315"/>
    </row>
    <row r="315" spans="1:1">
      <c r="A315" s="315"/>
    </row>
    <row r="316" spans="1:1">
      <c r="A316" s="315"/>
    </row>
    <row r="317" spans="1:1">
      <c r="A317" s="315"/>
    </row>
    <row r="318" spans="1:1">
      <c r="A318" s="315"/>
    </row>
    <row r="319" spans="1:1">
      <c r="A319" s="315"/>
    </row>
    <row r="320" spans="1:1">
      <c r="A320" s="315"/>
    </row>
    <row r="321" spans="1:1">
      <c r="A321" s="315"/>
    </row>
    <row r="322" spans="1:1">
      <c r="A322" s="315"/>
    </row>
    <row r="323" spans="1:1">
      <c r="A323" s="315"/>
    </row>
    <row r="324" spans="1:1">
      <c r="A324" s="315"/>
    </row>
    <row r="325" spans="1:1">
      <c r="A325" s="315"/>
    </row>
    <row r="326" spans="1:1">
      <c r="A326" s="315"/>
    </row>
    <row r="327" spans="1:1">
      <c r="A327" s="315"/>
    </row>
    <row r="328" spans="1:1">
      <c r="A328" s="315"/>
    </row>
    <row r="329" spans="1:1">
      <c r="A329" s="315"/>
    </row>
    <row r="330" spans="1:1">
      <c r="A330" s="315"/>
    </row>
    <row r="331" spans="1:1">
      <c r="A331" s="315"/>
    </row>
    <row r="332" spans="1:1">
      <c r="A332" s="315"/>
    </row>
    <row r="333" spans="1:1">
      <c r="A333" s="315"/>
    </row>
    <row r="334" spans="1:1">
      <c r="A334" s="315"/>
    </row>
    <row r="335" spans="1:1">
      <c r="A335" s="315"/>
    </row>
    <row r="336" spans="1:1">
      <c r="A336" s="315"/>
    </row>
    <row r="337" spans="1:1">
      <c r="A337" s="315"/>
    </row>
    <row r="338" spans="1:1">
      <c r="A338" s="315"/>
    </row>
    <row r="339" spans="1:1">
      <c r="A339" s="315"/>
    </row>
    <row r="340" spans="1:1">
      <c r="A340" s="315"/>
    </row>
    <row r="341" spans="1:1">
      <c r="A341" s="315"/>
    </row>
    <row r="342" spans="1:1">
      <c r="A342" s="315"/>
    </row>
    <row r="343" spans="1:1">
      <c r="A343" s="315"/>
    </row>
    <row r="344" spans="1:1">
      <c r="A344" s="315"/>
    </row>
    <row r="345" spans="1:1">
      <c r="A345" s="315"/>
    </row>
    <row r="346" spans="1:1">
      <c r="A346" s="315"/>
    </row>
    <row r="347" spans="1:1">
      <c r="A347" s="315"/>
    </row>
    <row r="348" spans="1:1">
      <c r="A348" s="315"/>
    </row>
    <row r="349" spans="1:1">
      <c r="A349" s="315"/>
    </row>
    <row r="350" spans="1:1">
      <c r="A350" s="315"/>
    </row>
    <row r="351" spans="1:1">
      <c r="A351" s="315"/>
    </row>
    <row r="352" spans="1:1">
      <c r="A352" s="315"/>
    </row>
    <row r="353" spans="1:1">
      <c r="A353" s="315"/>
    </row>
    <row r="354" spans="1:1">
      <c r="A354" s="315"/>
    </row>
    <row r="355" spans="1:1">
      <c r="A355" s="315"/>
    </row>
    <row r="356" spans="1:1">
      <c r="A356" s="315"/>
    </row>
    <row r="357" spans="1:1">
      <c r="A357" s="315"/>
    </row>
    <row r="358" spans="1:1">
      <c r="A358" s="315"/>
    </row>
    <row r="359" spans="1:1">
      <c r="A359" s="315"/>
    </row>
    <row r="360" spans="1:1">
      <c r="A360" s="315"/>
    </row>
    <row r="361" spans="1:1">
      <c r="A361" s="315"/>
    </row>
    <row r="362" spans="1:1">
      <c r="A362" s="315"/>
    </row>
    <row r="363" spans="1:1">
      <c r="A363" s="315"/>
    </row>
    <row r="364" spans="1:1">
      <c r="A364" s="315"/>
    </row>
    <row r="365" spans="1:1">
      <c r="A365" s="315"/>
    </row>
    <row r="366" spans="1:1">
      <c r="A366" s="315"/>
    </row>
    <row r="367" spans="1:1">
      <c r="A367" s="315"/>
    </row>
    <row r="368" spans="1:1">
      <c r="A368" s="315"/>
    </row>
    <row r="369" spans="1:1">
      <c r="A369" s="315"/>
    </row>
    <row r="370" spans="1:1">
      <c r="A370" s="315"/>
    </row>
    <row r="371" spans="1:1">
      <c r="A371" s="315"/>
    </row>
    <row r="372" spans="1:1">
      <c r="A372" s="315"/>
    </row>
    <row r="373" spans="1:1">
      <c r="A373" s="315"/>
    </row>
    <row r="374" spans="1:1">
      <c r="A374" s="315"/>
    </row>
    <row r="375" spans="1:1">
      <c r="A375" s="315"/>
    </row>
    <row r="376" spans="1:1">
      <c r="A376" s="315"/>
    </row>
    <row r="377" spans="1:1">
      <c r="A377" s="315"/>
    </row>
    <row r="378" spans="1:1">
      <c r="A378" s="315"/>
    </row>
    <row r="379" spans="1:1">
      <c r="A379" s="315"/>
    </row>
    <row r="380" spans="1:1">
      <c r="A380" s="315"/>
    </row>
    <row r="381" spans="1:1">
      <c r="A381" s="315"/>
    </row>
    <row r="382" spans="1:1">
      <c r="A382" s="315"/>
    </row>
    <row r="383" spans="1:1">
      <c r="A383" s="315"/>
    </row>
    <row r="384" spans="1:1">
      <c r="A384" s="315"/>
    </row>
    <row r="385" spans="1:1">
      <c r="A385" s="315"/>
    </row>
    <row r="386" spans="1:1">
      <c r="A386" s="315"/>
    </row>
    <row r="387" spans="1:1">
      <c r="A387" s="315"/>
    </row>
    <row r="388" spans="1:1">
      <c r="A388" s="315"/>
    </row>
    <row r="389" spans="1:1">
      <c r="A389" s="315"/>
    </row>
    <row r="390" spans="1:1">
      <c r="A390" s="315"/>
    </row>
    <row r="391" spans="1:1">
      <c r="A391" s="315"/>
    </row>
    <row r="392" spans="1:1">
      <c r="A392" s="315"/>
    </row>
    <row r="393" spans="1:1">
      <c r="A393" s="315"/>
    </row>
    <row r="394" spans="1:1">
      <c r="A394" s="315"/>
    </row>
    <row r="395" spans="1:1">
      <c r="A395" s="315"/>
    </row>
    <row r="396" spans="1:1">
      <c r="A396" s="315"/>
    </row>
    <row r="397" spans="1:1">
      <c r="A397" s="315"/>
    </row>
    <row r="398" spans="1:1">
      <c r="A398" s="315"/>
    </row>
    <row r="399" spans="1:1">
      <c r="A399" s="315"/>
    </row>
    <row r="400" spans="1:1">
      <c r="A400" s="315"/>
    </row>
    <row r="401" spans="1:1">
      <c r="A401" s="315"/>
    </row>
    <row r="402" spans="1:1">
      <c r="A402" s="315"/>
    </row>
    <row r="403" spans="1:1">
      <c r="A403" s="315"/>
    </row>
    <row r="404" spans="1:1">
      <c r="A404" s="315"/>
    </row>
    <row r="405" spans="1:1">
      <c r="A405" s="315"/>
    </row>
    <row r="406" spans="1:1">
      <c r="A406" s="315"/>
    </row>
    <row r="407" spans="1:1">
      <c r="A407" s="315"/>
    </row>
    <row r="408" spans="1:1">
      <c r="A408" s="315"/>
    </row>
    <row r="409" spans="1:1">
      <c r="A409" s="315"/>
    </row>
    <row r="410" spans="1:1">
      <c r="A410" s="315"/>
    </row>
    <row r="411" spans="1:1">
      <c r="A411" s="315"/>
    </row>
    <row r="412" spans="1:1">
      <c r="A412" s="315"/>
    </row>
    <row r="413" spans="1:1">
      <c r="A413" s="315"/>
    </row>
    <row r="414" spans="1:1">
      <c r="A414" s="315"/>
    </row>
    <row r="415" spans="1:1">
      <c r="A415" s="315"/>
    </row>
    <row r="416" spans="1:1">
      <c r="A416" s="315"/>
    </row>
    <row r="417" spans="1:1">
      <c r="A417" s="315"/>
    </row>
    <row r="418" spans="1:1">
      <c r="A418" s="315"/>
    </row>
    <row r="419" spans="1:1">
      <c r="A419" s="315"/>
    </row>
    <row r="420" spans="1:1">
      <c r="A420" s="315"/>
    </row>
    <row r="421" spans="1:1">
      <c r="A421" s="315"/>
    </row>
    <row r="422" spans="1:1">
      <c r="A422" s="315"/>
    </row>
    <row r="423" spans="1:1">
      <c r="A423" s="315"/>
    </row>
    <row r="424" spans="1:1">
      <c r="A424" s="315"/>
    </row>
    <row r="425" spans="1:1">
      <c r="A425" s="315"/>
    </row>
    <row r="426" spans="1:1">
      <c r="A426" s="315"/>
    </row>
    <row r="427" spans="1:1">
      <c r="A427" s="315"/>
    </row>
    <row r="428" spans="1:1">
      <c r="A428" s="315"/>
    </row>
    <row r="429" spans="1:1">
      <c r="A429" s="315"/>
    </row>
    <row r="430" spans="1:1">
      <c r="A430" s="315"/>
    </row>
    <row r="431" spans="1:1">
      <c r="A431" s="315"/>
    </row>
    <row r="432" spans="1:1">
      <c r="A432" s="315"/>
    </row>
    <row r="433" spans="1:1">
      <c r="A433" s="315"/>
    </row>
    <row r="434" spans="1:1">
      <c r="A434" s="315"/>
    </row>
    <row r="435" spans="1:1">
      <c r="A435" s="315"/>
    </row>
    <row r="436" spans="1:1">
      <c r="A436" s="315"/>
    </row>
    <row r="437" spans="1:1">
      <c r="A437" s="315"/>
    </row>
    <row r="438" spans="1:1">
      <c r="A438" s="315"/>
    </row>
    <row r="439" spans="1:1">
      <c r="A439" s="315"/>
    </row>
    <row r="440" spans="1:1">
      <c r="A440" s="315"/>
    </row>
    <row r="441" spans="1:1">
      <c r="A441" s="315"/>
    </row>
    <row r="442" spans="1:1">
      <c r="A442" s="315"/>
    </row>
    <row r="443" spans="1:1">
      <c r="A443" s="315"/>
    </row>
    <row r="631" spans="3:3">
      <c r="C631" s="2" t="s">
        <v>1320</v>
      </c>
    </row>
    <row r="1744" spans="8:8">
      <c r="H1744" s="4">
        <v>0</v>
      </c>
    </row>
    <row r="1745" spans="8:8">
      <c r="H1745" s="4" t="s">
        <v>979</v>
      </c>
    </row>
    <row r="1746" spans="8:8">
      <c r="H1746" s="4" t="s">
        <v>980</v>
      </c>
    </row>
  </sheetData>
  <pageMargins left="0.51181102362204722" right="0.51181102362204722" top="0.39370078740157483" bottom="0.3937007874015748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65"/>
  <sheetViews>
    <sheetView topLeftCell="A133" zoomScale="120" zoomScaleNormal="120" workbookViewId="0">
      <selection activeCell="A151" sqref="A151:F152"/>
    </sheetView>
  </sheetViews>
  <sheetFormatPr defaultColWidth="9" defaultRowHeight="12.75"/>
  <cols>
    <col min="1" max="1" width="9.140625" style="214" customWidth="1"/>
    <col min="2" max="2" width="9.140625" style="211" customWidth="1"/>
    <col min="3" max="3" width="12.5703125" style="215" customWidth="1"/>
    <col min="4" max="4" width="49" style="5" customWidth="1"/>
    <col min="5" max="5" width="11" style="213" customWidth="1"/>
    <col min="6" max="6" width="12.140625" style="221" customWidth="1"/>
    <col min="7" max="7" width="12.5703125" style="221" customWidth="1"/>
    <col min="8" max="8" width="18.85546875" style="4" customWidth="1"/>
    <col min="9" max="9" width="11" style="5" customWidth="1"/>
    <col min="10" max="16384" width="9" style="5"/>
  </cols>
  <sheetData>
    <row r="1" spans="1:9" ht="18">
      <c r="A1" s="210" t="s">
        <v>246</v>
      </c>
      <c r="C1" s="212"/>
      <c r="D1" s="213" t="s">
        <v>247</v>
      </c>
    </row>
    <row r="3" spans="1:9">
      <c r="A3" s="214" t="s">
        <v>2</v>
      </c>
    </row>
    <row r="4" spans="1:9">
      <c r="A4" s="8" t="s">
        <v>3</v>
      </c>
      <c r="B4" s="9" t="s">
        <v>4</v>
      </c>
      <c r="C4" s="91" t="s">
        <v>5</v>
      </c>
      <c r="D4" s="13" t="s">
        <v>6</v>
      </c>
      <c r="E4" s="11" t="s">
        <v>7</v>
      </c>
      <c r="F4" s="68" t="s">
        <v>7</v>
      </c>
      <c r="G4" s="68" t="s">
        <v>8</v>
      </c>
      <c r="H4" s="12" t="s">
        <v>9</v>
      </c>
      <c r="I4" s="11" t="s">
        <v>10</v>
      </c>
    </row>
    <row r="5" spans="1:9">
      <c r="A5" s="8"/>
      <c r="B5" s="9"/>
      <c r="C5" s="216"/>
      <c r="D5" s="13"/>
      <c r="E5" s="11" t="s">
        <v>11</v>
      </c>
      <c r="F5" s="68" t="s">
        <v>12</v>
      </c>
      <c r="G5" s="68"/>
      <c r="H5" s="12"/>
      <c r="I5" s="13"/>
    </row>
    <row r="6" spans="1:9">
      <c r="A6" s="8"/>
      <c r="B6" s="9"/>
      <c r="C6" s="216"/>
      <c r="D6" s="13"/>
      <c r="E6" s="11"/>
      <c r="F6" s="68"/>
      <c r="G6" s="68"/>
      <c r="H6" s="12"/>
      <c r="I6" s="13"/>
    </row>
    <row r="7" spans="1:9">
      <c r="A7" s="8"/>
      <c r="B7" s="9"/>
      <c r="C7" s="216"/>
      <c r="D7" s="13"/>
      <c r="E7" s="11"/>
      <c r="F7" s="68"/>
      <c r="G7" s="68"/>
      <c r="H7" s="12"/>
      <c r="I7" s="13"/>
    </row>
    <row r="8" spans="1:9">
      <c r="A8" s="8">
        <v>40207</v>
      </c>
      <c r="B8" s="9"/>
      <c r="C8" s="216"/>
      <c r="D8" s="13" t="s">
        <v>9</v>
      </c>
      <c r="E8" s="11"/>
      <c r="F8" s="68"/>
      <c r="G8" s="68"/>
      <c r="H8" s="12">
        <f>JANE2010!H156</f>
        <v>-29383.479999999996</v>
      </c>
      <c r="I8" s="13" t="s">
        <v>13</v>
      </c>
    </row>
    <row r="9" spans="1:9">
      <c r="A9" s="8">
        <v>40210</v>
      </c>
      <c r="B9" s="9"/>
      <c r="C9" s="216"/>
      <c r="D9" s="13" t="s">
        <v>77</v>
      </c>
      <c r="E9" s="11"/>
      <c r="F9" s="68"/>
      <c r="G9" s="68">
        <v>193.2</v>
      </c>
      <c r="H9" s="12">
        <f t="shared" ref="H9:H73" si="0">H8+G9-F9</f>
        <v>-29190.279999999995</v>
      </c>
      <c r="I9" s="13" t="s">
        <v>13</v>
      </c>
    </row>
    <row r="10" spans="1:9">
      <c r="A10" s="8">
        <v>40210</v>
      </c>
      <c r="B10" s="9">
        <v>259</v>
      </c>
      <c r="C10" s="216">
        <v>8547</v>
      </c>
      <c r="D10" s="13" t="s">
        <v>112</v>
      </c>
      <c r="E10" s="11"/>
      <c r="F10" s="68"/>
      <c r="G10" s="68">
        <v>1661.84</v>
      </c>
      <c r="H10" s="12">
        <f t="shared" si="0"/>
        <v>-27528.439999999995</v>
      </c>
      <c r="I10" s="13" t="s">
        <v>13</v>
      </c>
    </row>
    <row r="11" spans="1:9">
      <c r="A11" s="8">
        <v>40210</v>
      </c>
      <c r="B11" s="9"/>
      <c r="C11" s="216"/>
      <c r="D11" s="13" t="s">
        <v>113</v>
      </c>
      <c r="E11" s="11">
        <f>1346.4-F11</f>
        <v>990.00000000000011</v>
      </c>
      <c r="F11" s="220">
        <v>356.4</v>
      </c>
      <c r="G11" s="68"/>
      <c r="H11" s="12">
        <f t="shared" si="0"/>
        <v>-27884.839999999997</v>
      </c>
      <c r="I11" s="13" t="s">
        <v>13</v>
      </c>
    </row>
    <row r="12" spans="1:9">
      <c r="A12" s="8">
        <v>40210</v>
      </c>
      <c r="B12" s="9"/>
      <c r="C12" s="216"/>
      <c r="D12" s="13" t="s">
        <v>114</v>
      </c>
      <c r="E12" s="11"/>
      <c r="F12" s="68">
        <v>30</v>
      </c>
      <c r="G12" s="68"/>
      <c r="H12" s="12">
        <f t="shared" si="0"/>
        <v>-27914.839999999997</v>
      </c>
      <c r="I12" s="13" t="s">
        <v>13</v>
      </c>
    </row>
    <row r="13" spans="1:9">
      <c r="A13" s="8">
        <v>40210</v>
      </c>
      <c r="B13" s="9"/>
      <c r="C13" s="216"/>
      <c r="D13" s="13" t="s">
        <v>115</v>
      </c>
      <c r="E13" s="11"/>
      <c r="F13" s="220">
        <v>5000</v>
      </c>
      <c r="G13" s="68"/>
      <c r="H13" s="12">
        <f t="shared" si="0"/>
        <v>-32914.839999999997</v>
      </c>
      <c r="I13" s="13" t="s">
        <v>13</v>
      </c>
    </row>
    <row r="14" spans="1:9">
      <c r="A14" s="8">
        <v>40210</v>
      </c>
      <c r="B14" s="9"/>
      <c r="C14" s="216"/>
      <c r="D14" s="13" t="s">
        <v>21</v>
      </c>
      <c r="E14" s="11"/>
      <c r="F14" s="220">
        <v>80.59</v>
      </c>
      <c r="G14" s="68"/>
      <c r="H14" s="12">
        <f t="shared" si="0"/>
        <v>-32995.429999999993</v>
      </c>
      <c r="I14" s="13" t="s">
        <v>13</v>
      </c>
    </row>
    <row r="15" spans="1:9">
      <c r="A15" s="8">
        <v>40211</v>
      </c>
      <c r="B15" s="9">
        <v>249</v>
      </c>
      <c r="C15" s="216">
        <v>249</v>
      </c>
      <c r="D15" s="10" t="s">
        <v>16</v>
      </c>
      <c r="E15" s="11"/>
      <c r="F15" s="68"/>
      <c r="G15" s="68">
        <v>1378</v>
      </c>
      <c r="H15" s="12">
        <f t="shared" si="0"/>
        <v>-31617.429999999993</v>
      </c>
      <c r="I15" s="13" t="s">
        <v>13</v>
      </c>
    </row>
    <row r="16" spans="1:9">
      <c r="A16" s="8">
        <v>40211</v>
      </c>
      <c r="B16" s="9"/>
      <c r="C16" s="216"/>
      <c r="D16" s="10" t="s">
        <v>116</v>
      </c>
      <c r="E16" s="11"/>
      <c r="F16" s="220">
        <v>4677.59</v>
      </c>
      <c r="G16" s="68"/>
      <c r="H16" s="12">
        <f t="shared" si="0"/>
        <v>-36295.01999999999</v>
      </c>
      <c r="I16" s="13" t="s">
        <v>13</v>
      </c>
    </row>
    <row r="17" spans="1:9">
      <c r="A17" s="8">
        <v>40211</v>
      </c>
      <c r="B17" s="9"/>
      <c r="C17" s="216"/>
      <c r="D17" s="10" t="s">
        <v>117</v>
      </c>
      <c r="E17" s="11"/>
      <c r="F17" s="68">
        <v>297.32</v>
      </c>
      <c r="G17" s="68"/>
      <c r="H17" s="12">
        <f t="shared" si="0"/>
        <v>-36592.339999999989</v>
      </c>
      <c r="I17" s="13" t="s">
        <v>13</v>
      </c>
    </row>
    <row r="18" spans="1:9">
      <c r="A18" s="8">
        <v>40211</v>
      </c>
      <c r="B18" s="9"/>
      <c r="C18" s="216"/>
      <c r="D18" s="10" t="s">
        <v>118</v>
      </c>
      <c r="E18" s="11"/>
      <c r="F18" s="220">
        <v>2498.56</v>
      </c>
      <c r="G18" s="68"/>
      <c r="H18" s="12">
        <f t="shared" si="0"/>
        <v>-39090.899999999987</v>
      </c>
      <c r="I18" s="13" t="s">
        <v>13</v>
      </c>
    </row>
    <row r="19" spans="1:9">
      <c r="A19" s="8">
        <v>40211</v>
      </c>
      <c r="B19" s="9"/>
      <c r="C19" s="216"/>
      <c r="D19" s="10" t="s">
        <v>99</v>
      </c>
      <c r="E19" s="11"/>
      <c r="F19" s="222">
        <v>117.47</v>
      </c>
      <c r="G19" s="68"/>
      <c r="H19" s="12">
        <f t="shared" si="0"/>
        <v>-39208.369999999988</v>
      </c>
      <c r="I19" s="13" t="s">
        <v>13</v>
      </c>
    </row>
    <row r="20" spans="1:9">
      <c r="A20" s="8">
        <v>40211</v>
      </c>
      <c r="B20" s="9"/>
      <c r="C20" s="216"/>
      <c r="D20" s="10" t="s">
        <v>100</v>
      </c>
      <c r="E20" s="11"/>
      <c r="F20" s="222">
        <v>213.25</v>
      </c>
      <c r="G20" s="68"/>
      <c r="H20" s="12">
        <f t="shared" si="0"/>
        <v>-39421.619999999988</v>
      </c>
      <c r="I20" s="13" t="s">
        <v>13</v>
      </c>
    </row>
    <row r="21" spans="1:9">
      <c r="A21" s="8">
        <v>40211</v>
      </c>
      <c r="B21" s="9">
        <v>5423</v>
      </c>
      <c r="C21" s="216"/>
      <c r="D21" s="10" t="s">
        <v>51</v>
      </c>
      <c r="E21" s="11"/>
      <c r="F21" s="68">
        <v>248.37</v>
      </c>
      <c r="G21" s="68"/>
      <c r="H21" s="12">
        <f t="shared" si="0"/>
        <v>-39669.989999999991</v>
      </c>
      <c r="I21" s="13" t="s">
        <v>13</v>
      </c>
    </row>
    <row r="22" spans="1:9">
      <c r="A22" s="8">
        <v>40212</v>
      </c>
      <c r="B22" s="9"/>
      <c r="C22" s="216"/>
      <c r="D22" s="13" t="s">
        <v>27</v>
      </c>
      <c r="E22" s="11">
        <f>F44+F82+F94</f>
        <v>4876.7</v>
      </c>
      <c r="F22" s="222">
        <v>6</v>
      </c>
      <c r="G22" s="68"/>
      <c r="H22" s="12">
        <f t="shared" si="0"/>
        <v>-39675.989999999991</v>
      </c>
      <c r="I22" s="13" t="s">
        <v>13</v>
      </c>
    </row>
    <row r="23" spans="1:9">
      <c r="A23" s="8">
        <v>40212</v>
      </c>
      <c r="B23" s="9"/>
      <c r="C23" s="216"/>
      <c r="D23" s="10" t="s">
        <v>119</v>
      </c>
      <c r="E23" s="11"/>
      <c r="F23" s="222">
        <v>15.79</v>
      </c>
      <c r="G23" s="68"/>
      <c r="H23" s="12">
        <f t="shared" si="0"/>
        <v>-39691.779999999992</v>
      </c>
      <c r="I23" s="13" t="s">
        <v>13</v>
      </c>
    </row>
    <row r="24" spans="1:9">
      <c r="A24" s="8">
        <v>40212</v>
      </c>
      <c r="B24" s="9"/>
      <c r="C24" s="216"/>
      <c r="D24" s="10" t="s">
        <v>28</v>
      </c>
      <c r="E24" s="11"/>
      <c r="F24" s="222">
        <v>15.3</v>
      </c>
      <c r="G24" s="68"/>
      <c r="H24" s="12">
        <f t="shared" si="0"/>
        <v>-39707.079999999994</v>
      </c>
      <c r="I24" s="13" t="s">
        <v>13</v>
      </c>
    </row>
    <row r="25" spans="1:9">
      <c r="A25" s="8">
        <v>40212</v>
      </c>
      <c r="B25" s="9"/>
      <c r="C25" s="216"/>
      <c r="D25" s="10" t="s">
        <v>120</v>
      </c>
      <c r="E25" s="11"/>
      <c r="F25" s="222">
        <v>33.799999999999997</v>
      </c>
      <c r="G25" s="68"/>
      <c r="H25" s="12">
        <f t="shared" si="0"/>
        <v>-39740.879999999997</v>
      </c>
      <c r="I25" s="13" t="s">
        <v>13</v>
      </c>
    </row>
    <row r="26" spans="1:9">
      <c r="A26" s="230">
        <v>40212</v>
      </c>
      <c r="B26" s="224">
        <v>5424</v>
      </c>
      <c r="C26" s="231"/>
      <c r="D26" s="39" t="s">
        <v>1077</v>
      </c>
      <c r="E26" s="127"/>
      <c r="F26" s="226">
        <v>200</v>
      </c>
      <c r="G26" s="68"/>
      <c r="H26" s="12">
        <f t="shared" si="0"/>
        <v>-39940.879999999997</v>
      </c>
      <c r="I26" s="13" t="s">
        <v>13</v>
      </c>
    </row>
    <row r="27" spans="1:9">
      <c r="A27" s="8">
        <v>40213</v>
      </c>
      <c r="B27" s="9"/>
      <c r="C27" s="216"/>
      <c r="D27" s="13" t="s">
        <v>23</v>
      </c>
      <c r="E27" s="11"/>
      <c r="F27" s="68"/>
      <c r="G27" s="68">
        <v>14575.93</v>
      </c>
      <c r="H27" s="12">
        <f t="shared" si="0"/>
        <v>-25364.949999999997</v>
      </c>
      <c r="I27" s="13" t="s">
        <v>13</v>
      </c>
    </row>
    <row r="28" spans="1:9">
      <c r="A28" s="8">
        <v>40213</v>
      </c>
      <c r="B28" s="9"/>
      <c r="C28" s="216"/>
      <c r="D28" s="10" t="s">
        <v>30</v>
      </c>
      <c r="E28" s="11"/>
      <c r="F28" s="68"/>
      <c r="G28" s="68">
        <v>893.6</v>
      </c>
      <c r="H28" s="12">
        <f t="shared" si="0"/>
        <v>-24471.35</v>
      </c>
      <c r="I28" s="13" t="s">
        <v>13</v>
      </c>
    </row>
    <row r="29" spans="1:9">
      <c r="A29" s="8">
        <v>40213</v>
      </c>
      <c r="B29" s="9">
        <v>1002004</v>
      </c>
      <c r="C29" s="216"/>
      <c r="D29" s="10" t="s">
        <v>787</v>
      </c>
      <c r="E29" s="11"/>
      <c r="F29" s="68"/>
      <c r="G29" s="68">
        <v>15649.53</v>
      </c>
      <c r="H29" s="12">
        <f t="shared" si="0"/>
        <v>-8821.8199999999979</v>
      </c>
      <c r="I29" s="13"/>
    </row>
    <row r="30" spans="1:9">
      <c r="A30" s="8">
        <v>40213</v>
      </c>
      <c r="B30" s="9"/>
      <c r="C30" s="216"/>
      <c r="D30" s="13" t="s">
        <v>122</v>
      </c>
      <c r="E30" s="11"/>
      <c r="F30" s="68"/>
      <c r="G30" s="68">
        <v>180</v>
      </c>
      <c r="H30" s="12">
        <f t="shared" si="0"/>
        <v>-8641.8199999999979</v>
      </c>
      <c r="I30" s="13" t="s">
        <v>13</v>
      </c>
    </row>
    <row r="31" spans="1:9">
      <c r="A31" s="8">
        <v>40213</v>
      </c>
      <c r="B31" s="9">
        <v>100204</v>
      </c>
      <c r="C31" s="216"/>
      <c r="D31" s="13" t="s">
        <v>787</v>
      </c>
      <c r="E31" s="11"/>
      <c r="F31" s="68">
        <v>15649.53</v>
      </c>
      <c r="G31" s="68"/>
      <c r="H31" s="12">
        <f t="shared" si="0"/>
        <v>-24291.35</v>
      </c>
      <c r="I31" s="13"/>
    </row>
    <row r="32" spans="1:9">
      <c r="A32" s="8">
        <v>40213</v>
      </c>
      <c r="B32" s="9"/>
      <c r="C32" s="216" t="s">
        <v>788</v>
      </c>
      <c r="D32" s="13" t="s">
        <v>30</v>
      </c>
      <c r="E32" s="11"/>
      <c r="F32" s="68"/>
      <c r="G32" s="68">
        <v>469</v>
      </c>
      <c r="H32" s="12">
        <f t="shared" si="0"/>
        <v>-23822.35</v>
      </c>
      <c r="I32" s="13" t="s">
        <v>13</v>
      </c>
    </row>
    <row r="33" spans="1:13">
      <c r="A33" s="8">
        <v>40213</v>
      </c>
      <c r="B33" s="9"/>
      <c r="C33" s="216"/>
      <c r="D33" s="13" t="s">
        <v>87</v>
      </c>
      <c r="E33" s="11"/>
      <c r="F33" s="220">
        <v>2031.25</v>
      </c>
      <c r="G33" s="68"/>
      <c r="H33" s="12">
        <f t="shared" si="0"/>
        <v>-25853.599999999999</v>
      </c>
      <c r="I33" s="13" t="s">
        <v>13</v>
      </c>
    </row>
    <row r="34" spans="1:13">
      <c r="A34" s="8">
        <v>40213</v>
      </c>
      <c r="B34" s="9"/>
      <c r="C34" s="216"/>
      <c r="D34" s="13" t="s">
        <v>53</v>
      </c>
      <c r="E34" s="11"/>
      <c r="F34" s="222">
        <v>25.6</v>
      </c>
      <c r="G34" s="68"/>
      <c r="H34" s="12">
        <f t="shared" si="0"/>
        <v>-25879.199999999997</v>
      </c>
      <c r="I34" s="13" t="s">
        <v>13</v>
      </c>
    </row>
    <row r="35" spans="1:13">
      <c r="A35" s="8">
        <v>40213</v>
      </c>
      <c r="B35" s="9"/>
      <c r="C35" s="216"/>
      <c r="D35" s="13" t="s">
        <v>123</v>
      </c>
      <c r="E35" s="11"/>
      <c r="F35" s="220">
        <v>32.21</v>
      </c>
      <c r="G35" s="68"/>
      <c r="H35" s="12">
        <f t="shared" si="0"/>
        <v>-25911.409999999996</v>
      </c>
      <c r="I35" s="13" t="s">
        <v>13</v>
      </c>
    </row>
    <row r="36" spans="1:13">
      <c r="A36" s="8">
        <v>40212</v>
      </c>
      <c r="B36" s="9"/>
      <c r="C36" s="216"/>
      <c r="D36" s="13" t="s">
        <v>34</v>
      </c>
      <c r="E36" s="11"/>
      <c r="F36" s="220">
        <v>768</v>
      </c>
      <c r="G36" s="68"/>
      <c r="H36" s="12">
        <f t="shared" si="0"/>
        <v>-26679.409999999996</v>
      </c>
      <c r="I36" s="13" t="s">
        <v>13</v>
      </c>
    </row>
    <row r="37" spans="1:13">
      <c r="A37" s="8">
        <v>40212</v>
      </c>
      <c r="B37" s="9"/>
      <c r="C37" s="216"/>
      <c r="D37" s="13" t="s">
        <v>35</v>
      </c>
      <c r="E37" s="11"/>
      <c r="F37" s="220">
        <v>1338</v>
      </c>
      <c r="G37" s="68"/>
      <c r="H37" s="12">
        <f t="shared" si="0"/>
        <v>-28017.409999999996</v>
      </c>
      <c r="I37" s="13" t="s">
        <v>13</v>
      </c>
    </row>
    <row r="38" spans="1:13">
      <c r="A38" s="8">
        <v>40212</v>
      </c>
      <c r="B38" s="9"/>
      <c r="C38" s="216"/>
      <c r="D38" s="13" t="s">
        <v>36</v>
      </c>
      <c r="E38" s="11"/>
      <c r="F38" s="220">
        <v>998</v>
      </c>
      <c r="G38" s="68"/>
      <c r="H38" s="12">
        <f t="shared" si="0"/>
        <v>-29015.409999999996</v>
      </c>
      <c r="I38" s="13" t="s">
        <v>13</v>
      </c>
    </row>
    <row r="39" spans="1:13">
      <c r="A39" s="8">
        <v>40216</v>
      </c>
      <c r="B39" s="9"/>
      <c r="C39" s="216"/>
      <c r="D39" s="13" t="s">
        <v>124</v>
      </c>
      <c r="E39" s="11"/>
      <c r="F39" s="220">
        <v>945</v>
      </c>
      <c r="G39" s="68"/>
      <c r="H39" s="12">
        <f t="shared" si="0"/>
        <v>-29960.409999999996</v>
      </c>
      <c r="I39" s="13" t="s">
        <v>13</v>
      </c>
      <c r="K39" s="11">
        <v>768</v>
      </c>
    </row>
    <row r="40" spans="1:13">
      <c r="A40" s="8">
        <v>40216</v>
      </c>
      <c r="B40" s="9"/>
      <c r="C40" s="216"/>
      <c r="D40" s="13" t="s">
        <v>125</v>
      </c>
      <c r="E40" s="11"/>
      <c r="F40" s="220">
        <v>700</v>
      </c>
      <c r="G40" s="68"/>
      <c r="H40" s="12">
        <f t="shared" si="0"/>
        <v>-30660.409999999996</v>
      </c>
      <c r="I40" s="13" t="s">
        <v>13</v>
      </c>
      <c r="K40" s="11">
        <v>1338</v>
      </c>
    </row>
    <row r="41" spans="1:13">
      <c r="A41" s="8">
        <v>40216</v>
      </c>
      <c r="B41" s="9"/>
      <c r="C41" s="216"/>
      <c r="D41" s="13" t="s">
        <v>50</v>
      </c>
      <c r="E41" s="11"/>
      <c r="F41" s="220">
        <v>1052</v>
      </c>
      <c r="G41" s="68"/>
      <c r="H41" s="12">
        <f t="shared" si="0"/>
        <v>-31712.409999999996</v>
      </c>
      <c r="I41" s="13" t="s">
        <v>13</v>
      </c>
      <c r="K41" s="11">
        <v>998</v>
      </c>
    </row>
    <row r="42" spans="1:13">
      <c r="A42" s="8">
        <v>40216</v>
      </c>
      <c r="B42" s="9"/>
      <c r="C42" s="216"/>
      <c r="D42" s="13" t="s">
        <v>42</v>
      </c>
      <c r="E42" s="11"/>
      <c r="F42" s="220">
        <v>714</v>
      </c>
      <c r="G42" s="68"/>
      <c r="H42" s="12">
        <f t="shared" si="0"/>
        <v>-32426.409999999996</v>
      </c>
      <c r="I42" s="13" t="s">
        <v>13</v>
      </c>
      <c r="K42" s="11">
        <v>945</v>
      </c>
    </row>
    <row r="43" spans="1:13">
      <c r="A43" s="8">
        <v>40216</v>
      </c>
      <c r="B43" s="9"/>
      <c r="C43" s="216"/>
      <c r="D43" s="13" t="s">
        <v>41</v>
      </c>
      <c r="E43" s="11"/>
      <c r="F43" s="220">
        <v>745</v>
      </c>
      <c r="G43" s="68"/>
      <c r="H43" s="12">
        <f t="shared" si="0"/>
        <v>-33171.409999999996</v>
      </c>
      <c r="I43" s="13" t="s">
        <v>13</v>
      </c>
      <c r="K43" s="11">
        <v>700</v>
      </c>
    </row>
    <row r="44" spans="1:13">
      <c r="A44" s="8">
        <v>40216</v>
      </c>
      <c r="B44" s="9"/>
      <c r="C44" s="216"/>
      <c r="D44" s="13" t="s">
        <v>126</v>
      </c>
      <c r="E44" s="11"/>
      <c r="F44" s="220">
        <v>2000</v>
      </c>
      <c r="G44" s="68"/>
      <c r="H44" s="12">
        <f t="shared" si="0"/>
        <v>-35171.409999999996</v>
      </c>
      <c r="I44" s="13" t="s">
        <v>13</v>
      </c>
      <c r="K44" s="11">
        <v>1052</v>
      </c>
    </row>
    <row r="45" spans="1:13">
      <c r="A45" s="8">
        <v>40216</v>
      </c>
      <c r="B45" s="9"/>
      <c r="C45" s="216"/>
      <c r="D45" s="13" t="s">
        <v>43</v>
      </c>
      <c r="E45" s="11"/>
      <c r="F45" s="220">
        <v>463</v>
      </c>
      <c r="G45" s="68"/>
      <c r="H45" s="12">
        <f t="shared" si="0"/>
        <v>-35634.409999999996</v>
      </c>
      <c r="I45" s="13" t="s">
        <v>13</v>
      </c>
      <c r="K45" s="11">
        <v>714</v>
      </c>
    </row>
    <row r="46" spans="1:13">
      <c r="A46" s="8">
        <v>40216</v>
      </c>
      <c r="B46" s="9"/>
      <c r="C46" s="216"/>
      <c r="D46" s="13" t="s">
        <v>45</v>
      </c>
      <c r="E46" s="19"/>
      <c r="F46" s="220">
        <v>827</v>
      </c>
      <c r="G46" s="68"/>
      <c r="H46" s="12">
        <f t="shared" si="0"/>
        <v>-36461.409999999996</v>
      </c>
      <c r="I46" s="13" t="s">
        <v>13</v>
      </c>
      <c r="K46" s="11">
        <v>745</v>
      </c>
    </row>
    <row r="47" spans="1:13">
      <c r="A47" s="8">
        <v>40216</v>
      </c>
      <c r="B47" s="9"/>
      <c r="C47" s="216"/>
      <c r="D47" s="13" t="s">
        <v>46</v>
      </c>
      <c r="E47" s="11"/>
      <c r="F47" s="220">
        <v>1191</v>
      </c>
      <c r="G47" s="68"/>
      <c r="H47" s="12">
        <f t="shared" si="0"/>
        <v>-37652.409999999996</v>
      </c>
      <c r="I47" s="13" t="s">
        <v>13</v>
      </c>
      <c r="K47" s="11"/>
    </row>
    <row r="48" spans="1:13">
      <c r="A48" s="8">
        <v>40216</v>
      </c>
      <c r="B48" s="9"/>
      <c r="C48" s="216"/>
      <c r="D48" s="10" t="s">
        <v>47</v>
      </c>
      <c r="E48" s="11"/>
      <c r="F48" s="220">
        <v>271</v>
      </c>
      <c r="G48" s="68"/>
      <c r="H48" s="12">
        <f t="shared" si="0"/>
        <v>-37923.409999999996</v>
      </c>
      <c r="I48" s="13" t="s">
        <v>13</v>
      </c>
      <c r="K48" s="11">
        <v>463</v>
      </c>
      <c r="M48" s="5">
        <v>13891</v>
      </c>
    </row>
    <row r="49" spans="1:13">
      <c r="A49" s="8">
        <v>40216</v>
      </c>
      <c r="B49" s="9"/>
      <c r="C49" s="216"/>
      <c r="D49" s="10" t="s">
        <v>44</v>
      </c>
      <c r="E49" s="11"/>
      <c r="F49" s="220">
        <v>567</v>
      </c>
      <c r="G49" s="68"/>
      <c r="H49" s="12">
        <f t="shared" si="0"/>
        <v>-38490.409999999996</v>
      </c>
      <c r="I49" s="13" t="s">
        <v>13</v>
      </c>
      <c r="K49" s="19">
        <v>827</v>
      </c>
      <c r="M49" s="5">
        <v>3470.33</v>
      </c>
    </row>
    <row r="50" spans="1:13">
      <c r="A50" s="8">
        <v>40216</v>
      </c>
      <c r="B50" s="9"/>
      <c r="C50" s="216"/>
      <c r="D50" s="13" t="s">
        <v>48</v>
      </c>
      <c r="E50" s="11"/>
      <c r="F50" s="220">
        <v>1080</v>
      </c>
      <c r="G50" s="68"/>
      <c r="H50" s="12">
        <f t="shared" si="0"/>
        <v>-39570.409999999996</v>
      </c>
      <c r="I50" s="13" t="s">
        <v>13</v>
      </c>
      <c r="K50" s="11">
        <v>1191</v>
      </c>
      <c r="M50" s="218">
        <f>SUM(M48:M49)</f>
        <v>17361.330000000002</v>
      </c>
    </row>
    <row r="51" spans="1:13">
      <c r="A51" s="8">
        <v>40216</v>
      </c>
      <c r="B51" s="9"/>
      <c r="C51" s="216"/>
      <c r="D51" s="13" t="s">
        <v>49</v>
      </c>
      <c r="E51" s="11"/>
      <c r="F51" s="220">
        <v>785</v>
      </c>
      <c r="G51" s="68"/>
      <c r="H51" s="12">
        <f t="shared" si="0"/>
        <v>-40355.409999999996</v>
      </c>
      <c r="I51" s="13" t="s">
        <v>13</v>
      </c>
      <c r="K51" s="11">
        <v>271</v>
      </c>
    </row>
    <row r="52" spans="1:13">
      <c r="A52" s="8">
        <v>40217</v>
      </c>
      <c r="B52" s="9"/>
      <c r="C52" s="216"/>
      <c r="D52" s="10" t="s">
        <v>77</v>
      </c>
      <c r="E52" s="19"/>
      <c r="F52" s="68"/>
      <c r="G52" s="68">
        <v>193.2</v>
      </c>
      <c r="H52" s="12">
        <f t="shared" si="0"/>
        <v>-40162.21</v>
      </c>
      <c r="I52" s="13" t="s">
        <v>13</v>
      </c>
      <c r="K52" s="11">
        <v>1080</v>
      </c>
    </row>
    <row r="53" spans="1:13">
      <c r="A53" s="8">
        <v>40217</v>
      </c>
      <c r="B53" s="9"/>
      <c r="C53" s="216"/>
      <c r="D53" s="10" t="s">
        <v>16</v>
      </c>
      <c r="E53" s="11"/>
      <c r="F53" s="68"/>
      <c r="G53" s="68">
        <v>140</v>
      </c>
      <c r="H53" s="12">
        <f t="shared" si="0"/>
        <v>-40022.21</v>
      </c>
      <c r="I53" s="13" t="s">
        <v>13</v>
      </c>
      <c r="K53" s="11">
        <v>785</v>
      </c>
    </row>
    <row r="54" spans="1:13">
      <c r="A54" s="8">
        <v>40217</v>
      </c>
      <c r="B54" s="9"/>
      <c r="C54" s="216"/>
      <c r="D54" s="13" t="s">
        <v>126</v>
      </c>
      <c r="E54" s="11"/>
      <c r="F54" s="220">
        <v>854.94</v>
      </c>
      <c r="G54" s="68"/>
      <c r="H54" s="12">
        <f t="shared" si="0"/>
        <v>-40877.15</v>
      </c>
      <c r="I54" s="13" t="s">
        <v>13</v>
      </c>
      <c r="K54" s="11"/>
    </row>
    <row r="55" spans="1:13">
      <c r="A55" s="8">
        <v>40217</v>
      </c>
      <c r="B55" s="9">
        <v>5427</v>
      </c>
      <c r="C55" s="216"/>
      <c r="D55" s="10" t="s">
        <v>127</v>
      </c>
      <c r="E55" s="11"/>
      <c r="F55" s="220">
        <v>5000</v>
      </c>
      <c r="G55" s="68"/>
      <c r="H55" s="12">
        <f t="shared" si="0"/>
        <v>-45877.15</v>
      </c>
      <c r="I55" s="13" t="s">
        <v>13</v>
      </c>
      <c r="K55" s="11">
        <v>1447</v>
      </c>
    </row>
    <row r="56" spans="1:13">
      <c r="A56" s="8">
        <v>40218</v>
      </c>
      <c r="B56" s="9"/>
      <c r="C56" s="216"/>
      <c r="D56" s="13" t="s">
        <v>23</v>
      </c>
      <c r="E56" s="11"/>
      <c r="F56" s="68"/>
      <c r="G56" s="68">
        <v>180</v>
      </c>
      <c r="H56" s="12">
        <f t="shared" si="0"/>
        <v>-45697.15</v>
      </c>
      <c r="I56" s="13" t="s">
        <v>13</v>
      </c>
      <c r="K56" s="11"/>
    </row>
    <row r="57" spans="1:13">
      <c r="A57" s="8">
        <v>40218</v>
      </c>
      <c r="B57" s="9"/>
      <c r="C57" s="216"/>
      <c r="D57" s="10" t="s">
        <v>128</v>
      </c>
      <c r="E57" s="11"/>
      <c r="F57" s="68"/>
      <c r="G57" s="68">
        <v>4900</v>
      </c>
      <c r="H57" s="12">
        <f t="shared" si="0"/>
        <v>-40797.15</v>
      </c>
      <c r="I57" s="13" t="s">
        <v>13</v>
      </c>
      <c r="K57" s="218">
        <f>SUM(K39:K56)</f>
        <v>13324</v>
      </c>
      <c r="M57" s="218">
        <f>K57-M50</f>
        <v>-4037.3300000000017</v>
      </c>
    </row>
    <row r="58" spans="1:13">
      <c r="A58" s="8">
        <v>40218</v>
      </c>
      <c r="B58" s="9"/>
      <c r="C58" s="216"/>
      <c r="D58" s="13" t="s">
        <v>89</v>
      </c>
      <c r="E58" s="11"/>
      <c r="F58" s="222">
        <v>2</v>
      </c>
      <c r="G58" s="68"/>
      <c r="H58" s="12">
        <f t="shared" si="0"/>
        <v>-40799.15</v>
      </c>
      <c r="I58" s="13"/>
      <c r="K58" s="5">
        <v>13891</v>
      </c>
    </row>
    <row r="59" spans="1:13">
      <c r="A59" s="8">
        <v>40218</v>
      </c>
      <c r="B59" s="9"/>
      <c r="C59" s="216"/>
      <c r="D59" s="31" t="s">
        <v>89</v>
      </c>
      <c r="E59" s="11"/>
      <c r="F59" s="222">
        <v>4.74</v>
      </c>
      <c r="G59" s="68"/>
      <c r="H59" s="12">
        <f t="shared" si="0"/>
        <v>-40803.89</v>
      </c>
      <c r="I59" s="13"/>
      <c r="K59" s="218">
        <f>K57-K58</f>
        <v>-567</v>
      </c>
    </row>
    <row r="60" spans="1:13">
      <c r="A60" s="8">
        <v>40218</v>
      </c>
      <c r="B60" s="9"/>
      <c r="C60" s="216"/>
      <c r="D60" s="13" t="s">
        <v>129</v>
      </c>
      <c r="E60" s="11"/>
      <c r="F60" s="220">
        <v>1447</v>
      </c>
      <c r="G60" s="68"/>
      <c r="H60" s="12">
        <f t="shared" si="0"/>
        <v>-42250.89</v>
      </c>
      <c r="I60" s="13" t="s">
        <v>13</v>
      </c>
      <c r="M60" s="5">
        <v>2000</v>
      </c>
    </row>
    <row r="61" spans="1:13">
      <c r="A61" s="8">
        <v>40219</v>
      </c>
      <c r="B61" s="9"/>
      <c r="C61" s="216"/>
      <c r="D61" s="10" t="s">
        <v>16</v>
      </c>
      <c r="E61" s="11"/>
      <c r="F61" s="68"/>
      <c r="G61" s="68">
        <v>1177.94</v>
      </c>
      <c r="H61" s="12">
        <f t="shared" si="0"/>
        <v>-41072.949999999997</v>
      </c>
      <c r="I61" s="13"/>
      <c r="M61" s="5">
        <v>854.94</v>
      </c>
    </row>
    <row r="62" spans="1:13">
      <c r="A62" s="8">
        <v>40219</v>
      </c>
      <c r="B62" s="9"/>
      <c r="C62" s="216"/>
      <c r="D62" s="13" t="s">
        <v>27</v>
      </c>
      <c r="E62" s="11"/>
      <c r="F62" s="222">
        <v>4</v>
      </c>
      <c r="G62" s="68"/>
      <c r="H62" s="12">
        <f t="shared" si="0"/>
        <v>-41076.949999999997</v>
      </c>
      <c r="I62" s="13" t="s">
        <v>13</v>
      </c>
      <c r="M62" s="5">
        <v>876.7</v>
      </c>
    </row>
    <row r="63" spans="1:13">
      <c r="A63" s="8">
        <v>40219</v>
      </c>
      <c r="B63" s="9"/>
      <c r="C63" s="216"/>
      <c r="D63" s="13" t="s">
        <v>130</v>
      </c>
      <c r="E63" s="11"/>
      <c r="F63" s="220">
        <v>2745.85</v>
      </c>
      <c r="G63" s="68"/>
      <c r="H63" s="12">
        <f t="shared" si="0"/>
        <v>-43822.799999999996</v>
      </c>
      <c r="I63" s="13" t="s">
        <v>13</v>
      </c>
      <c r="M63" s="218">
        <f>SUM(M60:M62)</f>
        <v>3731.6400000000003</v>
      </c>
    </row>
    <row r="64" spans="1:13">
      <c r="A64" s="8">
        <v>40219</v>
      </c>
      <c r="B64" s="9"/>
      <c r="C64" s="216"/>
      <c r="D64" s="13" t="s">
        <v>131</v>
      </c>
      <c r="E64" s="11"/>
      <c r="F64" s="220">
        <v>1251</v>
      </c>
      <c r="G64" s="68"/>
      <c r="H64" s="12">
        <f t="shared" si="0"/>
        <v>-45073.799999999996</v>
      </c>
      <c r="I64" s="13" t="s">
        <v>13</v>
      </c>
      <c r="M64" s="218">
        <f>12677.84-M63</f>
        <v>8946.2000000000007</v>
      </c>
    </row>
    <row r="65" spans="1:9">
      <c r="A65" s="8">
        <v>40219</v>
      </c>
      <c r="B65" s="9">
        <v>5429</v>
      </c>
      <c r="C65" s="216"/>
      <c r="D65" s="10" t="s">
        <v>132</v>
      </c>
      <c r="E65" s="11"/>
      <c r="F65" s="220">
        <v>2420</v>
      </c>
      <c r="G65" s="68"/>
      <c r="H65" s="12">
        <f t="shared" si="0"/>
        <v>-47493.799999999996</v>
      </c>
      <c r="I65" s="13" t="s">
        <v>13</v>
      </c>
    </row>
    <row r="66" spans="1:9">
      <c r="A66" s="8">
        <v>40220</v>
      </c>
      <c r="B66" s="9">
        <v>5472</v>
      </c>
      <c r="C66" s="216"/>
      <c r="D66" s="10" t="s">
        <v>77</v>
      </c>
      <c r="E66" s="11"/>
      <c r="F66" s="68"/>
      <c r="G66" s="68">
        <v>99.54</v>
      </c>
      <c r="H66" s="12">
        <f t="shared" si="0"/>
        <v>-47394.259999999995</v>
      </c>
      <c r="I66" s="13" t="s">
        <v>13</v>
      </c>
    </row>
    <row r="67" spans="1:9">
      <c r="A67" s="8">
        <v>40220</v>
      </c>
      <c r="B67" s="18">
        <v>424</v>
      </c>
      <c r="C67" s="219">
        <v>8604</v>
      </c>
      <c r="D67" s="10" t="s">
        <v>30</v>
      </c>
      <c r="E67" s="19"/>
      <c r="F67" s="68"/>
      <c r="G67" s="68">
        <v>84.48</v>
      </c>
      <c r="H67" s="12">
        <f t="shared" si="0"/>
        <v>-47309.779999999992</v>
      </c>
      <c r="I67" s="13" t="s">
        <v>13</v>
      </c>
    </row>
    <row r="68" spans="1:9" ht="12" customHeight="1">
      <c r="A68" s="8">
        <v>40220</v>
      </c>
      <c r="B68" s="9"/>
      <c r="C68" s="216"/>
      <c r="D68" s="13" t="s">
        <v>89</v>
      </c>
      <c r="E68" s="11"/>
      <c r="F68" s="222">
        <v>2</v>
      </c>
      <c r="G68" s="68"/>
      <c r="H68" s="12">
        <f t="shared" si="0"/>
        <v>-47311.779999999992</v>
      </c>
      <c r="I68" s="13" t="s">
        <v>60</v>
      </c>
    </row>
    <row r="69" spans="1:9" ht="12" customHeight="1">
      <c r="A69" s="8">
        <v>40220</v>
      </c>
      <c r="B69" s="9"/>
      <c r="C69" s="216"/>
      <c r="D69" s="10" t="s">
        <v>89</v>
      </c>
      <c r="E69" s="19"/>
      <c r="F69" s="222">
        <v>75.84</v>
      </c>
      <c r="G69" s="68"/>
      <c r="H69" s="12">
        <f t="shared" si="0"/>
        <v>-47387.619999999988</v>
      </c>
      <c r="I69" s="13" t="s">
        <v>60</v>
      </c>
    </row>
    <row r="70" spans="1:9">
      <c r="A70" s="8">
        <v>40220</v>
      </c>
      <c r="B70" s="9"/>
      <c r="C70" s="216"/>
      <c r="D70" s="10" t="s">
        <v>110</v>
      </c>
      <c r="E70" s="11"/>
      <c r="F70" s="222">
        <v>5.5</v>
      </c>
      <c r="G70" s="68"/>
      <c r="H70" s="12">
        <f t="shared" si="0"/>
        <v>-47393.119999999988</v>
      </c>
      <c r="I70" s="13" t="s">
        <v>60</v>
      </c>
    </row>
    <row r="71" spans="1:9">
      <c r="A71" s="8">
        <v>40220</v>
      </c>
      <c r="B71" s="9">
        <v>5430</v>
      </c>
      <c r="C71" s="216"/>
      <c r="D71" s="10" t="s">
        <v>133</v>
      </c>
      <c r="E71" s="11"/>
      <c r="F71" s="68">
        <v>4.74</v>
      </c>
      <c r="G71" s="68"/>
      <c r="H71" s="12">
        <f t="shared" si="0"/>
        <v>-47397.859999999986</v>
      </c>
      <c r="I71" s="13" t="s">
        <v>60</v>
      </c>
    </row>
    <row r="72" spans="1:9">
      <c r="A72" s="8">
        <v>40221</v>
      </c>
      <c r="B72" s="9">
        <v>451</v>
      </c>
      <c r="C72" s="216" t="s">
        <v>791</v>
      </c>
      <c r="D72" s="10" t="s">
        <v>23</v>
      </c>
      <c r="E72" s="11"/>
      <c r="F72" s="68"/>
      <c r="G72" s="68">
        <v>13207.98</v>
      </c>
      <c r="H72" s="12">
        <f t="shared" si="0"/>
        <v>-34189.87999999999</v>
      </c>
      <c r="I72" s="13" t="s">
        <v>60</v>
      </c>
    </row>
    <row r="73" spans="1:9">
      <c r="A73" s="8">
        <v>40221</v>
      </c>
      <c r="B73" s="9">
        <v>530</v>
      </c>
      <c r="C73" s="216">
        <v>8613</v>
      </c>
      <c r="D73" s="10" t="s">
        <v>23</v>
      </c>
      <c r="E73" s="11"/>
      <c r="F73" s="68"/>
      <c r="G73" s="68">
        <v>4832.1499999999996</v>
      </c>
      <c r="H73" s="12">
        <f t="shared" si="0"/>
        <v>-29357.729999999989</v>
      </c>
      <c r="I73" s="13" t="s">
        <v>60</v>
      </c>
    </row>
    <row r="74" spans="1:9">
      <c r="A74" s="8">
        <v>40221</v>
      </c>
      <c r="B74" s="9"/>
      <c r="C74" s="216"/>
      <c r="D74" s="10" t="s">
        <v>16</v>
      </c>
      <c r="E74" s="11"/>
      <c r="F74" s="68"/>
      <c r="G74" s="68">
        <v>602.70000000000005</v>
      </c>
      <c r="H74" s="12">
        <f t="shared" ref="H74:H107" si="1">H73+G74-F74</f>
        <v>-28755.029999999988</v>
      </c>
      <c r="I74" s="13" t="s">
        <v>60</v>
      </c>
    </row>
    <row r="75" spans="1:9">
      <c r="A75" s="8">
        <v>40221</v>
      </c>
      <c r="B75" s="9">
        <v>423</v>
      </c>
      <c r="C75" s="216">
        <v>8517</v>
      </c>
      <c r="D75" s="10" t="s">
        <v>30</v>
      </c>
      <c r="E75" s="11"/>
      <c r="F75" s="68"/>
      <c r="G75" s="68">
        <v>558</v>
      </c>
      <c r="H75" s="12">
        <f t="shared" si="1"/>
        <v>-28197.029999999988</v>
      </c>
      <c r="I75" s="13" t="s">
        <v>60</v>
      </c>
    </row>
    <row r="76" spans="1:9">
      <c r="A76" s="8">
        <v>40221</v>
      </c>
      <c r="B76" s="9"/>
      <c r="C76" s="216">
        <v>8517</v>
      </c>
      <c r="D76" s="10" t="str">
        <f>D75</f>
        <v>DEPÓSITO</v>
      </c>
      <c r="E76" s="11"/>
      <c r="F76" s="68"/>
      <c r="G76" s="68">
        <v>3034.84</v>
      </c>
      <c r="H76" s="12">
        <f t="shared" si="1"/>
        <v>-25162.189999999988</v>
      </c>
      <c r="I76" s="13" t="s">
        <v>60</v>
      </c>
    </row>
    <row r="77" spans="1:9">
      <c r="A77" s="8">
        <v>40221</v>
      </c>
      <c r="B77" s="9"/>
      <c r="C77" s="216"/>
      <c r="D77" s="10" t="s">
        <v>134</v>
      </c>
      <c r="E77" s="11"/>
      <c r="F77" s="68"/>
      <c r="G77" s="68">
        <v>101.64</v>
      </c>
      <c r="H77" s="12">
        <f t="shared" si="1"/>
        <v>-25060.549999999988</v>
      </c>
      <c r="I77" s="13" t="s">
        <v>60</v>
      </c>
    </row>
    <row r="78" spans="1:9">
      <c r="A78" s="8">
        <v>40221</v>
      </c>
      <c r="B78" s="9"/>
      <c r="C78" s="216"/>
      <c r="D78" s="13" t="s">
        <v>89</v>
      </c>
      <c r="E78" s="11"/>
      <c r="F78" s="222">
        <v>24</v>
      </c>
      <c r="G78" s="68"/>
      <c r="H78" s="12">
        <f t="shared" si="1"/>
        <v>-25084.549999999988</v>
      </c>
      <c r="I78" s="13" t="s">
        <v>60</v>
      </c>
    </row>
    <row r="79" spans="1:9">
      <c r="A79" s="8">
        <v>40221</v>
      </c>
      <c r="B79" s="9"/>
      <c r="C79" s="216"/>
      <c r="D79" s="13" t="s">
        <v>89</v>
      </c>
      <c r="E79" s="11"/>
      <c r="F79" s="222">
        <v>56.88</v>
      </c>
      <c r="G79" s="68"/>
      <c r="H79" s="12">
        <f t="shared" si="1"/>
        <v>-25141.429999999989</v>
      </c>
      <c r="I79" s="13" t="s">
        <v>60</v>
      </c>
    </row>
    <row r="80" spans="1:9">
      <c r="A80" s="8">
        <v>40221</v>
      </c>
      <c r="B80" s="9"/>
      <c r="C80" s="216"/>
      <c r="D80" s="13" t="s">
        <v>135</v>
      </c>
      <c r="E80" s="11"/>
      <c r="F80" s="68">
        <v>391.86</v>
      </c>
      <c r="G80" s="68"/>
      <c r="H80" s="12">
        <f t="shared" si="1"/>
        <v>-25533.28999999999</v>
      </c>
      <c r="I80" s="13" t="s">
        <v>60</v>
      </c>
    </row>
    <row r="81" spans="1:9">
      <c r="A81" s="8">
        <v>40221</v>
      </c>
      <c r="B81" s="9"/>
      <c r="C81" s="216"/>
      <c r="D81" s="10" t="s">
        <v>136</v>
      </c>
      <c r="E81" s="11"/>
      <c r="F81" s="220">
        <v>1991.48</v>
      </c>
      <c r="G81" s="68"/>
      <c r="H81" s="12">
        <f t="shared" si="1"/>
        <v>-27524.76999999999</v>
      </c>
      <c r="I81" s="13" t="s">
        <v>60</v>
      </c>
    </row>
    <row r="82" spans="1:9">
      <c r="A82" s="8">
        <v>40221</v>
      </c>
      <c r="B82" s="9"/>
      <c r="C82" s="216"/>
      <c r="D82" s="13" t="s">
        <v>126</v>
      </c>
      <c r="E82" s="11"/>
      <c r="F82" s="220">
        <v>2000</v>
      </c>
      <c r="G82" s="68"/>
      <c r="H82" s="12">
        <f t="shared" si="1"/>
        <v>-29524.76999999999</v>
      </c>
      <c r="I82" s="13" t="s">
        <v>60</v>
      </c>
    </row>
    <row r="83" spans="1:9">
      <c r="A83" s="8">
        <v>40221</v>
      </c>
      <c r="B83" s="9"/>
      <c r="C83" s="216"/>
      <c r="D83" s="10" t="s">
        <v>137</v>
      </c>
      <c r="E83" s="11"/>
      <c r="F83" s="220">
        <v>3000</v>
      </c>
      <c r="G83" s="68"/>
      <c r="H83" s="12">
        <f t="shared" si="1"/>
        <v>-32524.76999999999</v>
      </c>
      <c r="I83" s="13" t="s">
        <v>60</v>
      </c>
    </row>
    <row r="84" spans="1:9">
      <c r="A84" s="8">
        <v>40221</v>
      </c>
      <c r="B84" s="9">
        <v>5434</v>
      </c>
      <c r="C84" s="216"/>
      <c r="D84" s="10" t="s">
        <v>138</v>
      </c>
      <c r="E84" s="11"/>
      <c r="F84" s="220">
        <v>430.17</v>
      </c>
      <c r="G84" s="68"/>
      <c r="H84" s="12">
        <f t="shared" si="1"/>
        <v>-32954.939999999988</v>
      </c>
      <c r="I84" s="13" t="s">
        <v>60</v>
      </c>
    </row>
    <row r="85" spans="1:9">
      <c r="A85" s="8">
        <v>40221</v>
      </c>
      <c r="B85" s="9">
        <v>5431</v>
      </c>
      <c r="C85" s="216"/>
      <c r="D85" s="10" t="s">
        <v>139</v>
      </c>
      <c r="E85" s="11"/>
      <c r="F85" s="220">
        <v>5734.19</v>
      </c>
      <c r="G85" s="68"/>
      <c r="H85" s="12">
        <f t="shared" si="1"/>
        <v>-38689.12999999999</v>
      </c>
      <c r="I85" s="13" t="s">
        <v>60</v>
      </c>
    </row>
    <row r="86" spans="1:9">
      <c r="A86" s="8">
        <v>40221</v>
      </c>
      <c r="B86" s="9"/>
      <c r="C86" s="216"/>
      <c r="D86" s="13" t="s">
        <v>140</v>
      </c>
      <c r="E86" s="11"/>
      <c r="F86" s="220">
        <v>2479.44</v>
      </c>
      <c r="G86" s="68"/>
      <c r="H86" s="12">
        <f t="shared" si="1"/>
        <v>-41168.569999999992</v>
      </c>
      <c r="I86" s="13" t="s">
        <v>60</v>
      </c>
    </row>
    <row r="87" spans="1:9">
      <c r="A87" s="8">
        <v>40220</v>
      </c>
      <c r="B87" s="9">
        <v>469</v>
      </c>
      <c r="C87" s="216" t="s">
        <v>792</v>
      </c>
      <c r="D87" s="13" t="s">
        <v>30</v>
      </c>
      <c r="E87" s="11"/>
      <c r="F87" s="220"/>
      <c r="G87" s="68">
        <v>210</v>
      </c>
      <c r="H87" s="12">
        <f>H86+G87-F87</f>
        <v>-40958.569999999992</v>
      </c>
      <c r="I87" s="13"/>
    </row>
    <row r="88" spans="1:9">
      <c r="A88" s="8">
        <v>40226</v>
      </c>
      <c r="B88" s="9"/>
      <c r="C88" s="216"/>
      <c r="D88" s="13" t="s">
        <v>23</v>
      </c>
      <c r="E88" s="11"/>
      <c r="F88" s="68"/>
      <c r="G88" s="68">
        <v>808</v>
      </c>
      <c r="H88" s="12">
        <f>H86+G88-F88</f>
        <v>-40360.569999999992</v>
      </c>
      <c r="I88" s="13" t="s">
        <v>60</v>
      </c>
    </row>
    <row r="89" spans="1:9">
      <c r="A89" s="8">
        <v>40226</v>
      </c>
      <c r="B89" s="9"/>
      <c r="C89" s="216"/>
      <c r="D89" s="13" t="s">
        <v>68</v>
      </c>
      <c r="E89" s="11"/>
      <c r="F89" s="68"/>
      <c r="G89" s="68">
        <v>396.06</v>
      </c>
      <c r="H89" s="12">
        <f t="shared" si="1"/>
        <v>-39964.509999999995</v>
      </c>
      <c r="I89" s="13" t="s">
        <v>60</v>
      </c>
    </row>
    <row r="90" spans="1:9">
      <c r="A90" s="8">
        <v>40226</v>
      </c>
      <c r="B90" s="9">
        <v>535</v>
      </c>
      <c r="C90" s="216">
        <v>8643</v>
      </c>
      <c r="D90" s="10" t="s">
        <v>16</v>
      </c>
      <c r="E90" s="11"/>
      <c r="F90" s="68"/>
      <c r="G90" s="68">
        <v>68</v>
      </c>
      <c r="H90" s="12">
        <f>H89+G90-F90</f>
        <v>-39896.509999999995</v>
      </c>
      <c r="I90" s="13" t="s">
        <v>60</v>
      </c>
    </row>
    <row r="91" spans="1:9">
      <c r="A91" s="8">
        <v>40226</v>
      </c>
      <c r="B91" s="9"/>
      <c r="C91" s="216"/>
      <c r="D91" s="10" t="s">
        <v>141</v>
      </c>
      <c r="E91" s="11"/>
      <c r="F91" s="222">
        <v>19.5</v>
      </c>
      <c r="G91" s="68"/>
      <c r="H91" s="12">
        <f t="shared" si="1"/>
        <v>-39916.009999999995</v>
      </c>
      <c r="I91" s="13" t="s">
        <v>60</v>
      </c>
    </row>
    <row r="92" spans="1:9">
      <c r="A92" s="8">
        <v>40226</v>
      </c>
      <c r="B92" s="9"/>
      <c r="C92" s="216"/>
      <c r="D92" s="10" t="s">
        <v>75</v>
      </c>
      <c r="E92" s="11"/>
      <c r="F92" s="68">
        <v>1959.8</v>
      </c>
      <c r="G92" s="68"/>
      <c r="H92" s="12">
        <f t="shared" si="1"/>
        <v>-41875.81</v>
      </c>
      <c r="I92" s="13" t="s">
        <v>60</v>
      </c>
    </row>
    <row r="93" spans="1:9">
      <c r="A93" s="8">
        <v>40226</v>
      </c>
      <c r="B93" s="9"/>
      <c r="C93" s="216"/>
      <c r="D93" s="10" t="s">
        <v>142</v>
      </c>
      <c r="E93" s="11"/>
      <c r="F93" s="220">
        <v>20.25</v>
      </c>
      <c r="G93" s="68"/>
      <c r="H93" s="12">
        <f t="shared" si="1"/>
        <v>-41896.06</v>
      </c>
      <c r="I93" s="13" t="s">
        <v>60</v>
      </c>
    </row>
    <row r="94" spans="1:9">
      <c r="A94" s="8">
        <v>40226</v>
      </c>
      <c r="B94" s="9"/>
      <c r="C94" s="216"/>
      <c r="D94" s="10" t="s">
        <v>126</v>
      </c>
      <c r="E94" s="11"/>
      <c r="F94" s="220">
        <v>876.7</v>
      </c>
      <c r="G94" s="68"/>
      <c r="H94" s="12">
        <f t="shared" si="1"/>
        <v>-42772.759999999995</v>
      </c>
      <c r="I94" s="13" t="s">
        <v>60</v>
      </c>
    </row>
    <row r="95" spans="1:9">
      <c r="A95" s="8">
        <v>40226</v>
      </c>
      <c r="B95" s="9">
        <v>5432</v>
      </c>
      <c r="C95" s="216"/>
      <c r="D95" s="10" t="s">
        <v>143</v>
      </c>
      <c r="E95" s="11"/>
      <c r="F95" s="68">
        <v>297.27</v>
      </c>
      <c r="G95" s="68"/>
      <c r="H95" s="12">
        <f t="shared" si="1"/>
        <v>-43070.029999999992</v>
      </c>
      <c r="I95" s="13" t="s">
        <v>60</v>
      </c>
    </row>
    <row r="96" spans="1:9">
      <c r="A96" s="8">
        <v>40226</v>
      </c>
      <c r="B96" s="9">
        <v>5433</v>
      </c>
      <c r="C96" s="216"/>
      <c r="D96" s="10" t="s">
        <v>144</v>
      </c>
      <c r="E96" s="11"/>
      <c r="F96" s="220">
        <v>200</v>
      </c>
      <c r="G96" s="68"/>
      <c r="H96" s="12">
        <f t="shared" si="1"/>
        <v>-43270.029999999992</v>
      </c>
      <c r="I96" s="13" t="s">
        <v>60</v>
      </c>
    </row>
    <row r="97" spans="1:9">
      <c r="A97" s="8">
        <v>40226</v>
      </c>
      <c r="B97" s="9">
        <v>5435</v>
      </c>
      <c r="C97" s="216"/>
      <c r="D97" s="10" t="s">
        <v>145</v>
      </c>
      <c r="E97" s="11"/>
      <c r="F97" s="68">
        <v>107.79</v>
      </c>
      <c r="G97" s="68"/>
      <c r="H97" s="12">
        <f t="shared" si="1"/>
        <v>-43377.819999999992</v>
      </c>
      <c r="I97" s="13" t="s">
        <v>60</v>
      </c>
    </row>
    <row r="98" spans="1:9">
      <c r="A98" s="8">
        <v>40227</v>
      </c>
      <c r="B98" s="9"/>
      <c r="C98" s="216"/>
      <c r="D98" s="10" t="s">
        <v>23</v>
      </c>
      <c r="E98" s="11"/>
      <c r="F98" s="68"/>
      <c r="G98" s="68">
        <v>1864.12</v>
      </c>
      <c r="H98" s="12">
        <f t="shared" si="1"/>
        <v>-41513.69999999999</v>
      </c>
      <c r="I98" s="13" t="s">
        <v>60</v>
      </c>
    </row>
    <row r="99" spans="1:9">
      <c r="A99" s="8">
        <v>40227</v>
      </c>
      <c r="B99" s="9">
        <v>389</v>
      </c>
      <c r="C99" s="216">
        <v>8573</v>
      </c>
      <c r="D99" s="10" t="s">
        <v>16</v>
      </c>
      <c r="E99" s="11"/>
      <c r="F99" s="68"/>
      <c r="G99" s="68">
        <v>4300</v>
      </c>
      <c r="H99" s="12">
        <f t="shared" si="1"/>
        <v>-37213.69999999999</v>
      </c>
      <c r="I99" s="13" t="s">
        <v>60</v>
      </c>
    </row>
    <row r="100" spans="1:9">
      <c r="A100" s="8">
        <v>40227</v>
      </c>
      <c r="B100" s="9"/>
      <c r="C100" s="216"/>
      <c r="D100" s="10" t="s">
        <v>30</v>
      </c>
      <c r="E100" s="11"/>
      <c r="F100" s="68"/>
      <c r="G100" s="68">
        <v>140</v>
      </c>
      <c r="H100" s="12">
        <f t="shared" si="1"/>
        <v>-37073.69999999999</v>
      </c>
      <c r="I100" s="13" t="s">
        <v>60</v>
      </c>
    </row>
    <row r="101" spans="1:9">
      <c r="A101" s="8">
        <v>40227</v>
      </c>
      <c r="B101" s="9"/>
      <c r="C101" s="216"/>
      <c r="D101" s="10" t="s">
        <v>27</v>
      </c>
      <c r="E101" s="11"/>
      <c r="F101" s="222">
        <v>4</v>
      </c>
      <c r="G101" s="68"/>
      <c r="H101" s="12">
        <f t="shared" si="1"/>
        <v>-37077.69999999999</v>
      </c>
      <c r="I101" s="13" t="s">
        <v>60</v>
      </c>
    </row>
    <row r="102" spans="1:9">
      <c r="A102" s="8">
        <v>40227</v>
      </c>
      <c r="B102" s="9"/>
      <c r="C102" s="216">
        <v>8638</v>
      </c>
      <c r="D102" s="10" t="s">
        <v>16</v>
      </c>
      <c r="E102" s="11"/>
      <c r="F102" s="68"/>
      <c r="G102" s="68">
        <v>720</v>
      </c>
      <c r="H102" s="12">
        <f t="shared" si="1"/>
        <v>-36357.69999999999</v>
      </c>
      <c r="I102" s="13" t="s">
        <v>60</v>
      </c>
    </row>
    <row r="103" spans="1:9">
      <c r="A103" s="8">
        <v>40227</v>
      </c>
      <c r="B103" s="9">
        <v>492</v>
      </c>
      <c r="C103" s="216">
        <v>8622</v>
      </c>
      <c r="D103" s="10" t="s">
        <v>16</v>
      </c>
      <c r="E103" s="11"/>
      <c r="F103" s="68"/>
      <c r="G103" s="68">
        <v>258</v>
      </c>
      <c r="H103" s="12">
        <f t="shared" si="1"/>
        <v>-36099.69999999999</v>
      </c>
      <c r="I103" s="13" t="s">
        <v>60</v>
      </c>
    </row>
    <row r="104" spans="1:9">
      <c r="A104" s="8">
        <v>40227</v>
      </c>
      <c r="B104" s="9"/>
      <c r="C104" s="216"/>
      <c r="D104" s="10" t="s">
        <v>30</v>
      </c>
      <c r="E104" s="11"/>
      <c r="F104" s="68"/>
      <c r="G104" s="68">
        <v>4526.3599999999997</v>
      </c>
      <c r="H104" s="12">
        <f t="shared" si="1"/>
        <v>-31573.339999999989</v>
      </c>
      <c r="I104" s="13" t="s">
        <v>60</v>
      </c>
    </row>
    <row r="105" spans="1:9">
      <c r="A105" s="8">
        <v>40227</v>
      </c>
      <c r="B105" s="9"/>
      <c r="C105" s="216"/>
      <c r="D105" s="10" t="s">
        <v>30</v>
      </c>
      <c r="E105" s="11"/>
      <c r="F105" s="68"/>
      <c r="G105" s="68">
        <v>4000</v>
      </c>
      <c r="H105" s="12">
        <f t="shared" si="1"/>
        <v>-27573.339999999989</v>
      </c>
      <c r="I105" s="13" t="s">
        <v>60</v>
      </c>
    </row>
    <row r="106" spans="1:9">
      <c r="A106" s="8">
        <v>40227</v>
      </c>
      <c r="B106" s="9"/>
      <c r="C106" s="216"/>
      <c r="D106" s="10" t="s">
        <v>146</v>
      </c>
      <c r="E106" s="11"/>
      <c r="F106" s="68"/>
      <c r="G106" s="68">
        <v>2918.52</v>
      </c>
      <c r="H106" s="12">
        <f t="shared" si="1"/>
        <v>-24654.819999999989</v>
      </c>
      <c r="I106" s="13" t="s">
        <v>60</v>
      </c>
    </row>
    <row r="107" spans="1:9">
      <c r="A107" s="8">
        <v>40227</v>
      </c>
      <c r="B107" s="9" t="s">
        <v>789</v>
      </c>
      <c r="C107" s="216"/>
      <c r="D107" s="10" t="s">
        <v>89</v>
      </c>
      <c r="E107" s="11"/>
      <c r="F107" s="222">
        <v>137.46</v>
      </c>
      <c r="G107" s="68"/>
      <c r="H107" s="12">
        <f t="shared" si="1"/>
        <v>-24792.279999999988</v>
      </c>
      <c r="I107" s="13" t="s">
        <v>60</v>
      </c>
    </row>
    <row r="108" spans="1:9">
      <c r="A108" s="8">
        <v>40227</v>
      </c>
      <c r="B108" s="9"/>
      <c r="C108" s="216"/>
      <c r="D108" s="10" t="s">
        <v>147</v>
      </c>
      <c r="E108" s="11"/>
      <c r="F108" s="222">
        <v>6.3</v>
      </c>
      <c r="G108" s="68"/>
      <c r="H108" s="12">
        <f>H107+G108-F108</f>
        <v>-24798.579999999987</v>
      </c>
      <c r="I108" s="13" t="s">
        <v>60</v>
      </c>
    </row>
    <row r="109" spans="1:9">
      <c r="A109" s="8">
        <v>40231</v>
      </c>
      <c r="B109" s="9"/>
      <c r="C109" s="216"/>
      <c r="D109" s="10" t="s">
        <v>23</v>
      </c>
      <c r="E109" s="11"/>
      <c r="F109" s="68"/>
      <c r="G109" s="68">
        <v>310</v>
      </c>
      <c r="H109" s="12">
        <f>H108+G109-F109</f>
        <v>-24488.579999999987</v>
      </c>
      <c r="I109" s="13"/>
    </row>
    <row r="110" spans="1:9">
      <c r="A110" s="8">
        <v>40231</v>
      </c>
      <c r="B110" s="9"/>
      <c r="C110" s="216"/>
      <c r="D110" s="10" t="s">
        <v>86</v>
      </c>
      <c r="E110" s="11"/>
      <c r="F110" s="68"/>
      <c r="G110" s="68">
        <v>96.6</v>
      </c>
      <c r="H110" s="12">
        <f>H109+G110-F110</f>
        <v>-24391.979999999989</v>
      </c>
      <c r="I110" s="13" t="s">
        <v>60</v>
      </c>
    </row>
    <row r="111" spans="1:9">
      <c r="A111" s="8">
        <v>40231</v>
      </c>
      <c r="B111" s="9">
        <v>673</v>
      </c>
      <c r="C111" s="216"/>
      <c r="D111" s="10" t="s">
        <v>16</v>
      </c>
      <c r="E111" s="11"/>
      <c r="F111" s="68"/>
      <c r="G111" s="68">
        <v>812</v>
      </c>
      <c r="H111" s="12">
        <f t="shared" ref="H111:H152" si="2">H110+G111-F111</f>
        <v>-23579.979999999989</v>
      </c>
      <c r="I111" s="13" t="s">
        <v>60</v>
      </c>
    </row>
    <row r="112" spans="1:9">
      <c r="A112" s="8">
        <v>40231</v>
      </c>
      <c r="B112" s="9"/>
      <c r="C112" s="216"/>
      <c r="D112" s="10" t="s">
        <v>148</v>
      </c>
      <c r="E112" s="11"/>
      <c r="F112" s="220">
        <v>12518.66</v>
      </c>
      <c r="G112" s="68"/>
      <c r="H112" s="12">
        <f t="shared" si="2"/>
        <v>-36098.639999999985</v>
      </c>
      <c r="I112" s="13" t="s">
        <v>60</v>
      </c>
    </row>
    <row r="113" spans="1:9">
      <c r="A113" s="8">
        <v>40231</v>
      </c>
      <c r="B113" s="9"/>
      <c r="C113" s="216"/>
      <c r="D113" s="10" t="s">
        <v>149</v>
      </c>
      <c r="E113" s="11">
        <f>F113+F35-F113</f>
        <v>32.210000000000036</v>
      </c>
      <c r="F113" s="220">
        <v>1892.65</v>
      </c>
      <c r="G113" s="68"/>
      <c r="H113" s="12">
        <f t="shared" si="2"/>
        <v>-37991.289999999986</v>
      </c>
      <c r="I113" s="13" t="s">
        <v>60</v>
      </c>
    </row>
    <row r="114" spans="1:9">
      <c r="A114" s="230">
        <v>40231</v>
      </c>
      <c r="B114" s="224">
        <v>4922</v>
      </c>
      <c r="C114" s="231"/>
      <c r="D114" s="232" t="s">
        <v>1073</v>
      </c>
      <c r="E114" s="127" t="s">
        <v>150</v>
      </c>
      <c r="F114" s="127">
        <v>465</v>
      </c>
      <c r="G114" s="68"/>
      <c r="H114" s="12">
        <f t="shared" si="2"/>
        <v>-38456.289999999986</v>
      </c>
      <c r="I114" s="13" t="s">
        <v>60</v>
      </c>
    </row>
    <row r="115" spans="1:9">
      <c r="A115" s="230">
        <v>40231</v>
      </c>
      <c r="B115" s="224">
        <v>5437</v>
      </c>
      <c r="C115" s="231"/>
      <c r="D115" s="39" t="s">
        <v>168</v>
      </c>
      <c r="E115" s="127"/>
      <c r="F115" s="127">
        <v>652.20000000000005</v>
      </c>
      <c r="G115" s="68"/>
      <c r="H115" s="12">
        <f t="shared" si="2"/>
        <v>-39108.489999999983</v>
      </c>
      <c r="I115" s="13" t="s">
        <v>60</v>
      </c>
    </row>
    <row r="116" spans="1:9">
      <c r="A116" s="230">
        <v>40231</v>
      </c>
      <c r="B116" s="224">
        <v>5438</v>
      </c>
      <c r="C116" s="231"/>
      <c r="D116" s="39" t="s">
        <v>1074</v>
      </c>
      <c r="E116" s="127"/>
      <c r="F116" s="226">
        <v>514.79999999999995</v>
      </c>
      <c r="G116" s="68"/>
      <c r="H116" s="12">
        <f t="shared" si="2"/>
        <v>-39623.289999999986</v>
      </c>
      <c r="I116" s="13" t="s">
        <v>60</v>
      </c>
    </row>
    <row r="117" spans="1:9">
      <c r="A117" s="8">
        <v>40232</v>
      </c>
      <c r="B117" s="9"/>
      <c r="C117" s="216"/>
      <c r="D117" s="10" t="s">
        <v>23</v>
      </c>
      <c r="E117" s="11"/>
      <c r="F117" s="68"/>
      <c r="G117" s="68">
        <v>354.82</v>
      </c>
      <c r="H117" s="12">
        <f t="shared" si="2"/>
        <v>-39268.469999999987</v>
      </c>
      <c r="I117" s="13" t="s">
        <v>60</v>
      </c>
    </row>
    <row r="118" spans="1:9">
      <c r="A118" s="8">
        <v>40232</v>
      </c>
      <c r="B118" s="9"/>
      <c r="C118" s="216"/>
      <c r="D118" s="10" t="s">
        <v>16</v>
      </c>
      <c r="E118" s="11"/>
      <c r="F118" s="68"/>
      <c r="G118" s="68">
        <v>3484.8</v>
      </c>
      <c r="H118" s="12">
        <f t="shared" si="2"/>
        <v>-35783.669999999984</v>
      </c>
      <c r="I118" s="13" t="s">
        <v>60</v>
      </c>
    </row>
    <row r="119" spans="1:9">
      <c r="A119" s="8">
        <v>40232</v>
      </c>
      <c r="B119" s="9"/>
      <c r="C119" s="216"/>
      <c r="D119" s="10" t="s">
        <v>151</v>
      </c>
      <c r="E119" s="11"/>
      <c r="F119" s="68"/>
      <c r="G119" s="68">
        <v>25000</v>
      </c>
      <c r="H119" s="12">
        <f t="shared" si="2"/>
        <v>-10783.669999999984</v>
      </c>
      <c r="I119" s="13" t="s">
        <v>60</v>
      </c>
    </row>
    <row r="120" spans="1:9">
      <c r="A120" s="8">
        <v>40232</v>
      </c>
      <c r="B120" s="18"/>
      <c r="C120" s="219"/>
      <c r="D120" s="10" t="s">
        <v>27</v>
      </c>
      <c r="E120" s="11"/>
      <c r="F120" s="222">
        <v>8</v>
      </c>
      <c r="G120" s="68"/>
      <c r="H120" s="12">
        <f t="shared" si="2"/>
        <v>-10791.669999999984</v>
      </c>
      <c r="I120" s="13" t="s">
        <v>60</v>
      </c>
    </row>
    <row r="121" spans="1:9">
      <c r="A121" s="8">
        <v>40232</v>
      </c>
      <c r="B121" s="18">
        <v>5439</v>
      </c>
      <c r="C121" s="219"/>
      <c r="D121" s="38" t="s">
        <v>853</v>
      </c>
      <c r="E121" s="11"/>
      <c r="F121" s="220">
        <v>88.39</v>
      </c>
      <c r="G121" s="68"/>
      <c r="H121" s="12">
        <f t="shared" si="2"/>
        <v>-10880.059999999983</v>
      </c>
      <c r="I121" s="13" t="s">
        <v>60</v>
      </c>
    </row>
    <row r="122" spans="1:9">
      <c r="A122" s="8">
        <v>40232</v>
      </c>
      <c r="B122" s="9">
        <v>5440</v>
      </c>
      <c r="C122" s="216"/>
      <c r="D122" s="10" t="s">
        <v>72</v>
      </c>
      <c r="E122" s="11"/>
      <c r="F122" s="68">
        <v>198.97</v>
      </c>
      <c r="G122" s="68"/>
      <c r="H122" s="12">
        <f t="shared" si="2"/>
        <v>-11079.029999999982</v>
      </c>
      <c r="I122" s="13" t="s">
        <v>60</v>
      </c>
    </row>
    <row r="123" spans="1:9">
      <c r="A123" s="8">
        <v>40233</v>
      </c>
      <c r="B123" s="9"/>
      <c r="C123" s="216"/>
      <c r="D123" s="10" t="s">
        <v>30</v>
      </c>
      <c r="E123" s="11"/>
      <c r="F123" s="68"/>
      <c r="G123" s="68">
        <v>1974</v>
      </c>
      <c r="H123" s="12">
        <f t="shared" si="2"/>
        <v>-9105.0299999999825</v>
      </c>
      <c r="I123" s="13" t="s">
        <v>60</v>
      </c>
    </row>
    <row r="124" spans="1:9">
      <c r="A124" s="8">
        <v>40233</v>
      </c>
      <c r="B124" s="9"/>
      <c r="C124" s="216">
        <v>8658</v>
      </c>
      <c r="D124" s="10" t="s">
        <v>30</v>
      </c>
      <c r="E124" s="11"/>
      <c r="F124" s="68"/>
      <c r="G124" s="68">
        <v>3232.44</v>
      </c>
      <c r="H124" s="12">
        <f t="shared" si="2"/>
        <v>-5872.589999999982</v>
      </c>
      <c r="I124" s="13" t="s">
        <v>60</v>
      </c>
    </row>
    <row r="125" spans="1:9">
      <c r="A125" s="8">
        <v>40233</v>
      </c>
      <c r="B125" s="9"/>
      <c r="C125" s="216"/>
      <c r="D125" s="10" t="s">
        <v>153</v>
      </c>
      <c r="E125" s="11"/>
      <c r="F125" s="220">
        <v>2486.2199999999998</v>
      </c>
      <c r="G125" s="68"/>
      <c r="H125" s="12">
        <f t="shared" si="2"/>
        <v>-8358.8099999999813</v>
      </c>
      <c r="I125" s="13" t="s">
        <v>60</v>
      </c>
    </row>
    <row r="126" spans="1:9">
      <c r="A126" s="8">
        <v>40233</v>
      </c>
      <c r="B126" s="9"/>
      <c r="C126" s="216"/>
      <c r="D126" s="10" t="s">
        <v>154</v>
      </c>
      <c r="E126" s="11"/>
      <c r="F126" s="220">
        <v>3814.57</v>
      </c>
      <c r="G126" s="68"/>
      <c r="H126" s="12">
        <f t="shared" si="2"/>
        <v>-12173.379999999981</v>
      </c>
      <c r="I126" s="13" t="s">
        <v>60</v>
      </c>
    </row>
    <row r="127" spans="1:9">
      <c r="A127" s="8">
        <v>40233</v>
      </c>
      <c r="B127" s="9"/>
      <c r="C127" s="216"/>
      <c r="D127" s="13" t="s">
        <v>155</v>
      </c>
      <c r="E127" s="11"/>
      <c r="F127" s="68">
        <v>406.9</v>
      </c>
      <c r="G127" s="68"/>
      <c r="H127" s="12">
        <f t="shared" si="2"/>
        <v>-12580.279999999981</v>
      </c>
      <c r="I127" s="13" t="s">
        <v>60</v>
      </c>
    </row>
    <row r="128" spans="1:9">
      <c r="A128" s="8">
        <v>40233</v>
      </c>
      <c r="B128" s="9"/>
      <c r="C128" s="216"/>
      <c r="D128" s="13" t="s">
        <v>156</v>
      </c>
      <c r="E128" s="11"/>
      <c r="F128" s="220">
        <v>971.77</v>
      </c>
      <c r="G128" s="68"/>
      <c r="H128" s="12">
        <f t="shared" si="2"/>
        <v>-13552.049999999981</v>
      </c>
      <c r="I128" s="13" t="s">
        <v>60</v>
      </c>
    </row>
    <row r="129" spans="1:9">
      <c r="A129" s="8">
        <v>40233</v>
      </c>
      <c r="B129" s="9"/>
      <c r="C129" s="216"/>
      <c r="D129" s="13" t="s">
        <v>157</v>
      </c>
      <c r="E129" s="11"/>
      <c r="F129" s="68">
        <v>362.47</v>
      </c>
      <c r="G129" s="68"/>
      <c r="H129" s="12">
        <f t="shared" si="2"/>
        <v>-13914.51999999998</v>
      </c>
      <c r="I129" s="13" t="s">
        <v>60</v>
      </c>
    </row>
    <row r="130" spans="1:9">
      <c r="A130" s="8">
        <v>40233</v>
      </c>
      <c r="B130" s="9"/>
      <c r="C130" s="216"/>
      <c r="D130" s="10" t="s">
        <v>158</v>
      </c>
      <c r="E130" s="11"/>
      <c r="F130" s="220">
        <v>265.99</v>
      </c>
      <c r="G130" s="68"/>
      <c r="H130" s="12">
        <f t="shared" si="2"/>
        <v>-14180.50999999998</v>
      </c>
      <c r="I130" s="13" t="s">
        <v>60</v>
      </c>
    </row>
    <row r="131" spans="1:9">
      <c r="A131" s="8">
        <v>40233</v>
      </c>
      <c r="B131" s="9"/>
      <c r="C131" s="216"/>
      <c r="D131" s="10" t="s">
        <v>158</v>
      </c>
      <c r="E131" s="11"/>
      <c r="F131" s="220">
        <v>314.16000000000003</v>
      </c>
      <c r="G131" s="68"/>
      <c r="H131" s="12">
        <f t="shared" si="2"/>
        <v>-14494.66999999998</v>
      </c>
      <c r="I131" s="13" t="s">
        <v>60</v>
      </c>
    </row>
    <row r="132" spans="1:9">
      <c r="A132" s="8">
        <v>40233</v>
      </c>
      <c r="B132" s="9"/>
      <c r="C132" s="216"/>
      <c r="D132" s="10" t="s">
        <v>159</v>
      </c>
      <c r="E132" s="11"/>
      <c r="F132" s="220">
        <v>209</v>
      </c>
      <c r="G132" s="68"/>
      <c r="H132" s="12">
        <f t="shared" si="2"/>
        <v>-14703.66999999998</v>
      </c>
      <c r="I132" s="13" t="s">
        <v>60</v>
      </c>
    </row>
    <row r="133" spans="1:9">
      <c r="A133" s="8">
        <v>40233</v>
      </c>
      <c r="B133" s="9">
        <v>5346</v>
      </c>
      <c r="C133" s="216"/>
      <c r="D133" s="10" t="s">
        <v>132</v>
      </c>
      <c r="E133" s="11"/>
      <c r="F133" s="220">
        <v>4840</v>
      </c>
      <c r="G133" s="68"/>
      <c r="H133" s="12">
        <f t="shared" si="2"/>
        <v>-19543.66999999998</v>
      </c>
      <c r="I133" s="13" t="s">
        <v>60</v>
      </c>
    </row>
    <row r="134" spans="1:9">
      <c r="A134" s="8">
        <v>40233</v>
      </c>
      <c r="B134" s="9">
        <v>5365</v>
      </c>
      <c r="C134" s="216"/>
      <c r="D134" s="10" t="s">
        <v>127</v>
      </c>
      <c r="E134" s="11"/>
      <c r="F134" s="220">
        <v>3044</v>
      </c>
      <c r="G134" s="68"/>
      <c r="H134" s="12">
        <f t="shared" si="2"/>
        <v>-22587.66999999998</v>
      </c>
      <c r="I134" s="13" t="s">
        <v>60</v>
      </c>
    </row>
    <row r="135" spans="1:9">
      <c r="A135" s="8">
        <v>40233</v>
      </c>
      <c r="B135" s="9">
        <v>5366</v>
      </c>
      <c r="C135" s="216"/>
      <c r="D135" s="10" t="s">
        <v>160</v>
      </c>
      <c r="E135" s="11"/>
      <c r="F135" s="220">
        <v>6946.2</v>
      </c>
      <c r="G135" s="68"/>
      <c r="H135" s="12">
        <f t="shared" si="2"/>
        <v>-29533.869999999981</v>
      </c>
      <c r="I135" s="13" t="s">
        <v>60</v>
      </c>
    </row>
    <row r="136" spans="1:9">
      <c r="A136" s="8">
        <v>40233</v>
      </c>
      <c r="B136" s="9"/>
      <c r="C136" s="216"/>
      <c r="D136" s="13" t="s">
        <v>153</v>
      </c>
      <c r="E136" s="11"/>
      <c r="F136" s="220">
        <v>7.47</v>
      </c>
      <c r="G136" s="68"/>
      <c r="H136" s="12">
        <f t="shared" si="2"/>
        <v>-29541.339999999982</v>
      </c>
      <c r="I136" s="13" t="s">
        <v>60</v>
      </c>
    </row>
    <row r="137" spans="1:9">
      <c r="A137" s="8">
        <v>40233</v>
      </c>
      <c r="B137" s="9"/>
      <c r="C137" s="216"/>
      <c r="D137" s="13" t="s">
        <v>161</v>
      </c>
      <c r="E137" s="11"/>
      <c r="F137" s="220">
        <v>1586.27</v>
      </c>
      <c r="G137" s="68"/>
      <c r="H137" s="12">
        <f t="shared" si="2"/>
        <v>-31127.609999999982</v>
      </c>
      <c r="I137" s="13" t="s">
        <v>60</v>
      </c>
    </row>
    <row r="138" spans="1:9">
      <c r="A138" s="8">
        <v>40233</v>
      </c>
      <c r="B138" s="9"/>
      <c r="C138" s="216"/>
      <c r="D138" s="13" t="s">
        <v>22</v>
      </c>
      <c r="E138" s="11"/>
      <c r="F138" s="68"/>
      <c r="G138" s="68"/>
      <c r="H138" s="12">
        <f t="shared" si="2"/>
        <v>-31127.609999999982</v>
      </c>
      <c r="I138" s="13" t="s">
        <v>60</v>
      </c>
    </row>
    <row r="139" spans="1:9">
      <c r="A139" s="8">
        <v>40234</v>
      </c>
      <c r="B139" s="9"/>
      <c r="C139" s="216" t="s">
        <v>793</v>
      </c>
      <c r="D139" s="13" t="s">
        <v>23</v>
      </c>
      <c r="E139" s="11"/>
      <c r="F139" s="68"/>
      <c r="G139" s="68">
        <v>9499.48</v>
      </c>
      <c r="H139" s="12">
        <f t="shared" si="2"/>
        <v>-21628.129999999983</v>
      </c>
      <c r="I139" s="13" t="s">
        <v>60</v>
      </c>
    </row>
    <row r="140" spans="1:9">
      <c r="A140" s="8">
        <v>40234</v>
      </c>
      <c r="B140" s="9"/>
      <c r="C140" s="216"/>
      <c r="D140" s="10" t="s">
        <v>162</v>
      </c>
      <c r="E140" s="11"/>
      <c r="F140" s="68"/>
      <c r="G140" s="68">
        <v>7514.5</v>
      </c>
      <c r="H140" s="12">
        <f t="shared" si="2"/>
        <v>-14113.629999999983</v>
      </c>
      <c r="I140" s="13" t="s">
        <v>60</v>
      </c>
    </row>
    <row r="141" spans="1:9">
      <c r="A141" s="8">
        <v>40234</v>
      </c>
      <c r="B141" s="9">
        <v>5370</v>
      </c>
      <c r="C141" s="216"/>
      <c r="D141" s="10" t="s">
        <v>91</v>
      </c>
      <c r="E141" s="11"/>
      <c r="F141" s="220">
        <v>294.95999999999998</v>
      </c>
      <c r="G141" s="68"/>
      <c r="H141" s="12">
        <f t="shared" si="2"/>
        <v>-14408.589999999982</v>
      </c>
      <c r="I141" s="13" t="s">
        <v>60</v>
      </c>
    </row>
    <row r="142" spans="1:9">
      <c r="A142" s="8">
        <v>40234</v>
      </c>
      <c r="B142" s="9"/>
      <c r="C142" s="216"/>
      <c r="D142" s="10" t="s">
        <v>163</v>
      </c>
      <c r="E142" s="11"/>
      <c r="F142" s="220">
        <v>2000</v>
      </c>
      <c r="G142" s="68"/>
      <c r="H142" s="12">
        <f t="shared" si="2"/>
        <v>-16408.589999999982</v>
      </c>
      <c r="I142" s="13" t="s">
        <v>60</v>
      </c>
    </row>
    <row r="143" spans="1:9">
      <c r="A143" s="8">
        <v>40234</v>
      </c>
      <c r="B143" s="9">
        <v>5362</v>
      </c>
      <c r="C143" s="216"/>
      <c r="D143" s="10" t="s">
        <v>132</v>
      </c>
      <c r="E143" s="11"/>
      <c r="F143" s="220">
        <v>198.8</v>
      </c>
      <c r="G143" s="68"/>
      <c r="H143" s="12">
        <f t="shared" si="2"/>
        <v>-16607.389999999981</v>
      </c>
      <c r="I143" s="13" t="s">
        <v>60</v>
      </c>
    </row>
    <row r="144" spans="1:9">
      <c r="A144" s="8">
        <v>40234</v>
      </c>
      <c r="B144" s="9">
        <v>5363</v>
      </c>
      <c r="C144" s="216"/>
      <c r="D144" s="10" t="s">
        <v>164</v>
      </c>
      <c r="E144" s="11"/>
      <c r="F144" s="220">
        <v>1600</v>
      </c>
      <c r="G144" s="68"/>
      <c r="H144" s="12">
        <f t="shared" si="2"/>
        <v>-18207.389999999981</v>
      </c>
      <c r="I144" s="13" t="s">
        <v>60</v>
      </c>
    </row>
    <row r="145" spans="1:9">
      <c r="A145" s="8">
        <v>40235</v>
      </c>
      <c r="B145" s="9" t="s">
        <v>790</v>
      </c>
      <c r="C145" s="216"/>
      <c r="D145" s="10" t="s">
        <v>30</v>
      </c>
      <c r="E145" s="11"/>
      <c r="F145" s="68"/>
      <c r="G145" s="68">
        <v>2948.08</v>
      </c>
      <c r="H145" s="12">
        <f t="shared" si="2"/>
        <v>-15259.309999999981</v>
      </c>
      <c r="I145" s="13" t="s">
        <v>60</v>
      </c>
    </row>
    <row r="146" spans="1:9">
      <c r="A146" s="8">
        <v>40235</v>
      </c>
      <c r="B146" s="9"/>
      <c r="C146" s="216"/>
      <c r="D146" s="10" t="s">
        <v>165</v>
      </c>
      <c r="E146" s="11"/>
      <c r="F146" s="220">
        <v>6199.49</v>
      </c>
      <c r="G146" s="68"/>
      <c r="H146" s="12">
        <f t="shared" si="2"/>
        <v>-21458.799999999981</v>
      </c>
      <c r="I146" s="13" t="s">
        <v>60</v>
      </c>
    </row>
    <row r="147" spans="1:9">
      <c r="A147" s="8">
        <v>40235</v>
      </c>
      <c r="B147" s="9"/>
      <c r="C147" s="216"/>
      <c r="D147" s="10" t="s">
        <v>166</v>
      </c>
      <c r="E147" s="11"/>
      <c r="F147" s="220">
        <v>165</v>
      </c>
      <c r="G147" s="68"/>
      <c r="H147" s="12">
        <f t="shared" si="2"/>
        <v>-21623.799999999981</v>
      </c>
      <c r="I147" s="13" t="s">
        <v>60</v>
      </c>
    </row>
    <row r="148" spans="1:9">
      <c r="A148" s="8">
        <v>40235</v>
      </c>
      <c r="B148" s="9"/>
      <c r="C148" s="216"/>
      <c r="D148" s="10" t="s">
        <v>167</v>
      </c>
      <c r="E148" s="11"/>
      <c r="F148" s="220">
        <v>1455.68</v>
      </c>
      <c r="G148" s="68"/>
      <c r="H148" s="12">
        <f t="shared" si="2"/>
        <v>-23079.479999999981</v>
      </c>
      <c r="I148" s="13" t="s">
        <v>60</v>
      </c>
    </row>
    <row r="149" spans="1:9">
      <c r="A149" s="8">
        <v>40235</v>
      </c>
      <c r="B149" s="9">
        <v>5367</v>
      </c>
      <c r="C149" s="216"/>
      <c r="D149" s="10" t="s">
        <v>168</v>
      </c>
      <c r="E149" s="11"/>
      <c r="F149" s="68">
        <v>10.38</v>
      </c>
      <c r="G149" s="68"/>
      <c r="H149" s="12">
        <f t="shared" si="2"/>
        <v>-23089.859999999982</v>
      </c>
      <c r="I149" s="13" t="s">
        <v>60</v>
      </c>
    </row>
    <row r="150" spans="1:9">
      <c r="A150" s="8">
        <v>40235</v>
      </c>
      <c r="B150" s="9">
        <v>5369</v>
      </c>
      <c r="C150" s="216"/>
      <c r="D150" s="10" t="s">
        <v>169</v>
      </c>
      <c r="E150" s="11"/>
      <c r="F150" s="68">
        <v>103.8</v>
      </c>
      <c r="G150" s="68"/>
      <c r="H150" s="12">
        <f t="shared" si="2"/>
        <v>-23193.659999999982</v>
      </c>
      <c r="I150" s="13" t="s">
        <v>60</v>
      </c>
    </row>
    <row r="151" spans="1:9">
      <c r="A151" s="230">
        <v>40235</v>
      </c>
      <c r="B151" s="224">
        <v>5335</v>
      </c>
      <c r="C151" s="231"/>
      <c r="D151" s="39" t="s">
        <v>1072</v>
      </c>
      <c r="E151" s="127"/>
      <c r="F151" s="226">
        <v>383.46</v>
      </c>
      <c r="G151" s="68"/>
      <c r="H151" s="12">
        <f t="shared" si="2"/>
        <v>-23577.119999999981</v>
      </c>
      <c r="I151" s="13" t="s">
        <v>60</v>
      </c>
    </row>
    <row r="152" spans="1:9">
      <c r="A152" s="230">
        <v>40235</v>
      </c>
      <c r="B152" s="224">
        <v>5373</v>
      </c>
      <c r="C152" s="231"/>
      <c r="D152" s="39" t="s">
        <v>1074</v>
      </c>
      <c r="E152" s="127"/>
      <c r="F152" s="226">
        <v>475.2</v>
      </c>
      <c r="G152" s="68"/>
      <c r="H152" s="12">
        <f t="shared" si="2"/>
        <v>-24052.319999999982</v>
      </c>
      <c r="I152" s="13" t="s">
        <v>60</v>
      </c>
    </row>
    <row r="153" spans="1:9">
      <c r="A153" s="8"/>
      <c r="B153" s="9"/>
      <c r="C153" s="216"/>
      <c r="D153" s="13"/>
      <c r="E153" s="11"/>
      <c r="F153" s="68"/>
      <c r="G153" s="68"/>
      <c r="H153" s="12"/>
      <c r="I153" s="13"/>
    </row>
    <row r="154" spans="1:9">
      <c r="A154" s="8"/>
      <c r="B154" s="9"/>
      <c r="C154" s="216"/>
      <c r="D154" s="13"/>
      <c r="E154" s="11"/>
      <c r="F154" s="68"/>
      <c r="G154" s="68"/>
      <c r="H154" s="12"/>
      <c r="I154" s="13"/>
    </row>
    <row r="155" spans="1:9">
      <c r="A155" s="8"/>
      <c r="B155" s="9"/>
      <c r="C155" s="216"/>
      <c r="D155" s="13"/>
      <c r="E155" s="11"/>
      <c r="F155" s="68"/>
      <c r="G155" s="68"/>
      <c r="H155" s="12"/>
      <c r="I155" s="13"/>
    </row>
    <row r="156" spans="1:9">
      <c r="A156" s="8"/>
      <c r="B156" s="9"/>
      <c r="C156" s="216"/>
      <c r="D156" s="13" t="s">
        <v>111</v>
      </c>
      <c r="E156" s="11"/>
      <c r="F156" s="68">
        <f>SUM(F8:F154)</f>
        <v>134008.19</v>
      </c>
      <c r="G156" s="68">
        <f>SUM(G8:G154)</f>
        <v>139549.35</v>
      </c>
      <c r="H156" s="12">
        <f>G156-F156</f>
        <v>5541.1600000000035</v>
      </c>
      <c r="I156" s="13"/>
    </row>
    <row r="157" spans="1:9">
      <c r="A157" s="8"/>
      <c r="B157" s="9"/>
      <c r="C157" s="216"/>
      <c r="D157" s="13"/>
      <c r="E157" s="11"/>
      <c r="F157" s="68"/>
      <c r="G157" s="68"/>
      <c r="H157" s="12">
        <f>H8</f>
        <v>-29383.479999999996</v>
      </c>
      <c r="I157" s="13"/>
    </row>
    <row r="158" spans="1:9">
      <c r="A158" s="8"/>
      <c r="B158" s="9"/>
      <c r="C158" s="216"/>
      <c r="D158" s="13"/>
      <c r="E158" s="11"/>
      <c r="F158" s="68"/>
      <c r="G158" s="68"/>
      <c r="H158" s="12">
        <f>SUM(H156:H157)</f>
        <v>-23842.319999999992</v>
      </c>
      <c r="I158" s="13"/>
    </row>
    <row r="159" spans="1:9">
      <c r="A159" s="8"/>
      <c r="B159" s="9"/>
      <c r="C159" s="216"/>
      <c r="D159" s="13"/>
      <c r="E159" s="11"/>
      <c r="F159" s="68"/>
      <c r="G159" s="68"/>
      <c r="H159" s="12"/>
      <c r="I159" s="13"/>
    </row>
    <row r="160" spans="1:9">
      <c r="A160" s="8"/>
      <c r="B160" s="9"/>
      <c r="C160" s="216"/>
      <c r="D160" s="13"/>
      <c r="E160" s="11"/>
      <c r="F160" s="68"/>
      <c r="G160" s="68"/>
      <c r="H160" s="12"/>
      <c r="I160" s="13"/>
    </row>
    <row r="161" spans="1:9">
      <c r="A161" s="8"/>
      <c r="B161" s="9"/>
      <c r="C161" s="216"/>
      <c r="D161" s="13"/>
      <c r="E161" s="11"/>
      <c r="F161" s="68"/>
      <c r="G161" s="68"/>
      <c r="H161" s="12"/>
      <c r="I161" s="13"/>
    </row>
    <row r="162" spans="1:9">
      <c r="A162" s="8"/>
      <c r="B162" s="9"/>
      <c r="C162" s="216"/>
      <c r="D162" s="13"/>
      <c r="E162" s="11"/>
      <c r="F162" s="68"/>
      <c r="G162" s="68"/>
      <c r="H162" s="12"/>
      <c r="I162" s="13"/>
    </row>
    <row r="163" spans="1:9">
      <c r="A163" s="8"/>
      <c r="B163" s="9"/>
      <c r="C163" s="216"/>
      <c r="D163" s="13"/>
      <c r="E163" s="11"/>
      <c r="F163" s="68"/>
      <c r="G163" s="68"/>
      <c r="H163" s="12"/>
      <c r="I163" s="13"/>
    </row>
    <row r="164" spans="1:9">
      <c r="A164" s="8"/>
      <c r="B164" s="9"/>
      <c r="C164" s="216"/>
      <c r="D164" s="13"/>
      <c r="E164" s="11"/>
      <c r="F164" s="68"/>
      <c r="G164" s="68"/>
      <c r="H164" s="12"/>
      <c r="I164" s="13"/>
    </row>
    <row r="165" spans="1:9">
      <c r="A165" s="8"/>
      <c r="B165" s="9"/>
      <c r="C165" s="216"/>
      <c r="D165" s="13"/>
      <c r="E165" s="11"/>
      <c r="F165" s="68"/>
      <c r="G165" s="68"/>
      <c r="H165" s="12"/>
      <c r="I165" s="13"/>
    </row>
  </sheetData>
  <sheetProtection selectLockedCells="1" selectUnlockedCells="1"/>
  <pageMargins left="0.19652777777777777" right="0.19652777777777777" top="0.34375" bottom="0.34375" header="7.8472222222222221E-2" footer="7.8472222222222221E-2"/>
  <pageSetup paperSize="9" orientation="landscape" useFirstPageNumber="1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188"/>
  <sheetViews>
    <sheetView topLeftCell="A143" zoomScale="120" zoomScaleNormal="120" workbookViewId="0">
      <selection activeCell="D157" sqref="D157"/>
    </sheetView>
  </sheetViews>
  <sheetFormatPr defaultColWidth="9" defaultRowHeight="12.75"/>
  <cols>
    <col min="1" max="1" width="9.140625" style="214" customWidth="1"/>
    <col min="2" max="2" width="9.140625" style="211" customWidth="1"/>
    <col min="3" max="3" width="12.5703125" style="211" customWidth="1"/>
    <col min="4" max="4" width="49" style="5" customWidth="1"/>
    <col min="5" max="5" width="11" style="213" customWidth="1"/>
    <col min="6" max="6" width="11.7109375" style="221" customWidth="1"/>
    <col min="7" max="7" width="11.85546875" style="221" customWidth="1"/>
    <col min="8" max="8" width="18.85546875" style="4" customWidth="1"/>
    <col min="9" max="9" width="11" style="5" customWidth="1"/>
    <col min="10" max="16384" width="9" style="5"/>
  </cols>
  <sheetData>
    <row r="1" spans="1:9" ht="18">
      <c r="A1" s="210" t="s">
        <v>246</v>
      </c>
      <c r="B1" s="213"/>
      <c r="D1" s="213" t="s">
        <v>247</v>
      </c>
    </row>
    <row r="2" spans="1:9">
      <c r="D2" s="223"/>
    </row>
    <row r="3" spans="1:9">
      <c r="D3" s="223"/>
    </row>
    <row r="4" spans="1:9">
      <c r="A4" s="8" t="s">
        <v>3</v>
      </c>
      <c r="B4" s="9" t="s">
        <v>4</v>
      </c>
      <c r="C4" s="9" t="s">
        <v>5</v>
      </c>
      <c r="D4" s="10" t="s">
        <v>6</v>
      </c>
      <c r="E4" s="11" t="s">
        <v>7</v>
      </c>
      <c r="F4" s="68" t="s">
        <v>7</v>
      </c>
      <c r="G4" s="68" t="s">
        <v>8</v>
      </c>
      <c r="H4" s="12" t="s">
        <v>9</v>
      </c>
      <c r="I4" s="11" t="s">
        <v>10</v>
      </c>
    </row>
    <row r="5" spans="1:9">
      <c r="A5" s="8"/>
      <c r="B5" s="9"/>
      <c r="C5" s="9"/>
      <c r="D5" s="10"/>
      <c r="E5" s="11" t="s">
        <v>11</v>
      </c>
      <c r="F5" s="68" t="s">
        <v>12</v>
      </c>
      <c r="G5" s="68"/>
      <c r="H5" s="12"/>
      <c r="I5" s="13"/>
    </row>
    <row r="6" spans="1:9">
      <c r="A6" s="8"/>
      <c r="B6" s="9"/>
      <c r="C6" s="9"/>
      <c r="D6" s="10"/>
      <c r="E6" s="11"/>
      <c r="F6" s="68"/>
      <c r="G6" s="68"/>
      <c r="H6" s="12"/>
      <c r="I6" s="13"/>
    </row>
    <row r="7" spans="1:9">
      <c r="A7" s="8"/>
      <c r="B7" s="9"/>
      <c r="C7" s="9"/>
      <c r="D7" s="10"/>
      <c r="E7" s="11"/>
      <c r="F7" s="68"/>
      <c r="G7" s="68"/>
      <c r="H7" s="12"/>
      <c r="I7" s="13"/>
    </row>
    <row r="8" spans="1:9">
      <c r="A8" s="8">
        <v>40263</v>
      </c>
      <c r="B8" s="9"/>
      <c r="C8" s="9"/>
      <c r="D8" s="10" t="s">
        <v>9</v>
      </c>
      <c r="E8" s="11"/>
      <c r="F8" s="68"/>
      <c r="G8" s="68"/>
      <c r="H8" s="12">
        <f>FEVER2010!H158</f>
        <v>-23842.319999999992</v>
      </c>
      <c r="I8" s="13" t="s">
        <v>13</v>
      </c>
    </row>
    <row r="9" spans="1:9">
      <c r="A9" s="8">
        <v>40238</v>
      </c>
      <c r="B9" s="9"/>
      <c r="C9" s="9"/>
      <c r="D9" s="10" t="s">
        <v>23</v>
      </c>
      <c r="E9" s="11"/>
      <c r="F9" s="68"/>
      <c r="G9" s="68">
        <v>1706.4</v>
      </c>
      <c r="H9" s="12">
        <f t="shared" ref="H9:H72" si="0">H8+G9-F9</f>
        <v>-22135.919999999991</v>
      </c>
      <c r="I9" s="13" t="s">
        <v>13</v>
      </c>
    </row>
    <row r="10" spans="1:9">
      <c r="A10" s="8">
        <v>40238</v>
      </c>
      <c r="B10" s="9"/>
      <c r="C10" s="9">
        <v>8632</v>
      </c>
      <c r="D10" s="10" t="s">
        <v>23</v>
      </c>
      <c r="E10" s="11"/>
      <c r="F10" s="68"/>
      <c r="G10" s="68">
        <v>2076.0500000000002</v>
      </c>
      <c r="H10" s="12">
        <f t="shared" si="0"/>
        <v>-20059.869999999992</v>
      </c>
      <c r="I10" s="13" t="s">
        <v>13</v>
      </c>
    </row>
    <row r="11" spans="1:9">
      <c r="A11" s="8">
        <v>40238</v>
      </c>
      <c r="B11" s="9"/>
      <c r="C11" s="9"/>
      <c r="D11" s="10" t="s">
        <v>170</v>
      </c>
      <c r="E11" s="11"/>
      <c r="F11" s="68"/>
      <c r="G11" s="68">
        <v>67.62</v>
      </c>
      <c r="H11" s="12">
        <f t="shared" si="0"/>
        <v>-19992.249999999993</v>
      </c>
      <c r="I11" s="13" t="s">
        <v>13</v>
      </c>
    </row>
    <row r="12" spans="1:9">
      <c r="A12" s="8">
        <v>40238</v>
      </c>
      <c r="B12" s="9"/>
      <c r="C12" s="9"/>
      <c r="D12" s="38" t="s">
        <v>1076</v>
      </c>
      <c r="E12" s="11"/>
      <c r="F12" s="68"/>
      <c r="G12" s="68">
        <v>4065.5</v>
      </c>
      <c r="H12" s="12">
        <f t="shared" si="0"/>
        <v>-15926.749999999993</v>
      </c>
      <c r="I12" s="13" t="s">
        <v>13</v>
      </c>
    </row>
    <row r="13" spans="1:9">
      <c r="A13" s="8">
        <v>40238</v>
      </c>
      <c r="B13" s="9"/>
      <c r="C13" s="9"/>
      <c r="D13" s="10" t="s">
        <v>171</v>
      </c>
      <c r="E13" s="11"/>
      <c r="F13" s="68"/>
      <c r="G13" s="68">
        <v>240</v>
      </c>
      <c r="H13" s="12">
        <f t="shared" si="0"/>
        <v>-15686.749999999993</v>
      </c>
      <c r="I13" s="13" t="s">
        <v>13</v>
      </c>
    </row>
    <row r="14" spans="1:9">
      <c r="A14" s="8">
        <v>40238</v>
      </c>
      <c r="B14" s="9"/>
      <c r="C14" s="9"/>
      <c r="D14" s="10" t="s">
        <v>89</v>
      </c>
      <c r="E14" s="11"/>
      <c r="F14" s="222">
        <v>2</v>
      </c>
      <c r="G14" s="68"/>
      <c r="H14" s="12">
        <f t="shared" si="0"/>
        <v>-15688.749999999993</v>
      </c>
      <c r="I14" s="13" t="s">
        <v>13</v>
      </c>
    </row>
    <row r="15" spans="1:9">
      <c r="A15" s="8">
        <v>40238</v>
      </c>
      <c r="B15" s="9"/>
      <c r="C15" s="9"/>
      <c r="D15" s="10" t="s">
        <v>172</v>
      </c>
      <c r="E15" s="11"/>
      <c r="F15" s="222">
        <v>4.74</v>
      </c>
      <c r="G15" s="68"/>
      <c r="H15" s="12">
        <f t="shared" si="0"/>
        <v>-15693.489999999993</v>
      </c>
      <c r="I15" s="13" t="s">
        <v>13</v>
      </c>
    </row>
    <row r="16" spans="1:9">
      <c r="A16" s="8">
        <v>40238</v>
      </c>
      <c r="B16" s="9"/>
      <c r="C16" s="9"/>
      <c r="D16" s="38" t="s">
        <v>1075</v>
      </c>
      <c r="E16" s="11"/>
      <c r="F16" s="222">
        <v>15.44</v>
      </c>
      <c r="G16" s="68"/>
      <c r="H16" s="12">
        <f t="shared" si="0"/>
        <v>-15708.929999999993</v>
      </c>
      <c r="I16" s="13" t="s">
        <v>13</v>
      </c>
    </row>
    <row r="17" spans="1:9">
      <c r="A17" s="8">
        <v>40238</v>
      </c>
      <c r="B17" s="9"/>
      <c r="C17" s="9"/>
      <c r="D17" s="10" t="s">
        <v>110</v>
      </c>
      <c r="E17" s="11"/>
      <c r="F17" s="222">
        <v>7.64</v>
      </c>
      <c r="G17" s="68"/>
      <c r="H17" s="12">
        <f t="shared" si="0"/>
        <v>-15716.569999999992</v>
      </c>
      <c r="I17" s="13" t="s">
        <v>13</v>
      </c>
    </row>
    <row r="18" spans="1:9">
      <c r="A18" s="8">
        <v>40238</v>
      </c>
      <c r="B18" s="9"/>
      <c r="C18" s="9"/>
      <c r="D18" s="10" t="s">
        <v>173</v>
      </c>
      <c r="E18" s="11"/>
      <c r="F18" s="220">
        <v>80.13</v>
      </c>
      <c r="G18" s="68"/>
      <c r="H18" s="12">
        <f t="shared" si="0"/>
        <v>-15796.699999999992</v>
      </c>
      <c r="I18" s="13" t="s">
        <v>13</v>
      </c>
    </row>
    <row r="19" spans="1:9">
      <c r="A19" s="8">
        <v>40239</v>
      </c>
      <c r="B19" s="9"/>
      <c r="C19" s="9"/>
      <c r="D19" s="10" t="s">
        <v>146</v>
      </c>
      <c r="E19" s="11"/>
      <c r="F19" s="68"/>
      <c r="G19" s="68">
        <v>234</v>
      </c>
      <c r="H19" s="12">
        <f t="shared" si="0"/>
        <v>-15562.699999999992</v>
      </c>
      <c r="I19" s="13" t="s">
        <v>13</v>
      </c>
    </row>
    <row r="20" spans="1:9">
      <c r="A20" s="8">
        <v>40239</v>
      </c>
      <c r="B20" s="9"/>
      <c r="C20" s="9"/>
      <c r="D20" s="10" t="s">
        <v>174</v>
      </c>
      <c r="E20" s="11"/>
      <c r="F20" s="68">
        <v>115.11</v>
      </c>
      <c r="G20" s="68"/>
      <c r="H20" s="12">
        <f t="shared" si="0"/>
        <v>-15677.809999999992</v>
      </c>
      <c r="I20" s="13" t="s">
        <v>13</v>
      </c>
    </row>
    <row r="21" spans="1:9">
      <c r="A21" s="8">
        <v>40239</v>
      </c>
      <c r="B21" s="9"/>
      <c r="C21" s="9"/>
      <c r="D21" s="10" t="s">
        <v>175</v>
      </c>
      <c r="E21" s="11"/>
      <c r="F21" s="68">
        <v>417.28</v>
      </c>
      <c r="G21" s="68"/>
      <c r="H21" s="12">
        <f t="shared" si="0"/>
        <v>-16095.089999999993</v>
      </c>
      <c r="I21" s="13" t="s">
        <v>13</v>
      </c>
    </row>
    <row r="22" spans="1:9">
      <c r="A22" s="8">
        <v>40239</v>
      </c>
      <c r="B22" s="9"/>
      <c r="C22" s="9"/>
      <c r="D22" s="10" t="s">
        <v>176</v>
      </c>
      <c r="E22" s="11"/>
      <c r="F22" s="220">
        <v>1762.41</v>
      </c>
      <c r="G22" s="68"/>
      <c r="H22" s="12">
        <f t="shared" si="0"/>
        <v>-17857.499999999993</v>
      </c>
      <c r="I22" s="13" t="s">
        <v>13</v>
      </c>
    </row>
    <row r="23" spans="1:9">
      <c r="A23" s="8">
        <v>40239</v>
      </c>
      <c r="B23" s="9"/>
      <c r="C23" s="9"/>
      <c r="D23" s="10" t="s">
        <v>177</v>
      </c>
      <c r="E23" s="11"/>
      <c r="F23" s="68">
        <v>564.08000000000004</v>
      </c>
      <c r="G23" s="68"/>
      <c r="H23" s="12">
        <f t="shared" si="0"/>
        <v>-18421.579999999994</v>
      </c>
      <c r="I23" s="13" t="s">
        <v>13</v>
      </c>
    </row>
    <row r="24" spans="1:9">
      <c r="A24" s="8">
        <v>40239</v>
      </c>
      <c r="B24" s="9"/>
      <c r="C24" s="9"/>
      <c r="D24" s="10" t="s">
        <v>153</v>
      </c>
      <c r="E24" s="11"/>
      <c r="F24" s="220">
        <v>2701.61</v>
      </c>
      <c r="G24" s="68"/>
      <c r="H24" s="12">
        <f t="shared" si="0"/>
        <v>-21123.189999999995</v>
      </c>
      <c r="I24" s="13" t="s">
        <v>13</v>
      </c>
    </row>
    <row r="25" spans="1:9">
      <c r="A25" s="8">
        <v>40239</v>
      </c>
      <c r="B25" s="9"/>
      <c r="C25" s="9"/>
      <c r="D25" s="10" t="s">
        <v>178</v>
      </c>
      <c r="E25" s="11">
        <f>F25+F106</f>
        <v>3448.05</v>
      </c>
      <c r="F25" s="220">
        <v>2498.56</v>
      </c>
      <c r="G25" s="68"/>
      <c r="H25" s="12">
        <f t="shared" si="0"/>
        <v>-23621.749999999996</v>
      </c>
      <c r="I25" s="13" t="s">
        <v>13</v>
      </c>
    </row>
    <row r="26" spans="1:9">
      <c r="A26" s="8">
        <v>40239</v>
      </c>
      <c r="B26" s="9"/>
      <c r="C26" s="9"/>
      <c r="D26" s="10" t="s">
        <v>179</v>
      </c>
      <c r="E26" s="11">
        <f>F166+F73+F26</f>
        <v>7100.6500000000005</v>
      </c>
      <c r="F26" s="220">
        <v>1186.3</v>
      </c>
      <c r="G26" s="68"/>
      <c r="H26" s="12">
        <f t="shared" si="0"/>
        <v>-24808.049999999996</v>
      </c>
      <c r="I26" s="13" t="s">
        <v>13</v>
      </c>
    </row>
    <row r="27" spans="1:9">
      <c r="A27" s="8">
        <v>40239</v>
      </c>
      <c r="B27" s="9"/>
      <c r="C27" s="9"/>
      <c r="D27" s="10" t="s">
        <v>180</v>
      </c>
      <c r="E27" s="11"/>
      <c r="F27" s="222">
        <v>344.96</v>
      </c>
      <c r="G27" s="68"/>
      <c r="H27" s="12">
        <f t="shared" si="0"/>
        <v>-25153.009999999995</v>
      </c>
      <c r="I27" s="13" t="s">
        <v>13</v>
      </c>
    </row>
    <row r="28" spans="1:9">
      <c r="A28" s="8">
        <v>40239</v>
      </c>
      <c r="B28" s="9"/>
      <c r="C28" s="9"/>
      <c r="D28" s="10" t="s">
        <v>181</v>
      </c>
      <c r="E28" s="11"/>
      <c r="F28" s="222">
        <v>1488.13</v>
      </c>
      <c r="G28" s="68"/>
      <c r="H28" s="12">
        <f t="shared" si="0"/>
        <v>-26641.139999999996</v>
      </c>
      <c r="I28" s="13" t="s">
        <v>13</v>
      </c>
    </row>
    <row r="29" spans="1:9">
      <c r="A29" s="8">
        <v>40239</v>
      </c>
      <c r="B29" s="9"/>
      <c r="C29" s="9"/>
      <c r="D29" s="10" t="s">
        <v>182</v>
      </c>
      <c r="E29" s="11"/>
      <c r="F29" s="220">
        <v>269.89999999999998</v>
      </c>
      <c r="G29" s="68"/>
      <c r="H29" s="12">
        <f t="shared" si="0"/>
        <v>-26911.039999999997</v>
      </c>
      <c r="I29" s="13" t="s">
        <v>13</v>
      </c>
    </row>
    <row r="30" spans="1:9">
      <c r="A30" s="8">
        <v>40239</v>
      </c>
      <c r="B30" s="224">
        <v>5425</v>
      </c>
      <c r="C30" s="224"/>
      <c r="D30" s="225" t="s">
        <v>183</v>
      </c>
      <c r="E30" s="127"/>
      <c r="F30" s="226">
        <v>200</v>
      </c>
      <c r="G30" s="68"/>
      <c r="H30" s="12">
        <f t="shared" si="0"/>
        <v>-27111.039999999997</v>
      </c>
      <c r="I30" s="13" t="s">
        <v>13</v>
      </c>
    </row>
    <row r="31" spans="1:9">
      <c r="A31" s="8">
        <v>40239</v>
      </c>
      <c r="B31" s="9">
        <v>5375</v>
      </c>
      <c r="C31" s="9"/>
      <c r="D31" s="10" t="s">
        <v>102</v>
      </c>
      <c r="E31" s="11"/>
      <c r="F31" s="220">
        <v>359.87</v>
      </c>
      <c r="G31" s="68"/>
      <c r="H31" s="12">
        <f t="shared" si="0"/>
        <v>-27470.909999999996</v>
      </c>
      <c r="I31" s="13" t="s">
        <v>13</v>
      </c>
    </row>
    <row r="32" spans="1:9">
      <c r="A32" s="8">
        <v>40240</v>
      </c>
      <c r="B32" s="9"/>
      <c r="C32" s="9"/>
      <c r="D32" s="10" t="s">
        <v>184</v>
      </c>
      <c r="E32" s="11"/>
      <c r="F32" s="68"/>
      <c r="G32" s="68">
        <v>222.18</v>
      </c>
      <c r="H32" s="12">
        <f t="shared" si="0"/>
        <v>-27248.729999999996</v>
      </c>
      <c r="I32" s="13" t="s">
        <v>13</v>
      </c>
    </row>
    <row r="33" spans="1:9">
      <c r="A33" s="65">
        <v>40240</v>
      </c>
      <c r="B33" s="224"/>
      <c r="C33" s="224"/>
      <c r="D33" s="225" t="s">
        <v>185</v>
      </c>
      <c r="E33" s="127"/>
      <c r="F33" s="226">
        <v>87</v>
      </c>
      <c r="G33" s="68"/>
      <c r="H33" s="12">
        <f t="shared" si="0"/>
        <v>-27335.729999999996</v>
      </c>
      <c r="I33" s="13" t="s">
        <v>13</v>
      </c>
    </row>
    <row r="34" spans="1:9">
      <c r="A34" s="8">
        <v>40240</v>
      </c>
      <c r="B34" s="9"/>
      <c r="C34" s="9"/>
      <c r="D34" s="10" t="s">
        <v>28</v>
      </c>
      <c r="E34" s="11"/>
      <c r="F34" s="222">
        <v>74.040000000000006</v>
      </c>
      <c r="G34" s="68"/>
      <c r="H34" s="12">
        <f t="shared" si="0"/>
        <v>-27409.769999999997</v>
      </c>
      <c r="I34" s="13" t="s">
        <v>13</v>
      </c>
    </row>
    <row r="35" spans="1:9">
      <c r="A35" s="8">
        <v>40240</v>
      </c>
      <c r="B35" s="9">
        <v>5374</v>
      </c>
      <c r="C35" s="9"/>
      <c r="D35" s="10" t="s">
        <v>186</v>
      </c>
      <c r="E35" s="11"/>
      <c r="F35" s="68">
        <v>124.38</v>
      </c>
      <c r="G35" s="68"/>
      <c r="H35" s="12">
        <f t="shared" si="0"/>
        <v>-27534.149999999998</v>
      </c>
      <c r="I35" s="13" t="s">
        <v>13</v>
      </c>
    </row>
    <row r="36" spans="1:9">
      <c r="A36" s="8">
        <v>40241</v>
      </c>
      <c r="B36" s="9"/>
      <c r="C36" s="9"/>
      <c r="D36" s="10" t="s">
        <v>157</v>
      </c>
      <c r="E36" s="11"/>
      <c r="F36" s="68">
        <v>355.17</v>
      </c>
      <c r="G36" s="68"/>
      <c r="H36" s="12">
        <f t="shared" si="0"/>
        <v>-27889.319999999996</v>
      </c>
      <c r="I36" s="13" t="s">
        <v>13</v>
      </c>
    </row>
    <row r="37" spans="1:9">
      <c r="A37" s="8">
        <v>40241</v>
      </c>
      <c r="B37" s="9"/>
      <c r="C37" s="9"/>
      <c r="D37" s="10" t="s">
        <v>187</v>
      </c>
      <c r="E37" s="11"/>
      <c r="F37" s="68">
        <v>477.5</v>
      </c>
      <c r="G37" s="68"/>
      <c r="H37" s="12">
        <f t="shared" si="0"/>
        <v>-28366.819999999996</v>
      </c>
      <c r="I37" s="13" t="s">
        <v>13</v>
      </c>
    </row>
    <row r="38" spans="1:9">
      <c r="A38" s="8">
        <v>40241</v>
      </c>
      <c r="B38" s="224">
        <v>5376</v>
      </c>
      <c r="C38" s="224"/>
      <c r="D38" s="39" t="s">
        <v>1078</v>
      </c>
      <c r="E38" s="127"/>
      <c r="F38" s="226">
        <v>396</v>
      </c>
      <c r="G38" s="68"/>
      <c r="H38" s="12">
        <f t="shared" si="0"/>
        <v>-28762.819999999996</v>
      </c>
      <c r="I38" s="13" t="s">
        <v>13</v>
      </c>
    </row>
    <row r="39" spans="1:9">
      <c r="A39" s="8">
        <v>40241</v>
      </c>
      <c r="B39" s="9">
        <v>5377</v>
      </c>
      <c r="C39" s="9"/>
      <c r="D39" s="10" t="s">
        <v>54</v>
      </c>
      <c r="E39" s="11"/>
      <c r="F39" s="68">
        <v>1275.3399999999999</v>
      </c>
      <c r="G39" s="68"/>
      <c r="H39" s="12">
        <f t="shared" si="0"/>
        <v>-30038.159999999996</v>
      </c>
      <c r="I39" s="13" t="s">
        <v>13</v>
      </c>
    </row>
    <row r="40" spans="1:9">
      <c r="A40" s="8">
        <v>40241</v>
      </c>
      <c r="B40" s="9">
        <v>5378</v>
      </c>
      <c r="C40" s="9"/>
      <c r="D40" s="10" t="s">
        <v>54</v>
      </c>
      <c r="E40" s="11"/>
      <c r="F40" s="68">
        <v>1210</v>
      </c>
      <c r="G40" s="68"/>
      <c r="H40" s="12">
        <f t="shared" si="0"/>
        <v>-31248.159999999996</v>
      </c>
      <c r="I40" s="13" t="s">
        <v>13</v>
      </c>
    </row>
    <row r="41" spans="1:9">
      <c r="A41" s="8">
        <v>40241</v>
      </c>
      <c r="B41" s="9">
        <v>5379</v>
      </c>
      <c r="C41" s="9"/>
      <c r="D41" s="10" t="s">
        <v>54</v>
      </c>
      <c r="E41" s="11"/>
      <c r="F41" s="68">
        <v>366.56</v>
      </c>
      <c r="G41" s="68"/>
      <c r="H41" s="12">
        <f t="shared" si="0"/>
        <v>-31614.719999999998</v>
      </c>
      <c r="I41" s="13" t="s">
        <v>13</v>
      </c>
    </row>
    <row r="42" spans="1:9">
      <c r="A42" s="8">
        <v>40242</v>
      </c>
      <c r="B42" s="9"/>
      <c r="C42" s="9"/>
      <c r="D42" s="10" t="s">
        <v>189</v>
      </c>
      <c r="E42" s="11"/>
      <c r="F42" s="68"/>
      <c r="G42" s="68">
        <v>5258.62</v>
      </c>
      <c r="H42" s="12">
        <f t="shared" si="0"/>
        <v>-26356.1</v>
      </c>
      <c r="I42" s="13" t="s">
        <v>13</v>
      </c>
    </row>
    <row r="43" spans="1:9">
      <c r="A43" s="8">
        <v>40242</v>
      </c>
      <c r="B43" s="9"/>
      <c r="C43" s="9"/>
      <c r="D43" s="10" t="s">
        <v>30</v>
      </c>
      <c r="E43" s="19"/>
      <c r="F43" s="68"/>
      <c r="G43" s="68">
        <v>248</v>
      </c>
      <c r="H43" s="12">
        <f t="shared" si="0"/>
        <v>-26108.1</v>
      </c>
      <c r="I43" s="13" t="s">
        <v>13</v>
      </c>
    </row>
    <row r="44" spans="1:9">
      <c r="A44" s="8">
        <v>40242</v>
      </c>
      <c r="B44" s="9"/>
      <c r="C44" s="9"/>
      <c r="D44" s="10" t="s">
        <v>190</v>
      </c>
      <c r="E44" s="11"/>
      <c r="F44" s="222">
        <v>8</v>
      </c>
      <c r="G44" s="68"/>
      <c r="H44" s="12">
        <f t="shared" si="0"/>
        <v>-26116.1</v>
      </c>
      <c r="I44" s="13" t="s">
        <v>13</v>
      </c>
    </row>
    <row r="45" spans="1:9">
      <c r="A45" s="8">
        <v>40242</v>
      </c>
      <c r="B45" s="9"/>
      <c r="C45" s="9"/>
      <c r="D45" s="10" t="s">
        <v>191</v>
      </c>
      <c r="E45" s="11"/>
      <c r="F45" s="220">
        <v>32.21</v>
      </c>
      <c r="G45" s="68"/>
      <c r="H45" s="12">
        <f t="shared" si="0"/>
        <v>-26148.309999999998</v>
      </c>
      <c r="I45" s="13" t="s">
        <v>13</v>
      </c>
    </row>
    <row r="46" spans="1:9">
      <c r="A46" s="8">
        <v>40242</v>
      </c>
      <c r="B46" s="9"/>
      <c r="C46" s="9"/>
      <c r="D46" s="10" t="s">
        <v>192</v>
      </c>
      <c r="E46" s="11"/>
      <c r="F46" s="220">
        <v>5000</v>
      </c>
      <c r="G46" s="68"/>
      <c r="H46" s="12">
        <f t="shared" si="0"/>
        <v>-31148.309999999998</v>
      </c>
      <c r="I46" s="13" t="s">
        <v>13</v>
      </c>
    </row>
    <row r="47" spans="1:9">
      <c r="A47" s="8">
        <v>40242</v>
      </c>
      <c r="B47" s="224">
        <v>5372</v>
      </c>
      <c r="C47" s="224"/>
      <c r="D47" s="225" t="s">
        <v>121</v>
      </c>
      <c r="E47" s="127"/>
      <c r="F47" s="226">
        <v>124.71</v>
      </c>
      <c r="G47" s="68"/>
      <c r="H47" s="12">
        <f t="shared" si="0"/>
        <v>-31273.019999999997</v>
      </c>
      <c r="I47" s="13" t="s">
        <v>13</v>
      </c>
    </row>
    <row r="48" spans="1:9">
      <c r="A48" s="8">
        <v>40245</v>
      </c>
      <c r="B48" s="9"/>
      <c r="C48" s="9"/>
      <c r="D48" s="10" t="s">
        <v>77</v>
      </c>
      <c r="E48" s="11"/>
      <c r="F48" s="68"/>
      <c r="G48" s="68">
        <v>173.88</v>
      </c>
      <c r="H48" s="12">
        <f t="shared" si="0"/>
        <v>-31099.139999999996</v>
      </c>
      <c r="I48" s="13" t="s">
        <v>13</v>
      </c>
    </row>
    <row r="49" spans="1:9">
      <c r="A49" s="8">
        <v>40245</v>
      </c>
      <c r="B49" s="9"/>
      <c r="C49" s="9"/>
      <c r="D49" s="10" t="s">
        <v>89</v>
      </c>
      <c r="E49" s="19"/>
      <c r="F49" s="222">
        <v>151.68</v>
      </c>
      <c r="G49" s="68"/>
      <c r="H49" s="12">
        <f t="shared" si="0"/>
        <v>-31250.819999999996</v>
      </c>
      <c r="I49" s="13" t="s">
        <v>13</v>
      </c>
    </row>
    <row r="50" spans="1:9">
      <c r="A50" s="8">
        <v>40245</v>
      </c>
      <c r="B50" s="9"/>
      <c r="C50" s="9"/>
      <c r="D50" s="10" t="s">
        <v>193</v>
      </c>
      <c r="E50" s="11"/>
      <c r="F50" s="220">
        <v>10</v>
      </c>
      <c r="G50" s="68"/>
      <c r="H50" s="12">
        <f t="shared" si="0"/>
        <v>-31260.819999999996</v>
      </c>
      <c r="I50" s="13" t="s">
        <v>13</v>
      </c>
    </row>
    <row r="51" spans="1:9">
      <c r="A51" s="8">
        <v>40245</v>
      </c>
      <c r="B51" s="9"/>
      <c r="C51" s="9"/>
      <c r="D51" s="10" t="s">
        <v>193</v>
      </c>
      <c r="E51" s="11"/>
      <c r="F51" s="220">
        <v>100</v>
      </c>
      <c r="G51" s="68"/>
      <c r="H51" s="12">
        <f t="shared" si="0"/>
        <v>-31360.819999999996</v>
      </c>
      <c r="I51" s="13" t="s">
        <v>13</v>
      </c>
    </row>
    <row r="52" spans="1:9">
      <c r="A52" s="8">
        <v>40245</v>
      </c>
      <c r="B52" s="9"/>
      <c r="C52" s="9"/>
      <c r="D52" s="10" t="s">
        <v>194</v>
      </c>
      <c r="E52" s="11"/>
      <c r="F52" s="68">
        <v>322.3</v>
      </c>
      <c r="G52" s="68"/>
      <c r="H52" s="12">
        <f t="shared" si="0"/>
        <v>-31683.119999999995</v>
      </c>
      <c r="I52" s="13" t="s">
        <v>13</v>
      </c>
    </row>
    <row r="53" spans="1:9">
      <c r="A53" s="8">
        <v>40245</v>
      </c>
      <c r="B53" s="9"/>
      <c r="C53" s="9"/>
      <c r="D53" s="10" t="s">
        <v>195</v>
      </c>
      <c r="E53" s="11"/>
      <c r="F53" s="220">
        <v>798</v>
      </c>
      <c r="G53" s="68"/>
      <c r="H53" s="12">
        <f t="shared" si="0"/>
        <v>-32481.119999999995</v>
      </c>
      <c r="I53" s="13" t="s">
        <v>13</v>
      </c>
    </row>
    <row r="54" spans="1:9">
      <c r="A54" s="8">
        <v>40245</v>
      </c>
      <c r="B54" s="9"/>
      <c r="C54" s="9"/>
      <c r="D54" s="10" t="s">
        <v>196</v>
      </c>
      <c r="E54" s="11"/>
      <c r="F54" s="220">
        <v>1326</v>
      </c>
      <c r="G54" s="68"/>
      <c r="H54" s="12">
        <f t="shared" si="0"/>
        <v>-33807.119999999995</v>
      </c>
      <c r="I54" s="13" t="s">
        <v>13</v>
      </c>
    </row>
    <row r="55" spans="1:9">
      <c r="A55" s="8">
        <v>40245</v>
      </c>
      <c r="B55" s="9"/>
      <c r="C55" s="9"/>
      <c r="D55" s="10" t="s">
        <v>197</v>
      </c>
      <c r="E55" s="11"/>
      <c r="F55" s="220">
        <v>1069</v>
      </c>
      <c r="G55" s="68"/>
      <c r="H55" s="12">
        <f t="shared" si="0"/>
        <v>-34876.119999999995</v>
      </c>
      <c r="I55" s="13" t="s">
        <v>13</v>
      </c>
    </row>
    <row r="56" spans="1:9">
      <c r="A56" s="8">
        <v>40245</v>
      </c>
      <c r="B56" s="9"/>
      <c r="C56" s="9"/>
      <c r="D56" s="10" t="s">
        <v>198</v>
      </c>
      <c r="E56" s="11"/>
      <c r="F56" s="220">
        <v>813</v>
      </c>
      <c r="G56" s="68"/>
      <c r="H56" s="12">
        <f t="shared" si="0"/>
        <v>-35689.119999999995</v>
      </c>
      <c r="I56" s="13"/>
    </row>
    <row r="57" spans="1:9">
      <c r="A57" s="8">
        <v>40245</v>
      </c>
      <c r="B57" s="9"/>
      <c r="C57" s="9"/>
      <c r="D57" s="10" t="s">
        <v>199</v>
      </c>
      <c r="E57" s="11"/>
      <c r="F57" s="220">
        <v>659</v>
      </c>
      <c r="G57" s="68"/>
      <c r="H57" s="12">
        <f t="shared" si="0"/>
        <v>-36348.119999999995</v>
      </c>
      <c r="I57" s="13"/>
    </row>
    <row r="58" spans="1:9">
      <c r="A58" s="8">
        <v>40245</v>
      </c>
      <c r="B58" s="9"/>
      <c r="C58" s="9"/>
      <c r="D58" s="10" t="s">
        <v>200</v>
      </c>
      <c r="E58" s="11"/>
      <c r="F58" s="220">
        <v>724</v>
      </c>
      <c r="G58" s="68"/>
      <c r="H58" s="12">
        <f t="shared" si="0"/>
        <v>-37072.119999999995</v>
      </c>
      <c r="I58" s="13" t="s">
        <v>13</v>
      </c>
    </row>
    <row r="59" spans="1:9">
      <c r="A59" s="8">
        <v>40245</v>
      </c>
      <c r="B59" s="9"/>
      <c r="C59" s="9"/>
      <c r="D59" s="10" t="s">
        <v>201</v>
      </c>
      <c r="E59" s="11"/>
      <c r="F59" s="220">
        <v>722</v>
      </c>
      <c r="G59" s="68"/>
      <c r="H59" s="12">
        <f t="shared" si="0"/>
        <v>-37794.119999999995</v>
      </c>
      <c r="I59" s="13" t="s">
        <v>13</v>
      </c>
    </row>
    <row r="60" spans="1:9">
      <c r="A60" s="8">
        <v>40245</v>
      </c>
      <c r="B60" s="9"/>
      <c r="C60" s="9"/>
      <c r="D60" s="10" t="s">
        <v>202</v>
      </c>
      <c r="E60" s="11"/>
      <c r="F60" s="220">
        <v>1030</v>
      </c>
      <c r="G60" s="68"/>
      <c r="H60" s="12">
        <f t="shared" si="0"/>
        <v>-38824.119999999995</v>
      </c>
      <c r="I60" s="13"/>
    </row>
    <row r="61" spans="1:9">
      <c r="A61" s="8">
        <v>40245</v>
      </c>
      <c r="B61" s="9"/>
      <c r="C61" s="9"/>
      <c r="D61" s="10" t="s">
        <v>43</v>
      </c>
      <c r="E61" s="11"/>
      <c r="F61" s="220">
        <v>459</v>
      </c>
      <c r="G61" s="68"/>
      <c r="H61" s="12">
        <f t="shared" si="0"/>
        <v>-39283.119999999995</v>
      </c>
      <c r="I61" s="13" t="s">
        <v>13</v>
      </c>
    </row>
    <row r="62" spans="1:9">
      <c r="A62" s="8">
        <v>40245</v>
      </c>
      <c r="B62" s="9"/>
      <c r="C62" s="9"/>
      <c r="D62" s="10" t="s">
        <v>203</v>
      </c>
      <c r="E62" s="11"/>
      <c r="F62" s="220">
        <v>701</v>
      </c>
      <c r="G62" s="68"/>
      <c r="H62" s="12">
        <f t="shared" si="0"/>
        <v>-39984.119999999995</v>
      </c>
      <c r="I62" s="13" t="s">
        <v>13</v>
      </c>
    </row>
    <row r="63" spans="1:9">
      <c r="A63" s="8">
        <v>40245</v>
      </c>
      <c r="B63" s="9"/>
      <c r="C63" s="9"/>
      <c r="D63" s="10" t="s">
        <v>204</v>
      </c>
      <c r="E63" s="11"/>
      <c r="F63" s="220">
        <v>573</v>
      </c>
      <c r="G63" s="68"/>
      <c r="H63" s="12">
        <f t="shared" si="0"/>
        <v>-40557.119999999995</v>
      </c>
      <c r="I63" s="13" t="s">
        <v>13</v>
      </c>
    </row>
    <row r="64" spans="1:9">
      <c r="A64" s="8">
        <v>40245</v>
      </c>
      <c r="B64" s="9"/>
      <c r="C64" s="9"/>
      <c r="D64" s="10" t="s">
        <v>205</v>
      </c>
      <c r="E64" s="11"/>
      <c r="F64" s="220">
        <v>948</v>
      </c>
      <c r="G64" s="68"/>
      <c r="H64" s="12">
        <f t="shared" si="0"/>
        <v>-41505.119999999995</v>
      </c>
      <c r="I64" s="13" t="s">
        <v>13</v>
      </c>
    </row>
    <row r="65" spans="1:9">
      <c r="A65" s="8">
        <v>40245</v>
      </c>
      <c r="B65" s="9"/>
      <c r="C65" s="9"/>
      <c r="D65" s="10" t="s">
        <v>206</v>
      </c>
      <c r="E65" s="11"/>
      <c r="F65" s="220">
        <v>257</v>
      </c>
      <c r="G65" s="68"/>
      <c r="H65" s="12">
        <f t="shared" si="0"/>
        <v>-41762.119999999995</v>
      </c>
      <c r="I65" s="13" t="s">
        <v>13</v>
      </c>
    </row>
    <row r="66" spans="1:9">
      <c r="A66" s="8">
        <v>40245</v>
      </c>
      <c r="B66" s="9"/>
      <c r="C66" s="9"/>
      <c r="D66" s="10" t="s">
        <v>207</v>
      </c>
      <c r="E66" s="11"/>
      <c r="F66" s="220">
        <v>1076</v>
      </c>
      <c r="G66" s="68"/>
      <c r="H66" s="12">
        <f t="shared" si="0"/>
        <v>-42838.119999999995</v>
      </c>
      <c r="I66" s="13" t="s">
        <v>13</v>
      </c>
    </row>
    <row r="67" spans="1:9">
      <c r="A67" s="8">
        <v>40245</v>
      </c>
      <c r="B67" s="9"/>
      <c r="C67" s="9"/>
      <c r="D67" s="10" t="s">
        <v>208</v>
      </c>
      <c r="E67" s="11"/>
      <c r="F67" s="220">
        <v>691</v>
      </c>
      <c r="G67" s="68"/>
      <c r="H67" s="12">
        <f t="shared" si="0"/>
        <v>-43529.119999999995</v>
      </c>
      <c r="I67" s="13" t="s">
        <v>13</v>
      </c>
    </row>
    <row r="68" spans="1:9" ht="12" customHeight="1">
      <c r="A68" s="8">
        <v>40246</v>
      </c>
      <c r="B68" s="9"/>
      <c r="C68" s="9"/>
      <c r="D68" s="10" t="s">
        <v>23</v>
      </c>
      <c r="E68" s="11"/>
      <c r="F68" s="68"/>
      <c r="G68" s="68">
        <v>3833.45</v>
      </c>
      <c r="H68" s="12">
        <f t="shared" si="0"/>
        <v>-39695.67</v>
      </c>
      <c r="I68" s="13" t="s">
        <v>60</v>
      </c>
    </row>
    <row r="69" spans="1:9" ht="12" customHeight="1">
      <c r="A69" s="8">
        <v>40246</v>
      </c>
      <c r="B69" s="9"/>
      <c r="C69" s="9"/>
      <c r="D69" s="10" t="s">
        <v>16</v>
      </c>
      <c r="E69" s="19"/>
      <c r="F69" s="68"/>
      <c r="G69" s="68">
        <v>1958.18</v>
      </c>
      <c r="H69" s="12">
        <f t="shared" si="0"/>
        <v>-37737.49</v>
      </c>
      <c r="I69" s="13" t="s">
        <v>60</v>
      </c>
    </row>
    <row r="70" spans="1:9">
      <c r="A70" s="8">
        <v>40246</v>
      </c>
      <c r="B70" s="9"/>
      <c r="C70" s="9"/>
      <c r="D70" s="10" t="s">
        <v>209</v>
      </c>
      <c r="E70" s="11"/>
      <c r="F70" s="68"/>
      <c r="G70" s="68">
        <v>90</v>
      </c>
      <c r="H70" s="12">
        <f t="shared" si="0"/>
        <v>-37647.49</v>
      </c>
      <c r="I70" s="13" t="s">
        <v>60</v>
      </c>
    </row>
    <row r="71" spans="1:9">
      <c r="A71" s="8">
        <v>40246</v>
      </c>
      <c r="B71" s="9"/>
      <c r="C71" s="9"/>
      <c r="D71" s="10" t="s">
        <v>27</v>
      </c>
      <c r="E71" s="11"/>
      <c r="F71" s="222">
        <v>2</v>
      </c>
      <c r="G71" s="68"/>
      <c r="H71" s="12">
        <f t="shared" si="0"/>
        <v>-37649.49</v>
      </c>
      <c r="I71" s="13" t="s">
        <v>60</v>
      </c>
    </row>
    <row r="72" spans="1:9">
      <c r="A72" s="8">
        <v>40246</v>
      </c>
      <c r="B72" s="9"/>
      <c r="C72" s="9"/>
      <c r="D72" s="10" t="s">
        <v>210</v>
      </c>
      <c r="E72" s="11"/>
      <c r="F72" s="68">
        <v>28.76</v>
      </c>
      <c r="G72" s="68"/>
      <c r="H72" s="12">
        <f t="shared" si="0"/>
        <v>-37678.25</v>
      </c>
      <c r="I72" s="13"/>
    </row>
    <row r="73" spans="1:9">
      <c r="A73" s="8">
        <v>40246</v>
      </c>
      <c r="B73" s="9"/>
      <c r="C73" s="9"/>
      <c r="D73" s="10" t="s">
        <v>179</v>
      </c>
      <c r="E73" s="11"/>
      <c r="F73" s="220">
        <v>3255</v>
      </c>
      <c r="G73" s="68"/>
      <c r="H73" s="12">
        <f t="shared" ref="H73:H136" si="1">H72+G73-F73</f>
        <v>-40933.25</v>
      </c>
      <c r="I73" s="13" t="s">
        <v>60</v>
      </c>
    </row>
    <row r="74" spans="1:9">
      <c r="A74" s="8">
        <v>40247</v>
      </c>
      <c r="B74" s="9"/>
      <c r="C74" s="9"/>
      <c r="D74" s="10" t="s">
        <v>23</v>
      </c>
      <c r="E74" s="11"/>
      <c r="F74" s="68"/>
      <c r="G74" s="68">
        <v>1558.36</v>
      </c>
      <c r="H74" s="12">
        <f t="shared" si="1"/>
        <v>-39374.89</v>
      </c>
      <c r="I74" s="13" t="s">
        <v>60</v>
      </c>
    </row>
    <row r="75" spans="1:9">
      <c r="A75" s="8">
        <v>40247</v>
      </c>
      <c r="B75" s="9"/>
      <c r="C75" s="9"/>
      <c r="D75" s="10" t="s">
        <v>30</v>
      </c>
      <c r="E75" s="11"/>
      <c r="F75" s="68"/>
      <c r="G75" s="68">
        <v>163.76</v>
      </c>
      <c r="H75" s="12">
        <f t="shared" si="1"/>
        <v>-39211.129999999997</v>
      </c>
      <c r="I75" s="13" t="s">
        <v>60</v>
      </c>
    </row>
    <row r="76" spans="1:9">
      <c r="A76" s="8">
        <v>40247</v>
      </c>
      <c r="B76" s="9"/>
      <c r="C76" s="9"/>
      <c r="D76" s="10" t="s">
        <v>211</v>
      </c>
      <c r="E76" s="11"/>
      <c r="F76" s="68">
        <v>188.12</v>
      </c>
      <c r="G76" s="68"/>
      <c r="H76" s="12">
        <f t="shared" si="1"/>
        <v>-39399.25</v>
      </c>
      <c r="I76" s="13" t="s">
        <v>60</v>
      </c>
    </row>
    <row r="77" spans="1:9">
      <c r="A77" s="8">
        <v>40247</v>
      </c>
      <c r="B77" s="9"/>
      <c r="C77" s="9"/>
      <c r="D77" s="10" t="s">
        <v>130</v>
      </c>
      <c r="E77" s="11"/>
      <c r="F77" s="220">
        <v>2745.85</v>
      </c>
      <c r="G77" s="68"/>
      <c r="H77" s="12">
        <f t="shared" si="1"/>
        <v>-42145.1</v>
      </c>
      <c r="I77" s="13" t="s">
        <v>60</v>
      </c>
    </row>
    <row r="78" spans="1:9">
      <c r="A78" s="8">
        <v>40247</v>
      </c>
      <c r="B78" s="9"/>
      <c r="C78" s="9"/>
      <c r="D78" s="10" t="s">
        <v>212</v>
      </c>
      <c r="E78" s="11"/>
      <c r="F78" s="220">
        <v>2000</v>
      </c>
      <c r="G78" s="68"/>
      <c r="H78" s="12">
        <f t="shared" si="1"/>
        <v>-44145.1</v>
      </c>
      <c r="I78" s="13" t="s">
        <v>60</v>
      </c>
    </row>
    <row r="79" spans="1:9">
      <c r="A79" s="8">
        <v>40247</v>
      </c>
      <c r="B79" s="9">
        <v>5380</v>
      </c>
      <c r="C79" s="9"/>
      <c r="D79" s="10" t="s">
        <v>213</v>
      </c>
      <c r="E79" s="11"/>
      <c r="F79" s="68">
        <v>1456.94</v>
      </c>
      <c r="G79" s="68"/>
      <c r="H79" s="12">
        <f t="shared" si="1"/>
        <v>-45602.04</v>
      </c>
      <c r="I79" s="13" t="s">
        <v>60</v>
      </c>
    </row>
    <row r="80" spans="1:9">
      <c r="A80" s="8">
        <v>40247</v>
      </c>
      <c r="B80" s="224">
        <v>5428</v>
      </c>
      <c r="C80" s="224"/>
      <c r="D80" s="225" t="s">
        <v>214</v>
      </c>
      <c r="E80" s="127"/>
      <c r="F80" s="127">
        <v>768</v>
      </c>
      <c r="G80" s="68"/>
      <c r="H80" s="12">
        <f t="shared" si="1"/>
        <v>-46370.04</v>
      </c>
      <c r="I80" s="13" t="s">
        <v>60</v>
      </c>
    </row>
    <row r="81" spans="1:9">
      <c r="A81" s="8">
        <v>40248</v>
      </c>
      <c r="B81" s="9"/>
      <c r="C81" s="9"/>
      <c r="D81" s="10" t="s">
        <v>23</v>
      </c>
      <c r="E81" s="11"/>
      <c r="F81" s="68"/>
      <c r="G81" s="68">
        <v>120.96</v>
      </c>
      <c r="H81" s="12">
        <f t="shared" si="1"/>
        <v>-46249.08</v>
      </c>
      <c r="I81" s="13" t="s">
        <v>60</v>
      </c>
    </row>
    <row r="82" spans="1:9">
      <c r="A82" s="8">
        <v>40248</v>
      </c>
      <c r="B82" s="9"/>
      <c r="C82" s="9"/>
      <c r="D82" s="10" t="s">
        <v>23</v>
      </c>
      <c r="E82" s="11"/>
      <c r="F82" s="68"/>
      <c r="G82" s="68">
        <v>22721.29</v>
      </c>
      <c r="H82" s="12">
        <f t="shared" si="1"/>
        <v>-23527.79</v>
      </c>
      <c r="I82" s="13" t="s">
        <v>60</v>
      </c>
    </row>
    <row r="83" spans="1:9">
      <c r="A83" s="8">
        <v>40248</v>
      </c>
      <c r="B83" s="9"/>
      <c r="C83" s="9"/>
      <c r="D83" s="10" t="s">
        <v>16</v>
      </c>
      <c r="E83" s="11"/>
      <c r="F83" s="68"/>
      <c r="G83" s="68">
        <v>1756</v>
      </c>
      <c r="H83" s="12">
        <f t="shared" si="1"/>
        <v>-21771.79</v>
      </c>
      <c r="I83" s="13" t="s">
        <v>60</v>
      </c>
    </row>
    <row r="84" spans="1:9">
      <c r="A84" s="8">
        <v>40248</v>
      </c>
      <c r="B84" s="9"/>
      <c r="C84" s="9"/>
      <c r="D84" s="10" t="s">
        <v>16</v>
      </c>
      <c r="E84" s="11"/>
      <c r="F84" s="68"/>
      <c r="G84" s="68">
        <v>2661.75</v>
      </c>
      <c r="H84" s="12">
        <f t="shared" si="1"/>
        <v>-19110.04</v>
      </c>
      <c r="I84" s="13" t="s">
        <v>60</v>
      </c>
    </row>
    <row r="85" spans="1:9">
      <c r="A85" s="8">
        <v>40248</v>
      </c>
      <c r="B85" s="9"/>
      <c r="C85" s="9"/>
      <c r="D85" s="10" t="s">
        <v>30</v>
      </c>
      <c r="E85" s="11"/>
      <c r="F85" s="68"/>
      <c r="G85" s="68">
        <v>632</v>
      </c>
      <c r="H85" s="12">
        <f t="shared" si="1"/>
        <v>-18478.04</v>
      </c>
      <c r="I85" s="13" t="s">
        <v>60</v>
      </c>
    </row>
    <row r="86" spans="1:9">
      <c r="A86" s="8">
        <v>40248</v>
      </c>
      <c r="B86" s="9"/>
      <c r="C86" s="9"/>
      <c r="D86" s="10" t="s">
        <v>89</v>
      </c>
      <c r="E86" s="11"/>
      <c r="F86" s="222">
        <v>2</v>
      </c>
      <c r="G86" s="68"/>
      <c r="H86" s="12">
        <f t="shared" si="1"/>
        <v>-18480.04</v>
      </c>
      <c r="I86" s="13" t="s">
        <v>60</v>
      </c>
    </row>
    <row r="87" spans="1:9">
      <c r="A87" s="8">
        <v>40248</v>
      </c>
      <c r="B87" s="9"/>
      <c r="C87" s="9"/>
      <c r="D87" s="10" t="s">
        <v>89</v>
      </c>
      <c r="E87" s="217"/>
      <c r="F87" s="222">
        <v>4.74</v>
      </c>
      <c r="G87" s="68"/>
      <c r="H87" s="12">
        <f t="shared" si="1"/>
        <v>-18484.780000000002</v>
      </c>
      <c r="I87" s="13" t="s">
        <v>60</v>
      </c>
    </row>
    <row r="88" spans="1:9">
      <c r="A88" s="8">
        <v>40248</v>
      </c>
      <c r="B88" s="224"/>
      <c r="C88" s="224"/>
      <c r="D88" s="225" t="s">
        <v>215</v>
      </c>
      <c r="E88" s="127"/>
      <c r="F88" s="127">
        <v>297.64999999999998</v>
      </c>
      <c r="G88" s="68"/>
      <c r="H88" s="12">
        <f t="shared" si="1"/>
        <v>-18782.430000000004</v>
      </c>
      <c r="I88" s="13" t="s">
        <v>60</v>
      </c>
    </row>
    <row r="89" spans="1:9">
      <c r="A89" s="8">
        <v>40248</v>
      </c>
      <c r="B89" s="9"/>
      <c r="C89" s="9"/>
      <c r="D89" s="10" t="s">
        <v>216</v>
      </c>
      <c r="E89" s="11"/>
      <c r="F89" s="220">
        <v>5000</v>
      </c>
      <c r="G89" s="68"/>
      <c r="H89" s="12">
        <f t="shared" si="1"/>
        <v>-23782.430000000004</v>
      </c>
      <c r="I89" s="13" t="s">
        <v>60</v>
      </c>
    </row>
    <row r="90" spans="1:9">
      <c r="A90" s="8">
        <v>40248</v>
      </c>
      <c r="B90" s="9"/>
      <c r="C90" s="9"/>
      <c r="D90" s="10" t="s">
        <v>212</v>
      </c>
      <c r="E90" s="11"/>
      <c r="F90" s="220">
        <v>876.7</v>
      </c>
      <c r="G90" s="68"/>
      <c r="H90" s="12">
        <f t="shared" si="1"/>
        <v>-24659.130000000005</v>
      </c>
      <c r="I90" s="13" t="s">
        <v>60</v>
      </c>
    </row>
    <row r="91" spans="1:9">
      <c r="A91" s="8">
        <v>40248</v>
      </c>
      <c r="B91" s="9">
        <v>5383</v>
      </c>
      <c r="C91" s="9"/>
      <c r="D91" s="10" t="s">
        <v>160</v>
      </c>
      <c r="E91" s="11"/>
      <c r="F91" s="220">
        <v>6946.2</v>
      </c>
      <c r="G91" s="68"/>
      <c r="H91" s="12">
        <f t="shared" si="1"/>
        <v>-31605.330000000005</v>
      </c>
      <c r="I91" s="13" t="s">
        <v>60</v>
      </c>
    </row>
    <row r="92" spans="1:9">
      <c r="A92" s="8">
        <v>40248</v>
      </c>
      <c r="B92" s="9"/>
      <c r="C92" s="9"/>
      <c r="D92" s="10" t="s">
        <v>217</v>
      </c>
      <c r="E92" s="11"/>
      <c r="F92" s="220">
        <v>2292.9899999999998</v>
      </c>
      <c r="G92" s="68"/>
      <c r="H92" s="12">
        <f t="shared" si="1"/>
        <v>-33898.320000000007</v>
      </c>
      <c r="I92" s="13" t="s">
        <v>60</v>
      </c>
    </row>
    <row r="93" spans="1:9">
      <c r="A93" s="8">
        <v>40249</v>
      </c>
      <c r="B93" s="9"/>
      <c r="C93" s="9"/>
      <c r="D93" s="10" t="s">
        <v>16</v>
      </c>
      <c r="E93" s="11"/>
      <c r="F93" s="68"/>
      <c r="G93" s="68">
        <v>821.08</v>
      </c>
      <c r="H93" s="12">
        <f t="shared" si="1"/>
        <v>-33077.240000000005</v>
      </c>
      <c r="I93" s="13" t="s">
        <v>60</v>
      </c>
    </row>
    <row r="94" spans="1:9">
      <c r="A94" s="8">
        <v>40249</v>
      </c>
      <c r="B94" s="9"/>
      <c r="C94" s="9"/>
      <c r="D94" s="10" t="s">
        <v>16</v>
      </c>
      <c r="E94" s="11"/>
      <c r="F94" s="68"/>
      <c r="G94" s="68">
        <v>1188</v>
      </c>
      <c r="H94" s="12">
        <f t="shared" si="1"/>
        <v>-31889.240000000005</v>
      </c>
      <c r="I94" s="13" t="s">
        <v>60</v>
      </c>
    </row>
    <row r="95" spans="1:9">
      <c r="A95" s="8">
        <v>40249</v>
      </c>
      <c r="B95" s="9"/>
      <c r="C95" s="9"/>
      <c r="D95" s="10" t="s">
        <v>16</v>
      </c>
      <c r="E95" s="11"/>
      <c r="F95" s="68"/>
      <c r="G95" s="68">
        <v>1996.56</v>
      </c>
      <c r="H95" s="12">
        <f t="shared" si="1"/>
        <v>-29892.680000000004</v>
      </c>
      <c r="I95" s="13" t="s">
        <v>60</v>
      </c>
    </row>
    <row r="96" spans="1:9">
      <c r="A96" s="8">
        <v>40249</v>
      </c>
      <c r="B96" s="9"/>
      <c r="C96" s="9"/>
      <c r="D96" s="10" t="s">
        <v>218</v>
      </c>
      <c r="E96" s="11"/>
      <c r="F96" s="68"/>
      <c r="G96" s="68">
        <v>812</v>
      </c>
      <c r="H96" s="12">
        <f t="shared" si="1"/>
        <v>-29080.680000000004</v>
      </c>
      <c r="I96" s="13" t="s">
        <v>60</v>
      </c>
    </row>
    <row r="97" spans="1:9">
      <c r="A97" s="8">
        <v>40249</v>
      </c>
      <c r="B97" s="9"/>
      <c r="C97" s="9"/>
      <c r="D97" s="10" t="s">
        <v>219</v>
      </c>
      <c r="E97" s="11"/>
      <c r="F97" s="68"/>
      <c r="G97" s="68">
        <v>20000</v>
      </c>
      <c r="H97" s="12">
        <f t="shared" si="1"/>
        <v>-9080.6800000000039</v>
      </c>
      <c r="I97" s="13" t="s">
        <v>60</v>
      </c>
    </row>
    <row r="98" spans="1:9">
      <c r="A98" s="8">
        <v>40249</v>
      </c>
      <c r="B98" s="9"/>
      <c r="C98" s="9"/>
      <c r="D98" s="10" t="s">
        <v>220</v>
      </c>
      <c r="E98" s="11"/>
      <c r="F98" s="220">
        <v>1570</v>
      </c>
      <c r="G98" s="68"/>
      <c r="H98" s="12">
        <f t="shared" si="1"/>
        <v>-10650.680000000004</v>
      </c>
      <c r="I98" s="13" t="s">
        <v>60</v>
      </c>
    </row>
    <row r="99" spans="1:9">
      <c r="A99" s="8">
        <v>40249</v>
      </c>
      <c r="B99" s="9">
        <v>5382</v>
      </c>
      <c r="C99" s="9"/>
      <c r="D99" s="10" t="s">
        <v>152</v>
      </c>
      <c r="E99" s="11"/>
      <c r="F99" s="220">
        <v>210.94</v>
      </c>
      <c r="G99" s="68"/>
      <c r="H99" s="12">
        <f t="shared" si="1"/>
        <v>-10861.620000000004</v>
      </c>
      <c r="I99" s="13" t="s">
        <v>60</v>
      </c>
    </row>
    <row r="100" spans="1:9">
      <c r="A100" s="8">
        <v>40249</v>
      </c>
      <c r="B100" s="9">
        <v>5381</v>
      </c>
      <c r="C100" s="9"/>
      <c r="D100" s="10" t="s">
        <v>221</v>
      </c>
      <c r="E100" s="11"/>
      <c r="F100" s="68">
        <v>850</v>
      </c>
      <c r="G100" s="68"/>
      <c r="H100" s="12">
        <f t="shared" si="1"/>
        <v>-11711.620000000004</v>
      </c>
      <c r="I100" s="13" t="s">
        <v>60</v>
      </c>
    </row>
    <row r="101" spans="1:9">
      <c r="A101" s="8">
        <v>40249</v>
      </c>
      <c r="B101" s="9">
        <v>5384</v>
      </c>
      <c r="C101" s="9"/>
      <c r="D101" s="10" t="s">
        <v>54</v>
      </c>
      <c r="E101" s="11">
        <f>9613.3-F101-F122</f>
        <v>673.89999999999964</v>
      </c>
      <c r="F101" s="68">
        <v>6761.4</v>
      </c>
      <c r="G101" s="68"/>
      <c r="H101" s="12">
        <f t="shared" si="1"/>
        <v>-18473.020000000004</v>
      </c>
      <c r="I101" s="13" t="s">
        <v>60</v>
      </c>
    </row>
    <row r="102" spans="1:9">
      <c r="A102" s="8">
        <v>40252</v>
      </c>
      <c r="B102" s="9"/>
      <c r="C102" s="9"/>
      <c r="D102" s="10" t="s">
        <v>86</v>
      </c>
      <c r="E102" s="11"/>
      <c r="F102" s="68"/>
      <c r="G102" s="68">
        <v>630.84</v>
      </c>
      <c r="H102" s="12">
        <f t="shared" si="1"/>
        <v>-17842.180000000004</v>
      </c>
      <c r="I102" s="13" t="s">
        <v>60</v>
      </c>
    </row>
    <row r="103" spans="1:9">
      <c r="A103" s="8">
        <v>40252</v>
      </c>
      <c r="B103" s="9"/>
      <c r="C103" s="9"/>
      <c r="D103" s="10" t="s">
        <v>30</v>
      </c>
      <c r="E103" s="11"/>
      <c r="F103" s="68"/>
      <c r="G103" s="68">
        <v>6471</v>
      </c>
      <c r="H103" s="12">
        <f t="shared" si="1"/>
        <v>-11371.180000000004</v>
      </c>
      <c r="I103" s="13" t="s">
        <v>60</v>
      </c>
    </row>
    <row r="104" spans="1:9">
      <c r="A104" s="8">
        <v>40252</v>
      </c>
      <c r="B104" s="9"/>
      <c r="C104" s="9"/>
      <c r="D104" s="10" t="s">
        <v>30</v>
      </c>
      <c r="E104" s="11"/>
      <c r="F104" s="68"/>
      <c r="G104" s="68">
        <v>1403</v>
      </c>
      <c r="H104" s="12">
        <f t="shared" si="1"/>
        <v>-9968.1800000000039</v>
      </c>
      <c r="I104" s="13" t="s">
        <v>60</v>
      </c>
    </row>
    <row r="105" spans="1:9">
      <c r="A105" s="8">
        <v>40252</v>
      </c>
      <c r="B105" s="9"/>
      <c r="C105" s="9"/>
      <c r="D105" s="10" t="s">
        <v>222</v>
      </c>
      <c r="E105" s="11"/>
      <c r="F105" s="220">
        <v>1892.65</v>
      </c>
      <c r="G105" s="68"/>
      <c r="H105" s="12">
        <f t="shared" si="1"/>
        <v>-11860.830000000004</v>
      </c>
      <c r="I105" s="13" t="s">
        <v>60</v>
      </c>
    </row>
    <row r="106" spans="1:9">
      <c r="A106" s="8">
        <v>40252</v>
      </c>
      <c r="B106" s="9"/>
      <c r="C106" s="9"/>
      <c r="D106" s="10" t="s">
        <v>178</v>
      </c>
      <c r="E106" s="11"/>
      <c r="F106" s="220">
        <v>949.49</v>
      </c>
      <c r="G106" s="68"/>
      <c r="H106" s="12">
        <f t="shared" si="1"/>
        <v>-12810.320000000003</v>
      </c>
      <c r="I106" s="13" t="s">
        <v>60</v>
      </c>
    </row>
    <row r="107" spans="1:9">
      <c r="A107" s="8">
        <v>40252</v>
      </c>
      <c r="B107" s="9"/>
      <c r="C107" s="9"/>
      <c r="D107" s="10" t="s">
        <v>154</v>
      </c>
      <c r="E107" s="11"/>
      <c r="F107" s="220">
        <v>3736.17</v>
      </c>
      <c r="G107" s="68"/>
      <c r="H107" s="12">
        <f t="shared" si="1"/>
        <v>-16546.490000000005</v>
      </c>
      <c r="I107" s="13" t="s">
        <v>60</v>
      </c>
    </row>
    <row r="108" spans="1:9">
      <c r="A108" s="8">
        <v>40252</v>
      </c>
      <c r="B108" s="9"/>
      <c r="C108" s="9"/>
      <c r="D108" s="10" t="s">
        <v>141</v>
      </c>
      <c r="E108" s="11"/>
      <c r="F108" s="222">
        <v>19.5</v>
      </c>
      <c r="G108" s="68"/>
      <c r="H108" s="12">
        <f t="shared" si="1"/>
        <v>-16565.990000000005</v>
      </c>
      <c r="I108" s="13" t="s">
        <v>60</v>
      </c>
    </row>
    <row r="109" spans="1:9">
      <c r="A109" s="8">
        <v>40252</v>
      </c>
      <c r="B109" s="9"/>
      <c r="C109" s="9"/>
      <c r="D109" s="10" t="s">
        <v>223</v>
      </c>
      <c r="E109" s="11"/>
      <c r="F109" s="220">
        <v>1221.82</v>
      </c>
      <c r="G109" s="68"/>
      <c r="H109" s="12">
        <f t="shared" si="1"/>
        <v>-17787.810000000005</v>
      </c>
      <c r="I109" s="13" t="s">
        <v>60</v>
      </c>
    </row>
    <row r="110" spans="1:9">
      <c r="A110" s="8">
        <v>40252</v>
      </c>
      <c r="B110" s="9"/>
      <c r="C110" s="9"/>
      <c r="D110" s="10" t="s">
        <v>224</v>
      </c>
      <c r="E110" s="11"/>
      <c r="F110" s="220">
        <v>20.25</v>
      </c>
      <c r="G110" s="68"/>
      <c r="H110" s="12">
        <f t="shared" si="1"/>
        <v>-17808.060000000005</v>
      </c>
      <c r="I110" s="13" t="s">
        <v>60</v>
      </c>
    </row>
    <row r="111" spans="1:9">
      <c r="A111" s="8">
        <v>40252</v>
      </c>
      <c r="B111" s="9">
        <v>5388</v>
      </c>
      <c r="C111" s="9"/>
      <c r="D111" s="10" t="s">
        <v>225</v>
      </c>
      <c r="E111" s="11"/>
      <c r="F111" s="220">
        <v>9545.77</v>
      </c>
      <c r="G111" s="68"/>
      <c r="H111" s="12">
        <f t="shared" si="1"/>
        <v>-27353.830000000005</v>
      </c>
      <c r="I111" s="13" t="s">
        <v>60</v>
      </c>
    </row>
    <row r="112" spans="1:9">
      <c r="A112" s="8">
        <v>40252</v>
      </c>
      <c r="B112" s="9">
        <v>5386</v>
      </c>
      <c r="C112" s="9"/>
      <c r="D112" s="10" t="s">
        <v>226</v>
      </c>
      <c r="E112" s="11"/>
      <c r="F112" s="220">
        <v>1251</v>
      </c>
      <c r="G112" s="68"/>
      <c r="H112" s="12">
        <f t="shared" si="1"/>
        <v>-28604.830000000005</v>
      </c>
      <c r="I112" s="13" t="s">
        <v>60</v>
      </c>
    </row>
    <row r="113" spans="1:9">
      <c r="A113" s="8">
        <v>40252</v>
      </c>
      <c r="B113" s="9"/>
      <c r="C113" s="9"/>
      <c r="D113" s="10" t="s">
        <v>161</v>
      </c>
      <c r="E113" s="11"/>
      <c r="F113" s="220">
        <v>1576.3</v>
      </c>
      <c r="G113" s="68"/>
      <c r="H113" s="12">
        <f t="shared" si="1"/>
        <v>-30181.130000000005</v>
      </c>
      <c r="I113" s="13" t="s">
        <v>60</v>
      </c>
    </row>
    <row r="114" spans="1:9">
      <c r="A114" s="8">
        <v>40253</v>
      </c>
      <c r="B114" s="9"/>
      <c r="C114" s="9"/>
      <c r="D114" s="10" t="s">
        <v>27</v>
      </c>
      <c r="E114" s="11"/>
      <c r="F114" s="222">
        <v>20</v>
      </c>
      <c r="G114" s="68"/>
      <c r="H114" s="12">
        <f t="shared" si="1"/>
        <v>-30201.130000000005</v>
      </c>
      <c r="I114" s="13" t="s">
        <v>60</v>
      </c>
    </row>
    <row r="115" spans="1:9">
      <c r="A115" s="8">
        <v>40253</v>
      </c>
      <c r="B115" s="9"/>
      <c r="C115" s="9"/>
      <c r="D115" s="10" t="s">
        <v>147</v>
      </c>
      <c r="E115" s="11"/>
      <c r="F115" s="222">
        <v>7.64</v>
      </c>
      <c r="G115" s="68"/>
      <c r="H115" s="12">
        <f t="shared" si="1"/>
        <v>-30208.770000000004</v>
      </c>
      <c r="I115" s="13" t="s">
        <v>60</v>
      </c>
    </row>
    <row r="116" spans="1:9">
      <c r="A116" s="8">
        <v>40253</v>
      </c>
      <c r="B116" s="9">
        <v>5387</v>
      </c>
      <c r="C116" s="9"/>
      <c r="D116" s="10" t="s">
        <v>227</v>
      </c>
      <c r="E116" s="11"/>
      <c r="F116" s="68">
        <v>66.89</v>
      </c>
      <c r="G116" s="68"/>
      <c r="H116" s="12">
        <f t="shared" si="1"/>
        <v>-30275.660000000003</v>
      </c>
      <c r="I116" s="13" t="s">
        <v>60</v>
      </c>
    </row>
    <row r="117" spans="1:9">
      <c r="A117" s="8">
        <v>40254</v>
      </c>
      <c r="B117" s="9"/>
      <c r="C117" s="9"/>
      <c r="D117" s="10" t="s">
        <v>147</v>
      </c>
      <c r="E117" s="11"/>
      <c r="F117" s="222">
        <v>7.43</v>
      </c>
      <c r="G117" s="68"/>
      <c r="H117" s="12">
        <f t="shared" si="1"/>
        <v>-30283.090000000004</v>
      </c>
      <c r="I117" s="13" t="s">
        <v>60</v>
      </c>
    </row>
    <row r="118" spans="1:9">
      <c r="A118" s="8">
        <v>40254</v>
      </c>
      <c r="B118" s="9">
        <v>5389</v>
      </c>
      <c r="C118" s="9"/>
      <c r="D118" s="10" t="s">
        <v>228</v>
      </c>
      <c r="E118" s="11"/>
      <c r="F118" s="68">
        <v>262.73</v>
      </c>
      <c r="G118" s="68"/>
      <c r="H118" s="12">
        <f t="shared" si="1"/>
        <v>-30545.820000000003</v>
      </c>
      <c r="I118" s="13" t="s">
        <v>60</v>
      </c>
    </row>
    <row r="119" spans="1:9">
      <c r="A119" s="8">
        <v>40254</v>
      </c>
      <c r="B119" s="18">
        <v>5391</v>
      </c>
      <c r="C119" s="18"/>
      <c r="D119" s="10" t="s">
        <v>229</v>
      </c>
      <c r="E119" s="11"/>
      <c r="F119" s="68">
        <v>450</v>
      </c>
      <c r="G119" s="68"/>
      <c r="H119" s="12">
        <f t="shared" si="1"/>
        <v>-30995.820000000003</v>
      </c>
      <c r="I119" s="13" t="s">
        <v>60</v>
      </c>
    </row>
    <row r="120" spans="1:9">
      <c r="A120" s="8">
        <v>40254</v>
      </c>
      <c r="B120" s="18">
        <v>5385</v>
      </c>
      <c r="C120" s="18"/>
      <c r="D120" s="10" t="s">
        <v>230</v>
      </c>
      <c r="E120" s="11"/>
      <c r="F120" s="220">
        <v>1600</v>
      </c>
      <c r="G120" s="68"/>
      <c r="H120" s="12">
        <f t="shared" si="1"/>
        <v>-32595.820000000003</v>
      </c>
      <c r="I120" s="13" t="s">
        <v>60</v>
      </c>
    </row>
    <row r="121" spans="1:9">
      <c r="A121" s="8">
        <v>40254</v>
      </c>
      <c r="B121" s="224">
        <v>5390</v>
      </c>
      <c r="C121" s="224"/>
      <c r="D121" s="39" t="s">
        <v>1079</v>
      </c>
      <c r="E121" s="127"/>
      <c r="F121" s="127">
        <v>2976.5</v>
      </c>
      <c r="G121" s="68"/>
      <c r="H121" s="12">
        <f t="shared" si="1"/>
        <v>-35572.320000000007</v>
      </c>
      <c r="I121" s="13" t="s">
        <v>60</v>
      </c>
    </row>
    <row r="122" spans="1:9">
      <c r="A122" s="8">
        <v>40254</v>
      </c>
      <c r="B122" s="9">
        <v>5392</v>
      </c>
      <c r="C122" s="9"/>
      <c r="D122" s="10" t="s">
        <v>188</v>
      </c>
      <c r="E122" s="11"/>
      <c r="F122" s="220">
        <v>2178</v>
      </c>
      <c r="G122" s="68"/>
      <c r="H122" s="12">
        <f t="shared" si="1"/>
        <v>-37750.320000000007</v>
      </c>
      <c r="I122" s="13" t="s">
        <v>60</v>
      </c>
    </row>
    <row r="123" spans="1:9">
      <c r="A123" s="8">
        <v>40254</v>
      </c>
      <c r="B123" s="9">
        <v>5393</v>
      </c>
      <c r="C123" s="9"/>
      <c r="D123" s="10" t="s">
        <v>188</v>
      </c>
      <c r="E123" s="11"/>
      <c r="F123" s="220">
        <v>752.4</v>
      </c>
      <c r="G123" s="68"/>
      <c r="H123" s="12">
        <f t="shared" si="1"/>
        <v>-38502.720000000008</v>
      </c>
      <c r="I123" s="13" t="s">
        <v>60</v>
      </c>
    </row>
    <row r="124" spans="1:9">
      <c r="A124" s="8">
        <v>40255</v>
      </c>
      <c r="B124" s="9"/>
      <c r="C124" s="9"/>
      <c r="D124" s="10" t="s">
        <v>231</v>
      </c>
      <c r="E124" s="11"/>
      <c r="F124" s="68"/>
      <c r="G124" s="68">
        <v>111.09</v>
      </c>
      <c r="H124" s="12">
        <f t="shared" si="1"/>
        <v>-38391.630000000012</v>
      </c>
      <c r="I124" s="13" t="s">
        <v>60</v>
      </c>
    </row>
    <row r="125" spans="1:9">
      <c r="A125" s="8">
        <v>40255</v>
      </c>
      <c r="B125" s="9"/>
      <c r="C125" s="9"/>
      <c r="D125" s="10" t="s">
        <v>232</v>
      </c>
      <c r="E125" s="11"/>
      <c r="F125" s="68"/>
      <c r="G125" s="68">
        <v>510</v>
      </c>
      <c r="H125" s="12">
        <f t="shared" si="1"/>
        <v>-37881.630000000012</v>
      </c>
      <c r="I125" s="13" t="s">
        <v>60</v>
      </c>
    </row>
    <row r="126" spans="1:9">
      <c r="A126" s="8">
        <v>40255</v>
      </c>
      <c r="B126" s="224">
        <v>5394</v>
      </c>
      <c r="C126" s="224"/>
      <c r="D126" s="225" t="s">
        <v>233</v>
      </c>
      <c r="E126" s="127"/>
      <c r="F126" s="127">
        <v>170</v>
      </c>
      <c r="G126" s="68"/>
      <c r="H126" s="12">
        <f t="shared" si="1"/>
        <v>-38051.630000000012</v>
      </c>
      <c r="I126" s="13" t="s">
        <v>60</v>
      </c>
    </row>
    <row r="127" spans="1:9">
      <c r="A127" s="8">
        <v>40255</v>
      </c>
      <c r="B127" s="9"/>
      <c r="C127" s="9"/>
      <c r="D127" s="13" t="s">
        <v>234</v>
      </c>
      <c r="E127" s="11"/>
      <c r="F127" s="68"/>
      <c r="G127" s="68">
        <v>96.6</v>
      </c>
      <c r="H127" s="12">
        <f t="shared" si="1"/>
        <v>-37955.030000000013</v>
      </c>
      <c r="I127" s="13" t="s">
        <v>60</v>
      </c>
    </row>
    <row r="128" spans="1:9">
      <c r="A128" s="8">
        <v>40255</v>
      </c>
      <c r="B128" s="9"/>
      <c r="C128" s="9"/>
      <c r="D128" s="10" t="s">
        <v>235</v>
      </c>
      <c r="E128" s="11"/>
      <c r="F128" s="68">
        <v>192.07</v>
      </c>
      <c r="G128" s="68"/>
      <c r="H128" s="12">
        <f t="shared" si="1"/>
        <v>-38147.100000000013</v>
      </c>
      <c r="I128" s="13" t="s">
        <v>60</v>
      </c>
    </row>
    <row r="129" spans="1:9">
      <c r="A129" s="8">
        <v>40255</v>
      </c>
      <c r="B129" s="9"/>
      <c r="C129" s="9"/>
      <c r="D129" s="10" t="s">
        <v>175</v>
      </c>
      <c r="E129" s="11"/>
      <c r="F129" s="68">
        <v>308</v>
      </c>
      <c r="G129" s="68"/>
      <c r="H129" s="12">
        <f t="shared" si="1"/>
        <v>-38455.100000000013</v>
      </c>
      <c r="I129" s="13" t="s">
        <v>60</v>
      </c>
    </row>
    <row r="130" spans="1:9">
      <c r="A130" s="8">
        <v>40255</v>
      </c>
      <c r="B130" s="9"/>
      <c r="C130" s="9"/>
      <c r="D130" s="10" t="s">
        <v>175</v>
      </c>
      <c r="E130" s="11"/>
      <c r="F130" s="68">
        <v>216</v>
      </c>
      <c r="G130" s="68"/>
      <c r="H130" s="12">
        <f t="shared" si="1"/>
        <v>-38671.100000000013</v>
      </c>
      <c r="I130" s="13" t="s">
        <v>60</v>
      </c>
    </row>
    <row r="131" spans="1:9">
      <c r="A131" s="8">
        <v>40255</v>
      </c>
      <c r="B131" s="9"/>
      <c r="C131" s="9"/>
      <c r="D131" s="10" t="s">
        <v>201</v>
      </c>
      <c r="E131" s="11"/>
      <c r="F131" s="220">
        <v>200</v>
      </c>
      <c r="G131" s="68"/>
      <c r="H131" s="12">
        <f t="shared" si="1"/>
        <v>-38871.100000000013</v>
      </c>
      <c r="I131" s="13" t="s">
        <v>60</v>
      </c>
    </row>
    <row r="132" spans="1:9">
      <c r="A132" s="8">
        <v>40259</v>
      </c>
      <c r="B132" s="224">
        <v>4921</v>
      </c>
      <c r="C132" s="224"/>
      <c r="D132" s="232" t="s">
        <v>1073</v>
      </c>
      <c r="E132" s="127"/>
      <c r="F132" s="127">
        <v>465</v>
      </c>
      <c r="G132" s="68"/>
      <c r="H132" s="12">
        <f t="shared" si="1"/>
        <v>-39336.100000000013</v>
      </c>
      <c r="I132" s="13" t="s">
        <v>60</v>
      </c>
    </row>
    <row r="133" spans="1:9">
      <c r="A133" s="8">
        <v>40259</v>
      </c>
      <c r="B133" s="9">
        <v>5397</v>
      </c>
      <c r="C133" s="9"/>
      <c r="D133" s="38" t="s">
        <v>1080</v>
      </c>
      <c r="E133" s="11"/>
      <c r="F133" s="68">
        <v>580</v>
      </c>
      <c r="G133" s="68"/>
      <c r="H133" s="12">
        <f t="shared" si="1"/>
        <v>-39916.100000000013</v>
      </c>
      <c r="I133" s="13" t="s">
        <v>60</v>
      </c>
    </row>
    <row r="134" spans="1:9">
      <c r="A134" s="8">
        <v>40260</v>
      </c>
      <c r="B134" s="9"/>
      <c r="C134" s="9"/>
      <c r="D134" s="10" t="s">
        <v>27</v>
      </c>
      <c r="E134" s="11"/>
      <c r="F134" s="222">
        <v>10</v>
      </c>
      <c r="G134" s="68"/>
      <c r="H134" s="12">
        <f t="shared" si="1"/>
        <v>-39926.100000000013</v>
      </c>
      <c r="I134" s="13" t="s">
        <v>60</v>
      </c>
    </row>
    <row r="135" spans="1:9">
      <c r="A135" s="8">
        <v>40260</v>
      </c>
      <c r="B135" s="9"/>
      <c r="C135" s="9"/>
      <c r="D135" s="10" t="s">
        <v>236</v>
      </c>
      <c r="E135" s="11"/>
      <c r="F135" s="68">
        <v>327.71</v>
      </c>
      <c r="G135" s="68"/>
      <c r="H135" s="12">
        <f t="shared" si="1"/>
        <v>-40253.810000000012</v>
      </c>
      <c r="I135" s="13" t="s">
        <v>60</v>
      </c>
    </row>
    <row r="136" spans="1:9">
      <c r="A136" s="8">
        <v>40260</v>
      </c>
      <c r="B136" s="9"/>
      <c r="C136" s="9"/>
      <c r="D136" s="10" t="s">
        <v>237</v>
      </c>
      <c r="E136" s="11"/>
      <c r="F136" s="68">
        <v>390</v>
      </c>
      <c r="G136" s="68"/>
      <c r="H136" s="12">
        <f t="shared" si="1"/>
        <v>-40643.810000000012</v>
      </c>
      <c r="I136" s="13" t="s">
        <v>60</v>
      </c>
    </row>
    <row r="137" spans="1:9">
      <c r="A137" s="8">
        <v>40260</v>
      </c>
      <c r="B137" s="9"/>
      <c r="C137" s="9"/>
      <c r="D137" s="10" t="s">
        <v>238</v>
      </c>
      <c r="E137" s="11"/>
      <c r="F137" s="68">
        <v>550.11</v>
      </c>
      <c r="G137" s="68"/>
      <c r="H137" s="12">
        <f t="shared" ref="H137:H176" si="2">H136+G137-F137</f>
        <v>-41193.920000000013</v>
      </c>
      <c r="I137" s="13" t="s">
        <v>60</v>
      </c>
    </row>
    <row r="138" spans="1:9">
      <c r="A138" s="8">
        <v>40260</v>
      </c>
      <c r="B138" s="9"/>
      <c r="C138" s="9"/>
      <c r="D138" s="10" t="s">
        <v>239</v>
      </c>
      <c r="E138" s="11"/>
      <c r="F138" s="68">
        <v>179.02</v>
      </c>
      <c r="G138" s="68"/>
      <c r="H138" s="12">
        <f t="shared" si="2"/>
        <v>-41372.94000000001</v>
      </c>
      <c r="I138" s="13" t="s">
        <v>60</v>
      </c>
    </row>
    <row r="139" spans="1:9">
      <c r="A139" s="8">
        <v>40260</v>
      </c>
      <c r="B139" s="9"/>
      <c r="C139" s="9"/>
      <c r="D139" s="10" t="s">
        <v>239</v>
      </c>
      <c r="E139" s="11"/>
      <c r="F139" s="68">
        <v>205.34</v>
      </c>
      <c r="G139" s="68"/>
      <c r="H139" s="12">
        <f t="shared" si="2"/>
        <v>-41578.280000000006</v>
      </c>
      <c r="I139" s="13" t="s">
        <v>60</v>
      </c>
    </row>
    <row r="140" spans="1:9">
      <c r="A140" s="8">
        <v>40260</v>
      </c>
      <c r="B140" s="9"/>
      <c r="C140" s="9"/>
      <c r="D140" s="10" t="s">
        <v>239</v>
      </c>
      <c r="E140" s="11"/>
      <c r="F140" s="68">
        <v>513.71</v>
      </c>
      <c r="G140" s="68"/>
      <c r="H140" s="12">
        <f t="shared" si="2"/>
        <v>-42091.990000000005</v>
      </c>
      <c r="I140" s="13" t="s">
        <v>60</v>
      </c>
    </row>
    <row r="141" spans="1:9">
      <c r="A141" s="8">
        <v>40260</v>
      </c>
      <c r="B141" s="9"/>
      <c r="C141" s="9"/>
      <c r="D141" s="10" t="s">
        <v>239</v>
      </c>
      <c r="E141" s="11"/>
      <c r="F141" s="68">
        <v>494</v>
      </c>
      <c r="G141" s="68"/>
      <c r="H141" s="12">
        <f t="shared" si="2"/>
        <v>-42585.990000000005</v>
      </c>
      <c r="I141" s="13" t="s">
        <v>60</v>
      </c>
    </row>
    <row r="142" spans="1:9">
      <c r="A142" s="8">
        <v>40260</v>
      </c>
      <c r="B142" s="9"/>
      <c r="C142" s="9"/>
      <c r="D142" s="10" t="s">
        <v>240</v>
      </c>
      <c r="E142" s="11"/>
      <c r="F142" s="68">
        <v>232.55</v>
      </c>
      <c r="G142" s="68"/>
      <c r="H142" s="12">
        <f t="shared" si="2"/>
        <v>-42818.540000000008</v>
      </c>
      <c r="I142" s="13" t="s">
        <v>60</v>
      </c>
    </row>
    <row r="143" spans="1:9">
      <c r="A143" s="8">
        <v>40260</v>
      </c>
      <c r="B143" s="9"/>
      <c r="C143" s="9"/>
      <c r="D143" s="10" t="s">
        <v>241</v>
      </c>
      <c r="E143" s="11"/>
      <c r="F143" s="68">
        <v>177.5</v>
      </c>
      <c r="G143" s="68"/>
      <c r="H143" s="12">
        <f t="shared" si="2"/>
        <v>-42996.040000000008</v>
      </c>
      <c r="I143" s="13" t="s">
        <v>60</v>
      </c>
    </row>
    <row r="144" spans="1:9">
      <c r="A144" s="8">
        <v>40260</v>
      </c>
      <c r="B144" s="9"/>
      <c r="C144" s="9"/>
      <c r="D144" s="10" t="s">
        <v>242</v>
      </c>
      <c r="E144" s="11"/>
      <c r="F144" s="68">
        <v>31.99</v>
      </c>
      <c r="G144" s="68"/>
      <c r="H144" s="12">
        <f t="shared" si="2"/>
        <v>-43028.030000000006</v>
      </c>
      <c r="I144" s="13" t="s">
        <v>60</v>
      </c>
    </row>
    <row r="145" spans="1:9">
      <c r="A145" s="8">
        <v>40260</v>
      </c>
      <c r="B145" s="224">
        <v>5398</v>
      </c>
      <c r="C145" s="224"/>
      <c r="D145" s="39" t="s">
        <v>1081</v>
      </c>
      <c r="E145" s="127"/>
      <c r="F145" s="226">
        <v>1715</v>
      </c>
      <c r="G145" s="68"/>
      <c r="H145" s="12">
        <f t="shared" si="2"/>
        <v>-44743.030000000006</v>
      </c>
      <c r="I145" s="13" t="s">
        <v>60</v>
      </c>
    </row>
    <row r="146" spans="1:9">
      <c r="A146" s="8">
        <v>40261</v>
      </c>
      <c r="B146" s="9"/>
      <c r="C146" s="9"/>
      <c r="D146" s="10" t="s">
        <v>68</v>
      </c>
      <c r="E146" s="11"/>
      <c r="F146" s="68"/>
      <c r="G146" s="68">
        <v>125.58</v>
      </c>
      <c r="H146" s="12">
        <f t="shared" si="2"/>
        <v>-44617.450000000004</v>
      </c>
      <c r="I146" s="13" t="s">
        <v>60</v>
      </c>
    </row>
    <row r="147" spans="1:9">
      <c r="A147" s="8">
        <v>40261</v>
      </c>
      <c r="B147" s="9"/>
      <c r="C147" s="9"/>
      <c r="D147" s="10" t="s">
        <v>89</v>
      </c>
      <c r="E147" s="11"/>
      <c r="F147" s="222">
        <v>104.28</v>
      </c>
      <c r="G147" s="68"/>
      <c r="H147" s="12">
        <f t="shared" si="2"/>
        <v>-44721.73</v>
      </c>
      <c r="I147" s="13" t="s">
        <v>60</v>
      </c>
    </row>
    <row r="148" spans="1:9">
      <c r="A148" s="8">
        <v>40261</v>
      </c>
      <c r="B148" s="9">
        <v>5399</v>
      </c>
      <c r="C148" s="9"/>
      <c r="D148" s="10" t="s">
        <v>91</v>
      </c>
      <c r="E148" s="11"/>
      <c r="F148" s="220">
        <v>294.47000000000003</v>
      </c>
      <c r="G148" s="68"/>
      <c r="H148" s="12">
        <f t="shared" si="2"/>
        <v>-45016.200000000004</v>
      </c>
      <c r="I148" s="13" t="s">
        <v>60</v>
      </c>
    </row>
    <row r="149" spans="1:9">
      <c r="A149" s="8">
        <v>40262</v>
      </c>
      <c r="B149" s="9"/>
      <c r="C149" s="9"/>
      <c r="D149" s="10" t="s">
        <v>23</v>
      </c>
      <c r="E149" s="11"/>
      <c r="F149" s="68"/>
      <c r="G149" s="68">
        <v>5268.65</v>
      </c>
      <c r="H149" s="12">
        <f t="shared" si="2"/>
        <v>-39747.550000000003</v>
      </c>
      <c r="I149" s="13"/>
    </row>
    <row r="150" spans="1:9">
      <c r="A150" s="8">
        <v>40263</v>
      </c>
      <c r="B150" s="9"/>
      <c r="C150" s="9"/>
      <c r="D150" s="10" t="s">
        <v>23</v>
      </c>
      <c r="E150" s="11"/>
      <c r="F150" s="68"/>
      <c r="G150" s="68">
        <v>13875.87</v>
      </c>
      <c r="H150" s="12">
        <f t="shared" si="2"/>
        <v>-25871.68</v>
      </c>
      <c r="I150" s="13"/>
    </row>
    <row r="151" spans="1:9">
      <c r="A151" s="8">
        <v>40263</v>
      </c>
      <c r="B151" s="9"/>
      <c r="C151" s="9"/>
      <c r="D151" s="10" t="s">
        <v>16</v>
      </c>
      <c r="E151" s="19"/>
      <c r="F151" s="68"/>
      <c r="G151" s="68">
        <v>397.64</v>
      </c>
      <c r="H151" s="12">
        <f t="shared" si="2"/>
        <v>-25474.04</v>
      </c>
      <c r="I151" s="13"/>
    </row>
    <row r="152" spans="1:9">
      <c r="A152" s="8">
        <v>40263</v>
      </c>
      <c r="B152" s="9"/>
      <c r="C152" s="9"/>
      <c r="D152" s="10" t="s">
        <v>16</v>
      </c>
      <c r="E152" s="11"/>
      <c r="F152" s="68"/>
      <c r="G152" s="68">
        <v>310</v>
      </c>
      <c r="H152" s="12">
        <f t="shared" si="2"/>
        <v>-25164.04</v>
      </c>
      <c r="I152" s="13"/>
    </row>
    <row r="153" spans="1:9">
      <c r="A153" s="8">
        <v>40263</v>
      </c>
      <c r="B153" s="9"/>
      <c r="C153" s="9"/>
      <c r="D153" s="10" t="s">
        <v>30</v>
      </c>
      <c r="E153" s="11"/>
      <c r="F153" s="68"/>
      <c r="G153" s="68">
        <v>124</v>
      </c>
      <c r="H153" s="12">
        <f t="shared" si="2"/>
        <v>-25040.04</v>
      </c>
      <c r="I153" s="13"/>
    </row>
    <row r="154" spans="1:9">
      <c r="A154" s="8">
        <v>40263</v>
      </c>
      <c r="B154" s="9"/>
      <c r="C154" s="9"/>
      <c r="D154" s="10" t="s">
        <v>30</v>
      </c>
      <c r="E154" s="11"/>
      <c r="F154" s="68"/>
      <c r="G154" s="68">
        <v>396.72</v>
      </c>
      <c r="H154" s="12">
        <f t="shared" si="2"/>
        <v>-24643.32</v>
      </c>
      <c r="I154" s="13"/>
    </row>
    <row r="155" spans="1:9">
      <c r="A155" s="8">
        <v>40263</v>
      </c>
      <c r="B155" s="9"/>
      <c r="C155" s="9"/>
      <c r="D155" s="10" t="s">
        <v>30</v>
      </c>
      <c r="E155" s="11"/>
      <c r="F155" s="68"/>
      <c r="G155" s="68">
        <v>1934</v>
      </c>
      <c r="H155" s="12">
        <f t="shared" si="2"/>
        <v>-22709.32</v>
      </c>
      <c r="I155" s="13"/>
    </row>
    <row r="156" spans="1:9">
      <c r="A156" s="8">
        <v>40263</v>
      </c>
      <c r="B156" s="9"/>
      <c r="C156" s="9"/>
      <c r="D156" s="10" t="s">
        <v>243</v>
      </c>
      <c r="E156" s="11"/>
      <c r="F156" s="220">
        <v>6532.07</v>
      </c>
      <c r="G156" s="68"/>
      <c r="H156" s="12">
        <f t="shared" si="2"/>
        <v>-29241.39</v>
      </c>
      <c r="I156" s="13"/>
    </row>
    <row r="157" spans="1:9">
      <c r="A157" s="8">
        <v>40263</v>
      </c>
      <c r="B157" s="9">
        <v>5396</v>
      </c>
      <c r="C157" s="9"/>
      <c r="D157" s="10" t="s">
        <v>244</v>
      </c>
      <c r="E157" s="11"/>
      <c r="F157" s="68">
        <v>1040</v>
      </c>
      <c r="G157" s="68"/>
      <c r="H157" s="12">
        <f t="shared" si="2"/>
        <v>-30281.39</v>
      </c>
      <c r="I157" s="13"/>
    </row>
    <row r="158" spans="1:9">
      <c r="A158" s="8">
        <v>40266</v>
      </c>
      <c r="B158" s="9"/>
      <c r="C158" s="9"/>
      <c r="D158" s="10" t="s">
        <v>68</v>
      </c>
      <c r="E158" s="11"/>
      <c r="F158" s="68"/>
      <c r="G158" s="68">
        <v>91.77</v>
      </c>
      <c r="H158" s="12">
        <f t="shared" si="2"/>
        <v>-30189.62</v>
      </c>
      <c r="I158" s="13"/>
    </row>
    <row r="159" spans="1:9">
      <c r="A159" s="8">
        <v>40266</v>
      </c>
      <c r="B159" s="9"/>
      <c r="C159" s="9"/>
      <c r="D159" s="10" t="s">
        <v>30</v>
      </c>
      <c r="E159" s="11"/>
      <c r="F159" s="68"/>
      <c r="G159" s="68">
        <v>140</v>
      </c>
      <c r="H159" s="12">
        <f t="shared" si="2"/>
        <v>-30049.62</v>
      </c>
      <c r="I159" s="13"/>
    </row>
    <row r="160" spans="1:9">
      <c r="A160" s="8">
        <v>40266</v>
      </c>
      <c r="B160" s="224">
        <v>5343</v>
      </c>
      <c r="C160" s="224"/>
      <c r="D160" s="225" t="s">
        <v>245</v>
      </c>
      <c r="E160" s="127"/>
      <c r="F160" s="226">
        <v>754</v>
      </c>
      <c r="G160" s="68"/>
      <c r="H160" s="12">
        <f t="shared" si="2"/>
        <v>-30803.62</v>
      </c>
      <c r="I160" s="13"/>
    </row>
    <row r="161" spans="1:9">
      <c r="A161" s="8">
        <v>40267</v>
      </c>
      <c r="B161" s="9"/>
      <c r="C161" s="9"/>
      <c r="D161" s="10" t="s">
        <v>16</v>
      </c>
      <c r="E161" s="11"/>
      <c r="F161" s="68"/>
      <c r="G161" s="68">
        <v>738</v>
      </c>
      <c r="H161" s="12">
        <f t="shared" si="2"/>
        <v>-30065.62</v>
      </c>
      <c r="I161" s="13"/>
    </row>
    <row r="162" spans="1:9">
      <c r="A162" s="8">
        <v>40267</v>
      </c>
      <c r="B162" s="9"/>
      <c r="C162" s="9"/>
      <c r="D162" s="10" t="s">
        <v>30</v>
      </c>
      <c r="E162" s="11"/>
      <c r="F162" s="68"/>
      <c r="G162" s="68">
        <v>246.24</v>
      </c>
      <c r="H162" s="12">
        <f t="shared" si="2"/>
        <v>-29819.379999999997</v>
      </c>
      <c r="I162" s="13"/>
    </row>
    <row r="163" spans="1:9">
      <c r="A163" s="8">
        <v>40267</v>
      </c>
      <c r="B163" s="9"/>
      <c r="C163" s="9"/>
      <c r="D163" s="10" t="s">
        <v>30</v>
      </c>
      <c r="E163" s="11"/>
      <c r="F163" s="68"/>
      <c r="G163" s="68">
        <v>220</v>
      </c>
      <c r="H163" s="12">
        <f t="shared" si="2"/>
        <v>-29599.379999999997</v>
      </c>
      <c r="I163" s="13"/>
    </row>
    <row r="164" spans="1:9">
      <c r="A164" s="8">
        <v>40267</v>
      </c>
      <c r="B164" s="9"/>
      <c r="C164" s="9"/>
      <c r="D164" s="10" t="s">
        <v>89</v>
      </c>
      <c r="E164" s="11"/>
      <c r="F164" s="222">
        <v>113.76</v>
      </c>
      <c r="G164" s="68"/>
      <c r="H164" s="12">
        <f t="shared" si="2"/>
        <v>-29713.139999999996</v>
      </c>
      <c r="I164" s="13"/>
    </row>
    <row r="165" spans="1:9">
      <c r="A165" s="8">
        <v>40267</v>
      </c>
      <c r="B165" s="9"/>
      <c r="C165" s="9"/>
      <c r="D165" s="10" t="s">
        <v>27</v>
      </c>
      <c r="E165" s="11"/>
      <c r="F165" s="222">
        <v>14</v>
      </c>
      <c r="G165" s="68"/>
      <c r="H165" s="12">
        <f t="shared" si="2"/>
        <v>-29727.139999999996</v>
      </c>
      <c r="I165" s="13"/>
    </row>
    <row r="166" spans="1:9">
      <c r="A166" s="8">
        <v>40267</v>
      </c>
      <c r="B166" s="9"/>
      <c r="C166" s="9"/>
      <c r="D166" s="10" t="s">
        <v>179</v>
      </c>
      <c r="E166" s="11"/>
      <c r="F166" s="220">
        <v>2659.35</v>
      </c>
      <c r="G166" s="68"/>
      <c r="H166" s="12">
        <f t="shared" si="2"/>
        <v>-32386.489999999994</v>
      </c>
      <c r="I166" s="13"/>
    </row>
    <row r="167" spans="1:9">
      <c r="A167" s="8">
        <v>40267</v>
      </c>
      <c r="B167" s="224">
        <v>5344</v>
      </c>
      <c r="C167" s="224"/>
      <c r="D167" s="225" t="s">
        <v>981</v>
      </c>
      <c r="E167" s="127"/>
      <c r="F167" s="226">
        <v>4893</v>
      </c>
      <c r="G167" s="68"/>
      <c r="H167" s="12">
        <f t="shared" si="2"/>
        <v>-37279.489999999991</v>
      </c>
      <c r="I167" s="13"/>
    </row>
    <row r="168" spans="1:9">
      <c r="A168" s="8">
        <v>40268</v>
      </c>
      <c r="B168" s="9"/>
      <c r="C168" s="9"/>
      <c r="D168" s="10" t="s">
        <v>23</v>
      </c>
      <c r="E168" s="11"/>
      <c r="F168" s="68"/>
      <c r="G168" s="68">
        <v>2658.3</v>
      </c>
      <c r="H168" s="12">
        <f t="shared" si="2"/>
        <v>-34621.189999999988</v>
      </c>
      <c r="I168" s="13"/>
    </row>
    <row r="169" spans="1:9">
      <c r="A169" s="8">
        <v>40268</v>
      </c>
      <c r="B169" s="9"/>
      <c r="C169" s="9"/>
      <c r="D169" s="10" t="s">
        <v>23</v>
      </c>
      <c r="E169" s="11"/>
      <c r="F169" s="68"/>
      <c r="G169" s="68">
        <v>966</v>
      </c>
      <c r="H169" s="12">
        <f t="shared" si="2"/>
        <v>-33655.189999999988</v>
      </c>
      <c r="I169" s="13"/>
    </row>
    <row r="170" spans="1:9">
      <c r="A170" s="8">
        <v>40268</v>
      </c>
      <c r="B170" s="9"/>
      <c r="C170" s="9"/>
      <c r="D170" s="10" t="s">
        <v>23</v>
      </c>
      <c r="E170" s="11"/>
      <c r="F170" s="68"/>
      <c r="G170" s="68">
        <v>1900</v>
      </c>
      <c r="H170" s="12">
        <f t="shared" si="2"/>
        <v>-31755.189999999988</v>
      </c>
      <c r="I170" s="13"/>
    </row>
    <row r="171" spans="1:9">
      <c r="A171" s="8">
        <v>40268</v>
      </c>
      <c r="B171" s="9"/>
      <c r="C171" s="9"/>
      <c r="D171" s="10" t="s">
        <v>23</v>
      </c>
      <c r="E171" s="11"/>
      <c r="F171" s="68"/>
      <c r="G171" s="68">
        <v>240</v>
      </c>
      <c r="H171" s="12">
        <f t="shared" si="2"/>
        <v>-31515.189999999988</v>
      </c>
      <c r="I171" s="13"/>
    </row>
    <row r="172" spans="1:9">
      <c r="A172" s="8">
        <v>40268</v>
      </c>
      <c r="B172" s="9"/>
      <c r="C172" s="9"/>
      <c r="D172" s="10" t="s">
        <v>23</v>
      </c>
      <c r="E172" s="11"/>
      <c r="F172" s="68">
        <v>184.85</v>
      </c>
      <c r="G172" s="68"/>
      <c r="H172" s="12">
        <f t="shared" si="2"/>
        <v>-31700.039999999986</v>
      </c>
      <c r="I172" s="13"/>
    </row>
    <row r="173" spans="1:9">
      <c r="A173" s="8">
        <v>40268</v>
      </c>
      <c r="B173" s="9"/>
      <c r="C173" s="9"/>
      <c r="D173" s="10" t="s">
        <v>23</v>
      </c>
      <c r="E173" s="11"/>
      <c r="F173" s="68">
        <v>245.97</v>
      </c>
      <c r="G173" s="68"/>
      <c r="H173" s="12">
        <f t="shared" si="2"/>
        <v>-31946.009999999987</v>
      </c>
      <c r="I173" s="13"/>
    </row>
    <row r="174" spans="1:9">
      <c r="A174" s="8">
        <v>40268</v>
      </c>
      <c r="B174" s="9"/>
      <c r="C174" s="9"/>
      <c r="D174" s="10" t="s">
        <v>23</v>
      </c>
      <c r="E174" s="11"/>
      <c r="F174" s="68">
        <v>258.56</v>
      </c>
      <c r="G174" s="68"/>
      <c r="H174" s="12">
        <f t="shared" si="2"/>
        <v>-32204.569999999989</v>
      </c>
      <c r="I174" s="13"/>
    </row>
    <row r="175" spans="1:9">
      <c r="A175" s="8">
        <v>40268</v>
      </c>
      <c r="B175" s="9"/>
      <c r="C175" s="9"/>
      <c r="D175" s="10" t="s">
        <v>23</v>
      </c>
      <c r="E175" s="11"/>
      <c r="F175" s="220">
        <v>14373.26</v>
      </c>
      <c r="G175" s="68"/>
      <c r="H175" s="12">
        <f t="shared" si="2"/>
        <v>-46577.829999999987</v>
      </c>
      <c r="I175" s="13"/>
    </row>
    <row r="176" spans="1:9">
      <c r="A176" s="8">
        <v>40268</v>
      </c>
      <c r="B176" s="9"/>
      <c r="C176" s="9"/>
      <c r="D176" s="10" t="s">
        <v>167</v>
      </c>
      <c r="E176" s="11"/>
      <c r="F176" s="220">
        <v>1588.27</v>
      </c>
      <c r="G176" s="68"/>
      <c r="H176" s="12">
        <f t="shared" si="2"/>
        <v>-48166.099999999984</v>
      </c>
      <c r="I176" s="13"/>
    </row>
    <row r="177" spans="1:9">
      <c r="A177" s="8"/>
      <c r="B177" s="9"/>
      <c r="C177" s="9"/>
      <c r="D177" s="13"/>
      <c r="E177" s="11"/>
      <c r="F177" s="68"/>
      <c r="G177" s="68"/>
      <c r="H177" s="12"/>
      <c r="I177" s="13"/>
    </row>
    <row r="178" spans="1:9">
      <c r="A178" s="8"/>
      <c r="B178" s="9"/>
      <c r="C178" s="9"/>
      <c r="D178" s="13"/>
      <c r="E178" s="11"/>
      <c r="F178" s="68"/>
      <c r="G178" s="68"/>
      <c r="H178" s="12"/>
      <c r="I178" s="13"/>
    </row>
    <row r="179" spans="1:9">
      <c r="A179" s="8"/>
      <c r="B179" s="9"/>
      <c r="C179" s="9"/>
      <c r="D179" s="13" t="s">
        <v>111</v>
      </c>
      <c r="E179" s="11"/>
      <c r="F179" s="68">
        <f>SUM(F8:F177)</f>
        <v>137784.72</v>
      </c>
      <c r="G179" s="68">
        <f>SUM(G8:G177)</f>
        <v>113460.94</v>
      </c>
      <c r="H179" s="12">
        <f>G179-F179</f>
        <v>-24323.78</v>
      </c>
      <c r="I179" s="13"/>
    </row>
    <row r="180" spans="1:9">
      <c r="A180" s="8"/>
      <c r="B180" s="9"/>
      <c r="C180" s="9"/>
      <c r="D180" s="13"/>
      <c r="E180" s="11"/>
      <c r="F180" s="68"/>
      <c r="G180" s="68"/>
      <c r="H180" s="12">
        <f>H8</f>
        <v>-23842.319999999992</v>
      </c>
      <c r="I180" s="13"/>
    </row>
    <row r="181" spans="1:9">
      <c r="A181" s="8"/>
      <c r="B181" s="9"/>
      <c r="C181" s="9"/>
      <c r="D181" s="13"/>
      <c r="E181" s="11"/>
      <c r="F181" s="68"/>
      <c r="G181" s="68"/>
      <c r="H181" s="12">
        <f>SUM(H179:H180)</f>
        <v>-48166.099999999991</v>
      </c>
      <c r="I181" s="13"/>
    </row>
    <row r="182" spans="1:9">
      <c r="A182" s="8"/>
      <c r="B182" s="9"/>
      <c r="C182" s="9"/>
      <c r="D182" s="13"/>
      <c r="E182" s="11"/>
      <c r="F182" s="68"/>
      <c r="G182" s="68"/>
      <c r="H182" s="12"/>
      <c r="I182" s="13"/>
    </row>
    <row r="183" spans="1:9">
      <c r="A183" s="8"/>
      <c r="B183" s="9"/>
      <c r="C183" s="9"/>
      <c r="D183" s="13"/>
      <c r="E183" s="11"/>
      <c r="F183" s="68"/>
      <c r="G183" s="68"/>
      <c r="H183" s="12"/>
      <c r="I183" s="13"/>
    </row>
    <row r="184" spans="1:9">
      <c r="A184" s="8"/>
      <c r="B184" s="9"/>
      <c r="C184" s="9"/>
      <c r="D184" s="13"/>
      <c r="E184" s="11"/>
      <c r="F184" s="68"/>
      <c r="G184" s="68"/>
      <c r="H184" s="12"/>
      <c r="I184" s="13"/>
    </row>
    <row r="185" spans="1:9">
      <c r="A185" s="8"/>
      <c r="B185" s="9"/>
      <c r="C185" s="9"/>
      <c r="D185" s="13"/>
      <c r="E185" s="11"/>
      <c r="F185" s="68"/>
      <c r="G185" s="68"/>
      <c r="H185" s="12"/>
      <c r="I185" s="13"/>
    </row>
    <row r="186" spans="1:9">
      <c r="A186" s="8"/>
      <c r="B186" s="9"/>
      <c r="C186" s="9"/>
      <c r="D186" s="13"/>
      <c r="E186" s="11"/>
      <c r="F186" s="68"/>
      <c r="G186" s="68"/>
      <c r="H186" s="12"/>
      <c r="I186" s="13"/>
    </row>
    <row r="187" spans="1:9">
      <c r="A187" s="8"/>
      <c r="B187" s="9"/>
      <c r="C187" s="9"/>
      <c r="D187" s="13"/>
      <c r="E187" s="11"/>
      <c r="F187" s="68"/>
      <c r="G187" s="68"/>
      <c r="H187" s="12"/>
      <c r="I187" s="13"/>
    </row>
    <row r="188" spans="1:9">
      <c r="A188" s="8"/>
      <c r="B188" s="9"/>
      <c r="C188" s="9"/>
      <c r="D188" s="13"/>
      <c r="E188" s="11"/>
      <c r="F188" s="68"/>
      <c r="G188" s="68"/>
      <c r="H188" s="12"/>
      <c r="I188" s="13"/>
    </row>
  </sheetData>
  <sheetProtection selectLockedCells="1" selectUnlockedCells="1"/>
  <pageMargins left="0.15763888888888888" right="3.9583333333333331E-2" top="0.42291666666666666" bottom="0.42291666666666666" header="0.15763888888888888" footer="0.15763888888888888"/>
  <pageSetup paperSize="9" orientation="landscape" useFirstPageNumber="1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K228"/>
  <sheetViews>
    <sheetView zoomScale="120" zoomScaleNormal="120" workbookViewId="0">
      <selection activeCell="D181" sqref="D181"/>
    </sheetView>
  </sheetViews>
  <sheetFormatPr defaultRowHeight="12.75"/>
  <cols>
    <col min="1" max="1" width="9.140625" style="1"/>
    <col min="2" max="2" width="9.140625" style="2"/>
    <col min="3" max="3" width="11" style="2" customWidth="1"/>
    <col min="4" max="4" width="59" customWidth="1"/>
    <col min="5" max="5" width="11" style="3" customWidth="1"/>
    <col min="6" max="7" width="12.42578125" style="3" customWidth="1"/>
    <col min="8" max="8" width="18.85546875" style="4" customWidth="1"/>
    <col min="9" max="9" width="11" style="5" customWidth="1"/>
  </cols>
  <sheetData>
    <row r="1" spans="1:9">
      <c r="A1" s="6" t="s">
        <v>0</v>
      </c>
      <c r="D1" t="s">
        <v>1</v>
      </c>
    </row>
    <row r="3" spans="1:9">
      <c r="A3" s="8" t="s">
        <v>3</v>
      </c>
      <c r="B3" s="9" t="s">
        <v>4</v>
      </c>
      <c r="C3" s="9" t="s">
        <v>5</v>
      </c>
      <c r="D3" s="13" t="s">
        <v>6</v>
      </c>
      <c r="E3" s="11" t="s">
        <v>7</v>
      </c>
      <c r="F3" s="11" t="s">
        <v>7</v>
      </c>
      <c r="G3" s="11" t="s">
        <v>8</v>
      </c>
      <c r="H3" s="12" t="s">
        <v>9</v>
      </c>
      <c r="I3" s="11" t="s">
        <v>10</v>
      </c>
    </row>
    <row r="4" spans="1:9">
      <c r="A4" s="8"/>
      <c r="B4" s="9"/>
      <c r="C4" s="9"/>
      <c r="D4" s="13"/>
      <c r="E4" s="11" t="s">
        <v>11</v>
      </c>
      <c r="F4" s="11" t="s">
        <v>12</v>
      </c>
      <c r="G4" s="11"/>
      <c r="H4" s="12"/>
      <c r="I4" s="13"/>
    </row>
    <row r="5" spans="1:9">
      <c r="A5" s="8"/>
      <c r="B5" s="9"/>
      <c r="C5" s="9"/>
      <c r="D5" s="13"/>
      <c r="E5" s="11"/>
      <c r="F5" s="11"/>
      <c r="G5" s="11"/>
      <c r="H5" s="12"/>
      <c r="I5" s="13"/>
    </row>
    <row r="6" spans="1:9">
      <c r="A6" s="46">
        <v>40267</v>
      </c>
      <c r="B6" s="47"/>
      <c r="C6" s="47"/>
      <c r="D6" s="48" t="s">
        <v>382</v>
      </c>
      <c r="E6" s="49"/>
      <c r="F6" s="49"/>
      <c r="G6" s="49"/>
      <c r="H6" s="50">
        <v>-48166.1</v>
      </c>
      <c r="I6" s="13"/>
    </row>
    <row r="7" spans="1:9">
      <c r="A7" s="51" t="s">
        <v>443</v>
      </c>
      <c r="B7" s="52"/>
      <c r="C7" s="52" t="s">
        <v>444</v>
      </c>
      <c r="D7" s="53" t="s">
        <v>383</v>
      </c>
      <c r="E7" s="54"/>
      <c r="F7" s="54"/>
      <c r="G7" s="54">
        <v>15907.49</v>
      </c>
      <c r="H7" s="50">
        <f>H6-F7+G7</f>
        <v>-32258.61</v>
      </c>
      <c r="I7" s="13"/>
    </row>
    <row r="8" spans="1:9">
      <c r="A8" s="51" t="s">
        <v>443</v>
      </c>
      <c r="B8" s="55" t="s">
        <v>258</v>
      </c>
      <c r="C8" s="52" t="s">
        <v>445</v>
      </c>
      <c r="D8" s="53" t="s">
        <v>446</v>
      </c>
      <c r="E8" s="54"/>
      <c r="F8" s="54"/>
      <c r="G8" s="54">
        <v>124</v>
      </c>
      <c r="H8" s="50">
        <f t="shared" ref="H8:H71" si="0">H7-F8+G8</f>
        <v>-32134.61</v>
      </c>
      <c r="I8" s="13"/>
    </row>
    <row r="9" spans="1:9">
      <c r="A9" s="51" t="s">
        <v>443</v>
      </c>
      <c r="B9" s="233" t="s">
        <v>447</v>
      </c>
      <c r="C9" s="233"/>
      <c r="D9" s="236" t="s">
        <v>1082</v>
      </c>
      <c r="E9" s="235"/>
      <c r="F9" s="235">
        <v>2000</v>
      </c>
      <c r="G9" s="54"/>
      <c r="H9" s="50">
        <f t="shared" si="0"/>
        <v>-34134.61</v>
      </c>
      <c r="I9" s="13"/>
    </row>
    <row r="10" spans="1:9">
      <c r="A10" s="51" t="s">
        <v>443</v>
      </c>
      <c r="B10" s="55" t="s">
        <v>258</v>
      </c>
      <c r="C10" s="52">
        <v>5890883</v>
      </c>
      <c r="D10" s="56" t="s">
        <v>448</v>
      </c>
      <c r="E10" s="54"/>
      <c r="F10" s="54">
        <v>155.81</v>
      </c>
      <c r="G10" s="54"/>
      <c r="H10" s="50">
        <f t="shared" si="0"/>
        <v>-34290.42</v>
      </c>
      <c r="I10" s="13"/>
    </row>
    <row r="11" spans="1:9">
      <c r="A11" s="51" t="s">
        <v>449</v>
      </c>
      <c r="B11" s="55"/>
      <c r="C11" s="52" t="s">
        <v>450</v>
      </c>
      <c r="D11" s="56" t="s">
        <v>451</v>
      </c>
      <c r="E11" s="54"/>
      <c r="F11" s="54"/>
      <c r="G11" s="54">
        <v>954.33</v>
      </c>
      <c r="H11" s="50">
        <f t="shared" si="0"/>
        <v>-33336.089999999997</v>
      </c>
      <c r="I11" s="13"/>
    </row>
    <row r="12" spans="1:9">
      <c r="A12" s="51" t="s">
        <v>449</v>
      </c>
      <c r="B12" s="55" t="s">
        <v>258</v>
      </c>
      <c r="C12" s="52" t="s">
        <v>452</v>
      </c>
      <c r="D12" s="53" t="s">
        <v>453</v>
      </c>
      <c r="E12" s="54"/>
      <c r="F12" s="54">
        <v>682.15</v>
      </c>
      <c r="G12" s="54"/>
      <c r="H12" s="50">
        <f t="shared" si="0"/>
        <v>-34018.239999999998</v>
      </c>
      <c r="I12" s="13"/>
    </row>
    <row r="13" spans="1:9">
      <c r="A13" s="51" t="s">
        <v>449</v>
      </c>
      <c r="B13" s="55" t="s">
        <v>258</v>
      </c>
      <c r="C13" s="52" t="s">
        <v>454</v>
      </c>
      <c r="D13" s="53" t="s">
        <v>453</v>
      </c>
      <c r="E13" s="54"/>
      <c r="F13" s="54">
        <v>533.98</v>
      </c>
      <c r="G13" s="54"/>
      <c r="H13" s="50">
        <f t="shared" si="0"/>
        <v>-34552.22</v>
      </c>
      <c r="I13" s="13"/>
    </row>
    <row r="14" spans="1:9">
      <c r="A14" s="51" t="s">
        <v>449</v>
      </c>
      <c r="B14" s="55" t="s">
        <v>258</v>
      </c>
      <c r="C14" s="52" t="s">
        <v>455</v>
      </c>
      <c r="D14" s="53" t="s">
        <v>396</v>
      </c>
      <c r="E14" s="54"/>
      <c r="F14" s="54">
        <v>1879.17</v>
      </c>
      <c r="G14" s="54"/>
      <c r="H14" s="50">
        <f t="shared" si="0"/>
        <v>-36431.39</v>
      </c>
      <c r="I14" s="13"/>
    </row>
    <row r="15" spans="1:9">
      <c r="A15" s="51" t="s">
        <v>449</v>
      </c>
      <c r="B15" s="55" t="s">
        <v>258</v>
      </c>
      <c r="C15" s="52" t="s">
        <v>456</v>
      </c>
      <c r="D15" s="53" t="s">
        <v>457</v>
      </c>
      <c r="E15" s="54"/>
      <c r="F15" s="57">
        <v>32.21</v>
      </c>
      <c r="G15" s="54"/>
      <c r="H15" s="50">
        <f t="shared" si="0"/>
        <v>-36463.599999999999</v>
      </c>
      <c r="I15" s="13"/>
    </row>
    <row r="16" spans="1:9">
      <c r="A16" s="51" t="s">
        <v>449</v>
      </c>
      <c r="B16" s="55" t="s">
        <v>258</v>
      </c>
      <c r="C16" s="52" t="s">
        <v>458</v>
      </c>
      <c r="D16" s="53" t="s">
        <v>459</v>
      </c>
      <c r="E16" s="54"/>
      <c r="F16" s="54">
        <v>42.9</v>
      </c>
      <c r="G16" s="54"/>
      <c r="H16" s="50">
        <f t="shared" si="0"/>
        <v>-36506.5</v>
      </c>
      <c r="I16" s="13"/>
    </row>
    <row r="17" spans="1:9">
      <c r="A17" s="51" t="s">
        <v>449</v>
      </c>
      <c r="B17" s="55" t="s">
        <v>258</v>
      </c>
      <c r="C17" s="52" t="s">
        <v>458</v>
      </c>
      <c r="D17" s="53" t="s">
        <v>460</v>
      </c>
      <c r="E17" s="54"/>
      <c r="F17" s="54">
        <v>1603.74</v>
      </c>
      <c r="G17" s="54"/>
      <c r="H17" s="50">
        <f t="shared" si="0"/>
        <v>-38110.239999999998</v>
      </c>
      <c r="I17" s="13"/>
    </row>
    <row r="18" spans="1:9">
      <c r="A18" s="51" t="s">
        <v>461</v>
      </c>
      <c r="B18" s="55"/>
      <c r="C18" s="52" t="s">
        <v>444</v>
      </c>
      <c r="D18" s="53" t="s">
        <v>462</v>
      </c>
      <c r="E18" s="54"/>
      <c r="F18" s="54"/>
      <c r="G18" s="54">
        <v>11393.19</v>
      </c>
      <c r="H18" s="50">
        <f t="shared" si="0"/>
        <v>-26717.049999999996</v>
      </c>
      <c r="I18" s="13"/>
    </row>
    <row r="19" spans="1:9">
      <c r="A19" s="51" t="s">
        <v>461</v>
      </c>
      <c r="B19" s="55"/>
      <c r="C19" s="52" t="s">
        <v>463</v>
      </c>
      <c r="D19" s="53" t="s">
        <v>287</v>
      </c>
      <c r="E19" s="54"/>
      <c r="F19" s="54"/>
      <c r="G19" s="54">
        <v>583.38</v>
      </c>
      <c r="H19" s="50">
        <f t="shared" si="0"/>
        <v>-26133.669999999995</v>
      </c>
      <c r="I19" s="13"/>
    </row>
    <row r="20" spans="1:9">
      <c r="A20" s="51" t="s">
        <v>461</v>
      </c>
      <c r="B20" s="55" t="s">
        <v>258</v>
      </c>
      <c r="C20" s="52" t="s">
        <v>444</v>
      </c>
      <c r="D20" s="53" t="s">
        <v>464</v>
      </c>
      <c r="E20" s="54"/>
      <c r="F20" s="54">
        <v>8</v>
      </c>
      <c r="G20" s="54"/>
      <c r="H20" s="50">
        <f t="shared" si="0"/>
        <v>-26141.669999999995</v>
      </c>
      <c r="I20" s="13"/>
    </row>
    <row r="21" spans="1:9">
      <c r="A21" s="51" t="s">
        <v>461</v>
      </c>
      <c r="B21" s="55" t="s">
        <v>258</v>
      </c>
      <c r="C21" s="52" t="s">
        <v>465</v>
      </c>
      <c r="D21" s="56" t="s">
        <v>28</v>
      </c>
      <c r="E21" s="54"/>
      <c r="F21" s="54">
        <v>32.590000000000003</v>
      </c>
      <c r="G21" s="54"/>
      <c r="H21" s="50">
        <f t="shared" si="0"/>
        <v>-26174.259999999995</v>
      </c>
      <c r="I21" s="13"/>
    </row>
    <row r="22" spans="1:9">
      <c r="A22" s="51" t="s">
        <v>466</v>
      </c>
      <c r="B22" s="55"/>
      <c r="C22" s="52" t="s">
        <v>444</v>
      </c>
      <c r="D22" s="53" t="s">
        <v>383</v>
      </c>
      <c r="E22" s="54"/>
      <c r="F22" s="54"/>
      <c r="G22" s="54">
        <v>180</v>
      </c>
      <c r="H22" s="50">
        <f t="shared" si="0"/>
        <v>-25994.259999999995</v>
      </c>
      <c r="I22" s="13"/>
    </row>
    <row r="23" spans="1:9">
      <c r="A23" s="51" t="s">
        <v>466</v>
      </c>
      <c r="B23" s="55"/>
      <c r="C23" s="52" t="s">
        <v>467</v>
      </c>
      <c r="D23" s="56" t="s">
        <v>468</v>
      </c>
      <c r="E23" s="54"/>
      <c r="F23" s="54"/>
      <c r="G23" s="54">
        <v>183.54</v>
      </c>
      <c r="H23" s="50">
        <f t="shared" si="0"/>
        <v>-25810.719999999994</v>
      </c>
      <c r="I23" s="13"/>
    </row>
    <row r="24" spans="1:9">
      <c r="A24" s="51" t="s">
        <v>466</v>
      </c>
      <c r="B24" s="55"/>
      <c r="C24" s="52" t="s">
        <v>469</v>
      </c>
      <c r="D24" s="53" t="s">
        <v>287</v>
      </c>
      <c r="E24" s="54"/>
      <c r="F24" s="54"/>
      <c r="G24" s="54">
        <v>140</v>
      </c>
      <c r="H24" s="50">
        <f t="shared" si="0"/>
        <v>-25670.719999999994</v>
      </c>
      <c r="I24" s="13"/>
    </row>
    <row r="25" spans="1:9">
      <c r="A25" s="51" t="s">
        <v>466</v>
      </c>
      <c r="B25" s="55"/>
      <c r="C25" s="52" t="s">
        <v>470</v>
      </c>
      <c r="D25" s="53" t="s">
        <v>471</v>
      </c>
      <c r="E25" s="54"/>
      <c r="F25" s="54"/>
      <c r="G25" s="54">
        <v>6530.69</v>
      </c>
      <c r="H25" s="50">
        <f t="shared" si="0"/>
        <v>-19140.029999999995</v>
      </c>
      <c r="I25" s="13"/>
    </row>
    <row r="26" spans="1:9">
      <c r="A26" s="51" t="s">
        <v>472</v>
      </c>
      <c r="B26" s="55"/>
      <c r="C26" s="52" t="s">
        <v>473</v>
      </c>
      <c r="D26" s="53" t="s">
        <v>287</v>
      </c>
      <c r="E26" s="54"/>
      <c r="F26" s="54"/>
      <c r="G26" s="54">
        <v>1450</v>
      </c>
      <c r="H26" s="50">
        <f t="shared" si="0"/>
        <v>-17690.029999999995</v>
      </c>
      <c r="I26" s="13"/>
    </row>
    <row r="27" spans="1:9">
      <c r="A27" s="51" t="s">
        <v>472</v>
      </c>
      <c r="B27" s="55" t="s">
        <v>258</v>
      </c>
      <c r="C27" s="52" t="s">
        <v>474</v>
      </c>
      <c r="D27" s="56" t="s">
        <v>475</v>
      </c>
      <c r="E27" s="54"/>
      <c r="F27" s="54">
        <v>17.600000000000001</v>
      </c>
      <c r="G27" s="54"/>
      <c r="H27" s="50">
        <f t="shared" si="0"/>
        <v>-17707.629999999994</v>
      </c>
      <c r="I27" s="13"/>
    </row>
    <row r="28" spans="1:9">
      <c r="A28" s="51" t="s">
        <v>472</v>
      </c>
      <c r="B28" s="55" t="s">
        <v>258</v>
      </c>
      <c r="C28" s="52" t="s">
        <v>476</v>
      </c>
      <c r="D28" s="56" t="s">
        <v>477</v>
      </c>
      <c r="E28" s="54"/>
      <c r="F28" s="54">
        <v>301.33</v>
      </c>
      <c r="G28" s="54"/>
      <c r="H28" s="50">
        <f t="shared" si="0"/>
        <v>-18008.959999999995</v>
      </c>
      <c r="I28" s="13"/>
    </row>
    <row r="29" spans="1:9">
      <c r="A29" s="51" t="s">
        <v>478</v>
      </c>
      <c r="B29" s="55"/>
      <c r="C29" s="52" t="s">
        <v>479</v>
      </c>
      <c r="D29" s="53" t="s">
        <v>480</v>
      </c>
      <c r="E29" s="54"/>
      <c r="F29" s="54"/>
      <c r="G29" s="54">
        <v>1495</v>
      </c>
      <c r="H29" s="50">
        <f t="shared" si="0"/>
        <v>-16513.959999999995</v>
      </c>
      <c r="I29" s="13"/>
    </row>
    <row r="30" spans="1:9">
      <c r="A30" s="51" t="s">
        <v>478</v>
      </c>
      <c r="B30" s="55"/>
      <c r="C30" s="52" t="s">
        <v>481</v>
      </c>
      <c r="D30" s="53" t="s">
        <v>287</v>
      </c>
      <c r="E30" s="54"/>
      <c r="F30" s="54"/>
      <c r="G30" s="54">
        <v>2124.2399999999998</v>
      </c>
      <c r="H30" s="50">
        <f t="shared" si="0"/>
        <v>-14389.719999999996</v>
      </c>
      <c r="I30" s="13"/>
    </row>
    <row r="31" spans="1:9">
      <c r="A31" s="51" t="s">
        <v>478</v>
      </c>
      <c r="B31" s="55"/>
      <c r="C31" s="52" t="s">
        <v>482</v>
      </c>
      <c r="D31" s="53" t="s">
        <v>483</v>
      </c>
      <c r="E31" s="54"/>
      <c r="F31" s="54"/>
      <c r="G31" s="54">
        <v>280</v>
      </c>
      <c r="H31" s="50">
        <f t="shared" si="0"/>
        <v>-14109.719999999996</v>
      </c>
      <c r="I31" s="13"/>
    </row>
    <row r="32" spans="1:9">
      <c r="A32" s="51" t="s">
        <v>478</v>
      </c>
      <c r="B32" s="55" t="s">
        <v>258</v>
      </c>
      <c r="C32" s="52" t="s">
        <v>484</v>
      </c>
      <c r="D32" s="53" t="s">
        <v>485</v>
      </c>
      <c r="E32" s="54"/>
      <c r="F32" s="54">
        <v>318</v>
      </c>
      <c r="G32" s="54"/>
      <c r="H32" s="50">
        <f t="shared" si="0"/>
        <v>-14427.719999999996</v>
      </c>
      <c r="I32" s="13"/>
    </row>
    <row r="33" spans="1:9">
      <c r="A33" s="51" t="s">
        <v>478</v>
      </c>
      <c r="B33" s="55" t="s">
        <v>258</v>
      </c>
      <c r="C33" s="52" t="s">
        <v>486</v>
      </c>
      <c r="D33" s="53" t="s">
        <v>487</v>
      </c>
      <c r="E33" s="54"/>
      <c r="F33" s="54">
        <v>236.61</v>
      </c>
      <c r="G33" s="54"/>
      <c r="H33" s="50">
        <f t="shared" si="0"/>
        <v>-14664.329999999996</v>
      </c>
      <c r="I33" s="13"/>
    </row>
    <row r="34" spans="1:9">
      <c r="A34" s="51" t="s">
        <v>478</v>
      </c>
      <c r="B34" s="55" t="s">
        <v>258</v>
      </c>
      <c r="C34" s="52" t="s">
        <v>488</v>
      </c>
      <c r="D34" s="53" t="s">
        <v>489</v>
      </c>
      <c r="E34" s="54"/>
      <c r="F34" s="54">
        <v>227.02</v>
      </c>
      <c r="G34" s="54"/>
      <c r="H34" s="50">
        <f t="shared" si="0"/>
        <v>-14891.349999999997</v>
      </c>
      <c r="I34" s="13"/>
    </row>
    <row r="35" spans="1:9">
      <c r="A35" s="51" t="s">
        <v>478</v>
      </c>
      <c r="B35" s="55" t="s">
        <v>258</v>
      </c>
      <c r="C35" s="52" t="s">
        <v>490</v>
      </c>
      <c r="D35" s="53" t="s">
        <v>299</v>
      </c>
      <c r="E35" s="54"/>
      <c r="F35" s="54">
        <v>502.04</v>
      </c>
      <c r="G35" s="54"/>
      <c r="H35" s="50">
        <f t="shared" si="0"/>
        <v>-15393.389999999998</v>
      </c>
      <c r="I35" s="13"/>
    </row>
    <row r="36" spans="1:9">
      <c r="A36" s="51" t="s">
        <v>478</v>
      </c>
      <c r="B36" s="55" t="s">
        <v>258</v>
      </c>
      <c r="C36" s="52" t="s">
        <v>491</v>
      </c>
      <c r="D36" s="53" t="s">
        <v>302</v>
      </c>
      <c r="E36" s="54"/>
      <c r="F36" s="54">
        <v>293.39</v>
      </c>
      <c r="G36" s="54"/>
      <c r="H36" s="50">
        <f t="shared" si="0"/>
        <v>-15686.779999999997</v>
      </c>
      <c r="I36" s="13"/>
    </row>
    <row r="37" spans="1:9">
      <c r="A37" s="51" t="s">
        <v>478</v>
      </c>
      <c r="B37" s="55" t="s">
        <v>258</v>
      </c>
      <c r="C37" s="52" t="s">
        <v>492</v>
      </c>
      <c r="D37" s="53" t="s">
        <v>346</v>
      </c>
      <c r="E37" s="54"/>
      <c r="F37" s="54">
        <v>3011.11</v>
      </c>
      <c r="G37" s="54"/>
      <c r="H37" s="50">
        <f t="shared" si="0"/>
        <v>-18697.889999999996</v>
      </c>
      <c r="I37" s="13"/>
    </row>
    <row r="38" spans="1:9">
      <c r="A38" s="51" t="s">
        <v>478</v>
      </c>
      <c r="B38" s="55" t="s">
        <v>258</v>
      </c>
      <c r="C38" s="52" t="s">
        <v>493</v>
      </c>
      <c r="D38" s="53" t="s">
        <v>494</v>
      </c>
      <c r="E38" s="54"/>
      <c r="F38" s="54">
        <v>1806.47</v>
      </c>
      <c r="G38" s="54"/>
      <c r="H38" s="50">
        <f t="shared" si="0"/>
        <v>-20504.359999999997</v>
      </c>
      <c r="I38" s="13"/>
    </row>
    <row r="39" spans="1:9">
      <c r="A39" s="51" t="s">
        <v>478</v>
      </c>
      <c r="B39" s="55" t="s">
        <v>258</v>
      </c>
      <c r="C39" s="52" t="s">
        <v>495</v>
      </c>
      <c r="D39" s="53" t="s">
        <v>496</v>
      </c>
      <c r="E39" s="58"/>
      <c r="F39" s="58">
        <v>1744.88</v>
      </c>
      <c r="G39" s="58"/>
      <c r="H39" s="50">
        <f t="shared" si="0"/>
        <v>-22249.239999999998</v>
      </c>
      <c r="I39" s="13"/>
    </row>
    <row r="40" spans="1:9">
      <c r="A40" s="51" t="s">
        <v>478</v>
      </c>
      <c r="B40" s="55" t="s">
        <v>258</v>
      </c>
      <c r="C40" s="52" t="s">
        <v>497</v>
      </c>
      <c r="D40" s="53" t="s">
        <v>401</v>
      </c>
      <c r="E40" s="54"/>
      <c r="F40" s="54">
        <v>755</v>
      </c>
      <c r="G40" s="54"/>
      <c r="H40" s="50">
        <f t="shared" si="0"/>
        <v>-23004.239999999998</v>
      </c>
      <c r="I40" s="13"/>
    </row>
    <row r="41" spans="1:9">
      <c r="A41" s="51" t="s">
        <v>478</v>
      </c>
      <c r="B41" s="55" t="s">
        <v>258</v>
      </c>
      <c r="C41" s="52" t="s">
        <v>498</v>
      </c>
      <c r="D41" s="53" t="s">
        <v>499</v>
      </c>
      <c r="E41" s="54"/>
      <c r="F41" s="54">
        <v>836</v>
      </c>
      <c r="G41" s="54"/>
      <c r="H41" s="50">
        <f t="shared" si="0"/>
        <v>-23840.239999999998</v>
      </c>
      <c r="I41" s="13"/>
    </row>
    <row r="42" spans="1:9">
      <c r="A42" s="51" t="s">
        <v>478</v>
      </c>
      <c r="B42" s="55" t="s">
        <v>258</v>
      </c>
      <c r="C42" s="52" t="s">
        <v>500</v>
      </c>
      <c r="D42" s="53" t="s">
        <v>268</v>
      </c>
      <c r="E42" s="54"/>
      <c r="F42" s="54">
        <v>1352</v>
      </c>
      <c r="G42" s="54"/>
      <c r="H42" s="50">
        <f t="shared" si="0"/>
        <v>-25192.239999999998</v>
      </c>
      <c r="I42" s="13"/>
    </row>
    <row r="43" spans="1:9">
      <c r="A43" s="51" t="s">
        <v>478</v>
      </c>
      <c r="B43" s="55" t="s">
        <v>258</v>
      </c>
      <c r="C43" s="52" t="s">
        <v>501</v>
      </c>
      <c r="D43" s="53" t="s">
        <v>502</v>
      </c>
      <c r="E43" s="54"/>
      <c r="F43" s="54">
        <v>5024</v>
      </c>
      <c r="G43" s="54"/>
      <c r="H43" s="50">
        <f t="shared" si="0"/>
        <v>-30216.239999999998</v>
      </c>
      <c r="I43" s="13"/>
    </row>
    <row r="44" spans="1:9">
      <c r="A44" s="51" t="s">
        <v>478</v>
      </c>
      <c r="B44" s="55" t="s">
        <v>258</v>
      </c>
      <c r="C44" s="52" t="s">
        <v>503</v>
      </c>
      <c r="D44" s="53" t="s">
        <v>504</v>
      </c>
      <c r="E44" s="54"/>
      <c r="F44" s="54">
        <v>876</v>
      </c>
      <c r="G44" s="54"/>
      <c r="H44" s="50">
        <f t="shared" si="0"/>
        <v>-31092.239999999998</v>
      </c>
      <c r="I44" s="13"/>
    </row>
    <row r="45" spans="1:9">
      <c r="A45" s="51" t="s">
        <v>478</v>
      </c>
      <c r="B45" s="55" t="s">
        <v>258</v>
      </c>
      <c r="C45" s="52" t="s">
        <v>505</v>
      </c>
      <c r="D45" s="53" t="s">
        <v>269</v>
      </c>
      <c r="E45" s="54"/>
      <c r="F45" s="54">
        <v>168</v>
      </c>
      <c r="G45" s="54"/>
      <c r="H45" s="50">
        <f t="shared" si="0"/>
        <v>-31260.239999999998</v>
      </c>
      <c r="I45" s="13"/>
    </row>
    <row r="46" spans="1:9">
      <c r="A46" s="51" t="s">
        <v>478</v>
      </c>
      <c r="B46" s="55" t="s">
        <v>258</v>
      </c>
      <c r="C46" s="52" t="s">
        <v>506</v>
      </c>
      <c r="D46" s="53" t="s">
        <v>270</v>
      </c>
      <c r="E46" s="58"/>
      <c r="F46" s="58">
        <v>783</v>
      </c>
      <c r="G46" s="58"/>
      <c r="H46" s="50">
        <f t="shared" si="0"/>
        <v>-32043.239999999998</v>
      </c>
      <c r="I46" s="13"/>
    </row>
    <row r="47" spans="1:9">
      <c r="A47" s="51" t="s">
        <v>478</v>
      </c>
      <c r="B47" s="55" t="s">
        <v>258</v>
      </c>
      <c r="C47" s="52" t="s">
        <v>507</v>
      </c>
      <c r="D47" s="53" t="s">
        <v>403</v>
      </c>
      <c r="E47" s="54"/>
      <c r="F47" s="54">
        <v>679</v>
      </c>
      <c r="G47" s="54"/>
      <c r="H47" s="50">
        <f t="shared" si="0"/>
        <v>-32722.239999999998</v>
      </c>
      <c r="I47" s="13"/>
    </row>
    <row r="48" spans="1:9">
      <c r="A48" s="51" t="s">
        <v>478</v>
      </c>
      <c r="B48" s="55" t="s">
        <v>258</v>
      </c>
      <c r="C48" s="52" t="s">
        <v>508</v>
      </c>
      <c r="D48" s="53" t="s">
        <v>272</v>
      </c>
      <c r="E48" s="54"/>
      <c r="F48" s="54">
        <v>1233</v>
      </c>
      <c r="G48" s="54"/>
      <c r="H48" s="50">
        <f t="shared" si="0"/>
        <v>-33955.24</v>
      </c>
      <c r="I48" s="13"/>
    </row>
    <row r="49" spans="1:9">
      <c r="A49" s="51" t="s">
        <v>478</v>
      </c>
      <c r="B49" s="55" t="s">
        <v>258</v>
      </c>
      <c r="C49" s="52" t="s">
        <v>509</v>
      </c>
      <c r="D49" s="53" t="s">
        <v>510</v>
      </c>
      <c r="E49" s="54"/>
      <c r="F49" s="54">
        <v>720</v>
      </c>
      <c r="G49" s="54"/>
      <c r="H49" s="50">
        <f t="shared" si="0"/>
        <v>-34675.24</v>
      </c>
      <c r="I49" s="13"/>
    </row>
    <row r="50" spans="1:9">
      <c r="A50" s="51" t="s">
        <v>478</v>
      </c>
      <c r="B50" s="55" t="s">
        <v>258</v>
      </c>
      <c r="C50" s="52" t="s">
        <v>511</v>
      </c>
      <c r="D50" s="53" t="s">
        <v>285</v>
      </c>
      <c r="E50" s="54"/>
      <c r="F50" s="54">
        <v>333</v>
      </c>
      <c r="G50" s="54"/>
      <c r="H50" s="50">
        <f t="shared" si="0"/>
        <v>-35008.239999999998</v>
      </c>
      <c r="I50" s="13"/>
    </row>
    <row r="51" spans="1:9">
      <c r="A51" s="51" t="s">
        <v>478</v>
      </c>
      <c r="B51" s="55" t="s">
        <v>258</v>
      </c>
      <c r="C51" s="52" t="s">
        <v>512</v>
      </c>
      <c r="D51" s="53" t="s">
        <v>274</v>
      </c>
      <c r="E51" s="54"/>
      <c r="F51" s="54">
        <v>462</v>
      </c>
      <c r="G51" s="54"/>
      <c r="H51" s="50">
        <f t="shared" si="0"/>
        <v>-35470.239999999998</v>
      </c>
      <c r="I51" s="13"/>
    </row>
    <row r="52" spans="1:9">
      <c r="A52" s="51" t="s">
        <v>478</v>
      </c>
      <c r="B52" s="55" t="s">
        <v>258</v>
      </c>
      <c r="C52" s="52" t="s">
        <v>513</v>
      </c>
      <c r="D52" s="53" t="s">
        <v>514</v>
      </c>
      <c r="E52" s="54"/>
      <c r="F52" s="54">
        <v>915</v>
      </c>
      <c r="G52" s="54"/>
      <c r="H52" s="50">
        <f t="shared" si="0"/>
        <v>-36385.24</v>
      </c>
      <c r="I52" s="13"/>
    </row>
    <row r="53" spans="1:9">
      <c r="A53" s="51" t="s">
        <v>478</v>
      </c>
      <c r="B53" s="55" t="s">
        <v>258</v>
      </c>
      <c r="C53" s="52" t="s">
        <v>515</v>
      </c>
      <c r="D53" s="53" t="s">
        <v>278</v>
      </c>
      <c r="E53" s="54"/>
      <c r="F53" s="54">
        <v>959</v>
      </c>
      <c r="G53" s="54"/>
      <c r="H53" s="50">
        <f t="shared" si="0"/>
        <v>-37344.239999999998</v>
      </c>
      <c r="I53" s="13"/>
    </row>
    <row r="54" spans="1:9">
      <c r="A54" s="51" t="s">
        <v>478</v>
      </c>
      <c r="B54" s="55" t="s">
        <v>258</v>
      </c>
      <c r="C54" s="52" t="s">
        <v>516</v>
      </c>
      <c r="D54" s="53" t="s">
        <v>276</v>
      </c>
      <c r="E54" s="54"/>
      <c r="F54" s="54">
        <v>546</v>
      </c>
      <c r="G54" s="54"/>
      <c r="H54" s="50">
        <f t="shared" si="0"/>
        <v>-37890.239999999998</v>
      </c>
      <c r="I54" s="13"/>
    </row>
    <row r="55" spans="1:9">
      <c r="A55" s="51" t="s">
        <v>478</v>
      </c>
      <c r="B55" s="55" t="s">
        <v>258</v>
      </c>
      <c r="C55" s="52" t="s">
        <v>517</v>
      </c>
      <c r="D55" s="53" t="s">
        <v>518</v>
      </c>
      <c r="E55" s="54"/>
      <c r="F55" s="54">
        <v>1194</v>
      </c>
      <c r="G55" s="54"/>
      <c r="H55" s="50">
        <f t="shared" si="0"/>
        <v>-39084.239999999998</v>
      </c>
      <c r="I55" s="13"/>
    </row>
    <row r="56" spans="1:9">
      <c r="A56" s="51" t="s">
        <v>478</v>
      </c>
      <c r="B56" s="55" t="s">
        <v>258</v>
      </c>
      <c r="C56" s="52" t="s">
        <v>519</v>
      </c>
      <c r="D56" s="53" t="s">
        <v>279</v>
      </c>
      <c r="E56" s="54"/>
      <c r="F56" s="54">
        <v>1274</v>
      </c>
      <c r="G56" s="54"/>
      <c r="H56" s="50">
        <f t="shared" si="0"/>
        <v>-40358.239999999998</v>
      </c>
      <c r="I56" s="13"/>
    </row>
    <row r="57" spans="1:9">
      <c r="A57" s="51" t="s">
        <v>478</v>
      </c>
      <c r="B57" s="55" t="s">
        <v>258</v>
      </c>
      <c r="C57" s="52" t="s">
        <v>520</v>
      </c>
      <c r="D57" s="53" t="s">
        <v>280</v>
      </c>
      <c r="E57" s="54"/>
      <c r="F57" s="54">
        <v>717</v>
      </c>
      <c r="G57" s="54"/>
      <c r="H57" s="50">
        <f t="shared" si="0"/>
        <v>-41075.24</v>
      </c>
      <c r="I57" s="13"/>
    </row>
    <row r="58" spans="1:9">
      <c r="A58" s="51" t="s">
        <v>478</v>
      </c>
      <c r="B58" s="52" t="s">
        <v>521</v>
      </c>
      <c r="C58" s="52"/>
      <c r="D58" s="56" t="s">
        <v>522</v>
      </c>
      <c r="E58" s="54"/>
      <c r="F58" s="54">
        <v>1260</v>
      </c>
      <c r="G58" s="54"/>
      <c r="H58" s="50">
        <f t="shared" si="0"/>
        <v>-42335.24</v>
      </c>
      <c r="I58" s="13"/>
    </row>
    <row r="59" spans="1:9">
      <c r="A59" s="51" t="s">
        <v>478</v>
      </c>
      <c r="B59" s="233" t="s">
        <v>523</v>
      </c>
      <c r="C59" s="233"/>
      <c r="D59" s="234" t="s">
        <v>524</v>
      </c>
      <c r="E59" s="235"/>
      <c r="F59" s="235">
        <v>575</v>
      </c>
      <c r="G59" s="54"/>
      <c r="H59" s="50">
        <f t="shared" si="0"/>
        <v>-42910.239999999998</v>
      </c>
      <c r="I59" s="13"/>
    </row>
    <row r="60" spans="1:9">
      <c r="A60" s="51" t="s">
        <v>478</v>
      </c>
      <c r="B60" s="52"/>
      <c r="C60" s="52" t="s">
        <v>525</v>
      </c>
      <c r="D60" s="56" t="s">
        <v>526</v>
      </c>
      <c r="E60" s="54"/>
      <c r="F60" s="54">
        <v>4.13</v>
      </c>
      <c r="G60" s="54"/>
      <c r="H60" s="50">
        <f t="shared" si="0"/>
        <v>-42914.369999999995</v>
      </c>
      <c r="I60" s="13"/>
    </row>
    <row r="61" spans="1:9">
      <c r="A61" s="51" t="s">
        <v>527</v>
      </c>
      <c r="B61" s="52"/>
      <c r="C61" s="52" t="s">
        <v>458</v>
      </c>
      <c r="D61" s="56" t="s">
        <v>528</v>
      </c>
      <c r="E61" s="54"/>
      <c r="F61" s="54"/>
      <c r="G61" s="54">
        <v>3.4</v>
      </c>
      <c r="H61" s="50">
        <f t="shared" si="0"/>
        <v>-42910.969999999994</v>
      </c>
      <c r="I61" s="13"/>
    </row>
    <row r="62" spans="1:9">
      <c r="A62" s="51" t="s">
        <v>527</v>
      </c>
      <c r="B62" s="55" t="s">
        <v>255</v>
      </c>
      <c r="C62" s="52" t="s">
        <v>529</v>
      </c>
      <c r="D62" s="53" t="s">
        <v>290</v>
      </c>
      <c r="E62" s="54"/>
      <c r="F62" s="54"/>
      <c r="G62" s="54">
        <v>1092.46</v>
      </c>
      <c r="H62" s="50">
        <f t="shared" si="0"/>
        <v>-41818.509999999995</v>
      </c>
      <c r="I62" s="13"/>
    </row>
    <row r="63" spans="1:9">
      <c r="A63" s="51" t="s">
        <v>527</v>
      </c>
      <c r="B63" s="52" t="s">
        <v>530</v>
      </c>
      <c r="C63" s="52"/>
      <c r="D63" s="56" t="s">
        <v>378</v>
      </c>
      <c r="E63" s="54"/>
      <c r="F63" s="54">
        <v>2876.7</v>
      </c>
      <c r="G63" s="54"/>
      <c r="H63" s="50">
        <f t="shared" si="0"/>
        <v>-44695.209999999992</v>
      </c>
      <c r="I63" s="13"/>
    </row>
    <row r="64" spans="1:9">
      <c r="A64" s="51" t="s">
        <v>527</v>
      </c>
      <c r="B64" s="52" t="s">
        <v>531</v>
      </c>
      <c r="C64" s="52"/>
      <c r="D64" s="56" t="s">
        <v>532</v>
      </c>
      <c r="E64" s="54"/>
      <c r="F64" s="54">
        <v>352.5</v>
      </c>
      <c r="G64" s="54"/>
      <c r="H64" s="50">
        <f t="shared" si="0"/>
        <v>-45047.709999999992</v>
      </c>
      <c r="I64" s="13"/>
    </row>
    <row r="65" spans="1:9">
      <c r="A65" s="51" t="s">
        <v>533</v>
      </c>
      <c r="B65" s="52"/>
      <c r="C65" s="52" t="s">
        <v>534</v>
      </c>
      <c r="D65" s="53" t="s">
        <v>535</v>
      </c>
      <c r="E65" s="54"/>
      <c r="F65" s="54"/>
      <c r="G65" s="54">
        <v>190</v>
      </c>
      <c r="H65" s="50">
        <f t="shared" si="0"/>
        <v>-44857.709999999992</v>
      </c>
      <c r="I65" s="13"/>
    </row>
    <row r="66" spans="1:9">
      <c r="A66" s="51" t="s">
        <v>533</v>
      </c>
      <c r="B66" s="55" t="s">
        <v>258</v>
      </c>
      <c r="C66" s="52" t="s">
        <v>444</v>
      </c>
      <c r="D66" s="53" t="s">
        <v>536</v>
      </c>
      <c r="E66" s="58"/>
      <c r="F66" s="58">
        <v>2</v>
      </c>
      <c r="G66" s="58"/>
      <c r="H66" s="50">
        <f t="shared" si="0"/>
        <v>-44859.709999999992</v>
      </c>
      <c r="I66" s="13"/>
    </row>
    <row r="67" spans="1:9">
      <c r="A67" s="51" t="s">
        <v>537</v>
      </c>
      <c r="B67" s="55" t="s">
        <v>258</v>
      </c>
      <c r="C67" s="52" t="s">
        <v>538</v>
      </c>
      <c r="D67" s="56" t="s">
        <v>539</v>
      </c>
      <c r="E67" s="54"/>
      <c r="F67" s="54">
        <v>19.5</v>
      </c>
      <c r="G67" s="54"/>
      <c r="H67" s="50">
        <f t="shared" si="0"/>
        <v>-44879.209999999992</v>
      </c>
      <c r="I67" s="13"/>
    </row>
    <row r="68" spans="1:9">
      <c r="A68" s="51" t="s">
        <v>537</v>
      </c>
      <c r="B68" s="55" t="s">
        <v>258</v>
      </c>
      <c r="C68" s="52" t="s">
        <v>540</v>
      </c>
      <c r="D68" s="56" t="s">
        <v>541</v>
      </c>
      <c r="E68" s="54"/>
      <c r="F68" s="54">
        <v>1047.75</v>
      </c>
      <c r="G68" s="54"/>
      <c r="H68" s="50">
        <f t="shared" si="0"/>
        <v>-45926.959999999992</v>
      </c>
      <c r="I68" s="13"/>
    </row>
    <row r="69" spans="1:9">
      <c r="A69" s="51" t="s">
        <v>537</v>
      </c>
      <c r="B69" s="55" t="s">
        <v>258</v>
      </c>
      <c r="C69" s="52" t="s">
        <v>542</v>
      </c>
      <c r="D69" s="56" t="s">
        <v>543</v>
      </c>
      <c r="E69" s="54"/>
      <c r="F69" s="54">
        <v>32.25</v>
      </c>
      <c r="G69" s="54"/>
      <c r="H69" s="50">
        <f t="shared" si="0"/>
        <v>-45959.209999999992</v>
      </c>
      <c r="I69" s="13"/>
    </row>
    <row r="70" spans="1:9">
      <c r="A70" s="51" t="s">
        <v>537</v>
      </c>
      <c r="B70" s="55" t="s">
        <v>258</v>
      </c>
      <c r="C70" s="52" t="s">
        <v>544</v>
      </c>
      <c r="D70" s="53" t="s">
        <v>289</v>
      </c>
      <c r="E70" s="54"/>
      <c r="F70" s="54">
        <v>1289</v>
      </c>
      <c r="G70" s="54"/>
      <c r="H70" s="50">
        <f t="shared" si="0"/>
        <v>-47248.209999999992</v>
      </c>
      <c r="I70" s="13"/>
    </row>
    <row r="71" spans="1:9">
      <c r="A71" s="51" t="s">
        <v>537</v>
      </c>
      <c r="B71" s="55" t="s">
        <v>258</v>
      </c>
      <c r="C71" s="52" t="s">
        <v>545</v>
      </c>
      <c r="D71" s="53" t="s">
        <v>514</v>
      </c>
      <c r="E71" s="54"/>
      <c r="F71" s="54">
        <v>200</v>
      </c>
      <c r="G71" s="54"/>
      <c r="H71" s="50">
        <f t="shared" si="0"/>
        <v>-47448.209999999992</v>
      </c>
      <c r="I71" s="13"/>
    </row>
    <row r="72" spans="1:9">
      <c r="A72" s="51" t="s">
        <v>546</v>
      </c>
      <c r="B72" s="55" t="s">
        <v>428</v>
      </c>
      <c r="C72" s="52" t="s">
        <v>547</v>
      </c>
      <c r="D72" s="53" t="s">
        <v>548</v>
      </c>
      <c r="E72" s="54"/>
      <c r="F72" s="54"/>
      <c r="G72" s="54">
        <v>10000</v>
      </c>
      <c r="H72" s="50">
        <f t="shared" ref="H72:H135" si="1">H71-F72+G72</f>
        <v>-37448.209999999992</v>
      </c>
      <c r="I72" s="13"/>
    </row>
    <row r="73" spans="1:9" ht="12" customHeight="1">
      <c r="A73" s="51" t="s">
        <v>546</v>
      </c>
      <c r="B73" s="52"/>
      <c r="C73" s="52" t="s">
        <v>549</v>
      </c>
      <c r="D73" s="53" t="s">
        <v>550</v>
      </c>
      <c r="E73" s="54"/>
      <c r="F73" s="54"/>
      <c r="G73" s="54">
        <v>4026.48</v>
      </c>
      <c r="H73" s="50">
        <f t="shared" si="1"/>
        <v>-33421.729999999989</v>
      </c>
      <c r="I73" s="13"/>
    </row>
    <row r="74" spans="1:9" ht="12" customHeight="1">
      <c r="A74" s="51" t="s">
        <v>546</v>
      </c>
      <c r="B74" s="55" t="s">
        <v>258</v>
      </c>
      <c r="C74" s="52" t="s">
        <v>551</v>
      </c>
      <c r="D74" s="53" t="s">
        <v>51</v>
      </c>
      <c r="E74" s="54"/>
      <c r="F74" s="54">
        <v>823.59</v>
      </c>
      <c r="G74" s="54"/>
      <c r="H74" s="50">
        <f t="shared" si="1"/>
        <v>-34245.319999999985</v>
      </c>
      <c r="I74" s="13"/>
    </row>
    <row r="75" spans="1:9">
      <c r="A75" s="51" t="s">
        <v>552</v>
      </c>
      <c r="B75" s="55"/>
      <c r="C75" s="52" t="s">
        <v>553</v>
      </c>
      <c r="D75" s="53" t="s">
        <v>550</v>
      </c>
      <c r="E75" s="54"/>
      <c r="F75" s="54"/>
      <c r="G75" s="54">
        <v>2410.15</v>
      </c>
      <c r="H75" s="50">
        <f t="shared" si="1"/>
        <v>-31835.169999999984</v>
      </c>
      <c r="I75" s="13"/>
    </row>
    <row r="76" spans="1:9">
      <c r="A76" s="51" t="s">
        <v>552</v>
      </c>
      <c r="B76" s="52" t="s">
        <v>554</v>
      </c>
      <c r="C76" s="52"/>
      <c r="D76" s="56" t="s">
        <v>555</v>
      </c>
      <c r="E76" s="54"/>
      <c r="F76" s="54">
        <v>1150.75</v>
      </c>
      <c r="G76" s="54"/>
      <c r="H76" s="50">
        <f t="shared" si="1"/>
        <v>-32985.919999999984</v>
      </c>
      <c r="I76" s="13"/>
    </row>
    <row r="77" spans="1:9">
      <c r="A77" s="51" t="s">
        <v>552</v>
      </c>
      <c r="B77" s="55" t="s">
        <v>258</v>
      </c>
      <c r="C77" s="52" t="s">
        <v>444</v>
      </c>
      <c r="D77" s="53" t="s">
        <v>393</v>
      </c>
      <c r="E77" s="54"/>
      <c r="F77" s="54">
        <v>146.94</v>
      </c>
      <c r="G77" s="54"/>
      <c r="H77" s="50">
        <f t="shared" si="1"/>
        <v>-33132.859999999986</v>
      </c>
      <c r="I77" s="13"/>
    </row>
    <row r="78" spans="1:9">
      <c r="A78" s="51" t="s">
        <v>552</v>
      </c>
      <c r="B78" s="55" t="s">
        <v>258</v>
      </c>
      <c r="C78" s="52" t="s">
        <v>556</v>
      </c>
      <c r="D78" s="53" t="s">
        <v>51</v>
      </c>
      <c r="E78" s="54"/>
      <c r="F78" s="54">
        <v>297.75</v>
      </c>
      <c r="G78" s="54"/>
      <c r="H78" s="50">
        <f t="shared" si="1"/>
        <v>-33430.609999999986</v>
      </c>
      <c r="I78" s="13"/>
    </row>
    <row r="79" spans="1:9">
      <c r="A79" s="51" t="s">
        <v>552</v>
      </c>
      <c r="B79" s="55" t="s">
        <v>258</v>
      </c>
      <c r="C79" s="52" t="s">
        <v>557</v>
      </c>
      <c r="D79" s="53" t="s">
        <v>51</v>
      </c>
      <c r="E79" s="54"/>
      <c r="F79" s="54">
        <v>252.43</v>
      </c>
      <c r="G79" s="54"/>
      <c r="H79" s="50">
        <f t="shared" si="1"/>
        <v>-33683.039999999986</v>
      </c>
      <c r="I79" s="13"/>
    </row>
    <row r="80" spans="1:9">
      <c r="A80" s="51" t="s">
        <v>552</v>
      </c>
      <c r="B80" s="55" t="s">
        <v>258</v>
      </c>
      <c r="C80" s="52" t="s">
        <v>558</v>
      </c>
      <c r="D80" s="53" t="s">
        <v>51</v>
      </c>
      <c r="E80" s="54"/>
      <c r="F80" s="54">
        <v>160.4</v>
      </c>
      <c r="G80" s="54"/>
      <c r="H80" s="50">
        <f t="shared" si="1"/>
        <v>-33843.439999999988</v>
      </c>
      <c r="I80" s="13"/>
    </row>
    <row r="81" spans="1:9">
      <c r="A81" s="51" t="s">
        <v>552</v>
      </c>
      <c r="B81" s="55" t="s">
        <v>258</v>
      </c>
      <c r="C81" s="52" t="s">
        <v>559</v>
      </c>
      <c r="D81" s="53" t="s">
        <v>51</v>
      </c>
      <c r="E81" s="54"/>
      <c r="F81" s="54">
        <v>55.78</v>
      </c>
      <c r="G81" s="54"/>
      <c r="H81" s="50">
        <f t="shared" si="1"/>
        <v>-33899.219999999987</v>
      </c>
      <c r="I81" s="13"/>
    </row>
    <row r="82" spans="1:9">
      <c r="A82" s="51" t="s">
        <v>552</v>
      </c>
      <c r="B82" s="55" t="s">
        <v>258</v>
      </c>
      <c r="C82" s="52" t="s">
        <v>560</v>
      </c>
      <c r="D82" s="53" t="s">
        <v>51</v>
      </c>
      <c r="E82" s="54"/>
      <c r="F82" s="54">
        <v>259.32</v>
      </c>
      <c r="G82" s="54"/>
      <c r="H82" s="50">
        <f t="shared" si="1"/>
        <v>-34158.539999999986</v>
      </c>
      <c r="I82" s="13"/>
    </row>
    <row r="83" spans="1:9">
      <c r="A83" s="51" t="s">
        <v>552</v>
      </c>
      <c r="B83" s="55" t="s">
        <v>258</v>
      </c>
      <c r="C83" s="52" t="s">
        <v>561</v>
      </c>
      <c r="D83" s="53" t="s">
        <v>562</v>
      </c>
      <c r="E83" s="54"/>
      <c r="F83" s="54">
        <v>291.52999999999997</v>
      </c>
      <c r="G83" s="54"/>
      <c r="H83" s="50">
        <f t="shared" si="1"/>
        <v>-34450.069999999985</v>
      </c>
      <c r="I83" s="13"/>
    </row>
    <row r="84" spans="1:9">
      <c r="A84" s="51" t="s">
        <v>552</v>
      </c>
      <c r="B84" s="55" t="s">
        <v>258</v>
      </c>
      <c r="C84" s="52" t="s">
        <v>563</v>
      </c>
      <c r="D84" s="53" t="s">
        <v>67</v>
      </c>
      <c r="E84" s="54"/>
      <c r="F84" s="54">
        <v>370.69</v>
      </c>
      <c r="G84" s="54"/>
      <c r="H84" s="50">
        <f t="shared" si="1"/>
        <v>-34820.759999999987</v>
      </c>
      <c r="I84" s="13"/>
    </row>
    <row r="85" spans="1:9">
      <c r="A85" s="51" t="s">
        <v>552</v>
      </c>
      <c r="B85" s="55" t="s">
        <v>258</v>
      </c>
      <c r="C85" s="52" t="s">
        <v>564</v>
      </c>
      <c r="D85" s="53" t="s">
        <v>51</v>
      </c>
      <c r="E85" s="54"/>
      <c r="F85" s="54">
        <v>292.95999999999998</v>
      </c>
      <c r="G85" s="54"/>
      <c r="H85" s="50">
        <f t="shared" si="1"/>
        <v>-35113.719999999987</v>
      </c>
      <c r="I85" s="13"/>
    </row>
    <row r="86" spans="1:9">
      <c r="A86" s="51" t="s">
        <v>552</v>
      </c>
      <c r="B86" s="55" t="s">
        <v>258</v>
      </c>
      <c r="C86" s="52" t="s">
        <v>565</v>
      </c>
      <c r="D86" s="53" t="s">
        <v>487</v>
      </c>
      <c r="E86" s="54"/>
      <c r="F86" s="54">
        <v>236.6</v>
      </c>
      <c r="G86" s="54"/>
      <c r="H86" s="50">
        <f t="shared" si="1"/>
        <v>-35350.319999999985</v>
      </c>
      <c r="I86" s="13"/>
    </row>
    <row r="87" spans="1:9">
      <c r="A87" s="51" t="s">
        <v>552</v>
      </c>
      <c r="B87" s="55" t="s">
        <v>258</v>
      </c>
      <c r="C87" s="52" t="s">
        <v>566</v>
      </c>
      <c r="D87" s="53" t="s">
        <v>567</v>
      </c>
      <c r="E87" s="54"/>
      <c r="F87" s="54">
        <v>2945.26</v>
      </c>
      <c r="G87" s="54"/>
      <c r="H87" s="50">
        <f t="shared" si="1"/>
        <v>-38295.579999999987</v>
      </c>
      <c r="I87" s="13"/>
    </row>
    <row r="88" spans="1:9">
      <c r="A88" s="51" t="s">
        <v>552</v>
      </c>
      <c r="B88" s="55" t="s">
        <v>258</v>
      </c>
      <c r="C88" s="52" t="s">
        <v>568</v>
      </c>
      <c r="D88" s="53" t="s">
        <v>67</v>
      </c>
      <c r="E88" s="54"/>
      <c r="F88" s="54">
        <v>387.21</v>
      </c>
      <c r="G88" s="54"/>
      <c r="H88" s="50">
        <f t="shared" si="1"/>
        <v>-38682.789999999986</v>
      </c>
      <c r="I88" s="13"/>
    </row>
    <row r="89" spans="1:9">
      <c r="A89" s="51" t="s">
        <v>552</v>
      </c>
      <c r="B89" s="55" t="s">
        <v>258</v>
      </c>
      <c r="C89" s="52" t="s">
        <v>569</v>
      </c>
      <c r="D89" s="53" t="s">
        <v>302</v>
      </c>
      <c r="E89" s="54"/>
      <c r="F89" s="54">
        <v>204.87</v>
      </c>
      <c r="G89" s="54"/>
      <c r="H89" s="50">
        <f t="shared" si="1"/>
        <v>-38887.659999999989</v>
      </c>
      <c r="I89" s="13"/>
    </row>
    <row r="90" spans="1:9">
      <c r="A90" s="51" t="s">
        <v>552</v>
      </c>
      <c r="B90" s="55" t="s">
        <v>258</v>
      </c>
      <c r="C90" s="52" t="s">
        <v>570</v>
      </c>
      <c r="D90" s="53" t="s">
        <v>571</v>
      </c>
      <c r="E90" s="54"/>
      <c r="F90" s="54">
        <v>224.1</v>
      </c>
      <c r="G90" s="54"/>
      <c r="H90" s="50">
        <f t="shared" si="1"/>
        <v>-39111.759999999987</v>
      </c>
      <c r="I90" s="13"/>
    </row>
    <row r="91" spans="1:9">
      <c r="A91" s="51" t="s">
        <v>552</v>
      </c>
      <c r="B91" s="55" t="s">
        <v>258</v>
      </c>
      <c r="C91" s="52" t="s">
        <v>572</v>
      </c>
      <c r="D91" s="53" t="s">
        <v>573</v>
      </c>
      <c r="E91" s="54"/>
      <c r="F91" s="54">
        <v>2000</v>
      </c>
      <c r="G91" s="54"/>
      <c r="H91" s="50">
        <f t="shared" si="1"/>
        <v>-41111.759999999987</v>
      </c>
      <c r="I91" s="13"/>
    </row>
    <row r="92" spans="1:9">
      <c r="A92" s="51" t="s">
        <v>552</v>
      </c>
      <c r="B92" s="55" t="s">
        <v>258</v>
      </c>
      <c r="C92" s="52" t="s">
        <v>574</v>
      </c>
      <c r="D92" s="53" t="s">
        <v>499</v>
      </c>
      <c r="E92" s="54"/>
      <c r="F92" s="54">
        <v>877.8</v>
      </c>
      <c r="G92" s="54"/>
      <c r="H92" s="50">
        <f t="shared" si="1"/>
        <v>-41989.55999999999</v>
      </c>
      <c r="I92" s="13"/>
    </row>
    <row r="93" spans="1:9">
      <c r="A93" s="51" t="s">
        <v>552</v>
      </c>
      <c r="B93" s="55" t="s">
        <v>258</v>
      </c>
      <c r="C93" s="52" t="s">
        <v>575</v>
      </c>
      <c r="D93" s="53" t="s">
        <v>276</v>
      </c>
      <c r="E93" s="54"/>
      <c r="F93" s="54">
        <v>884.56</v>
      </c>
      <c r="G93" s="54"/>
      <c r="H93" s="50">
        <f t="shared" si="1"/>
        <v>-42874.119999999988</v>
      </c>
      <c r="I93" s="13"/>
    </row>
    <row r="94" spans="1:9">
      <c r="A94" s="51" t="s">
        <v>552</v>
      </c>
      <c r="B94" s="55" t="s">
        <v>258</v>
      </c>
      <c r="C94" s="52" t="s">
        <v>576</v>
      </c>
      <c r="D94" s="53" t="s">
        <v>280</v>
      </c>
      <c r="E94" s="54"/>
      <c r="F94" s="54">
        <v>1119.32</v>
      </c>
      <c r="G94" s="54"/>
      <c r="H94" s="50">
        <f t="shared" si="1"/>
        <v>-43993.439999999988</v>
      </c>
      <c r="I94" s="13"/>
    </row>
    <row r="95" spans="1:9">
      <c r="A95" s="51" t="s">
        <v>577</v>
      </c>
      <c r="B95" s="52"/>
      <c r="C95" s="52" t="s">
        <v>444</v>
      </c>
      <c r="D95" s="53" t="s">
        <v>578</v>
      </c>
      <c r="E95" s="54"/>
      <c r="F95" s="54"/>
      <c r="G95" s="54">
        <v>140</v>
      </c>
      <c r="H95" s="50">
        <f t="shared" si="1"/>
        <v>-43853.439999999988</v>
      </c>
      <c r="I95" s="13"/>
    </row>
    <row r="96" spans="1:9">
      <c r="A96" s="51" t="s">
        <v>577</v>
      </c>
      <c r="B96" s="52"/>
      <c r="C96" s="52" t="s">
        <v>579</v>
      </c>
      <c r="D96" s="53" t="s">
        <v>287</v>
      </c>
      <c r="E96" s="54"/>
      <c r="F96" s="54"/>
      <c r="G96" s="54">
        <v>124</v>
      </c>
      <c r="H96" s="50">
        <f t="shared" si="1"/>
        <v>-43729.439999999988</v>
      </c>
      <c r="I96" s="13"/>
    </row>
    <row r="97" spans="1:9">
      <c r="A97" s="51" t="s">
        <v>577</v>
      </c>
      <c r="B97" s="55" t="s">
        <v>258</v>
      </c>
      <c r="C97" s="52" t="s">
        <v>444</v>
      </c>
      <c r="D97" s="53" t="s">
        <v>393</v>
      </c>
      <c r="E97" s="54"/>
      <c r="F97" s="54">
        <v>14</v>
      </c>
      <c r="G97" s="54"/>
      <c r="H97" s="50">
        <f t="shared" si="1"/>
        <v>-43743.439999999988</v>
      </c>
      <c r="I97" s="13"/>
    </row>
    <row r="98" spans="1:9">
      <c r="A98" s="51" t="s">
        <v>577</v>
      </c>
      <c r="B98" s="55" t="s">
        <v>258</v>
      </c>
      <c r="C98" s="52" t="s">
        <v>580</v>
      </c>
      <c r="D98" s="53" t="s">
        <v>573</v>
      </c>
      <c r="E98" s="54"/>
      <c r="F98" s="54">
        <v>169.9</v>
      </c>
      <c r="G98" s="54"/>
      <c r="H98" s="50">
        <f t="shared" si="1"/>
        <v>-43913.339999999989</v>
      </c>
      <c r="I98" s="13"/>
    </row>
    <row r="99" spans="1:9">
      <c r="A99" s="51" t="s">
        <v>577</v>
      </c>
      <c r="B99" s="52" t="s">
        <v>581</v>
      </c>
      <c r="C99" s="52"/>
      <c r="D99" s="56" t="s">
        <v>388</v>
      </c>
      <c r="E99" s="54"/>
      <c r="F99" s="54">
        <v>368.72</v>
      </c>
      <c r="G99" s="54"/>
      <c r="H99" s="50">
        <f t="shared" si="1"/>
        <v>-44282.05999999999</v>
      </c>
      <c r="I99" s="13"/>
    </row>
    <row r="100" spans="1:9">
      <c r="A100" s="51" t="s">
        <v>577</v>
      </c>
      <c r="B100" s="233" t="s">
        <v>582</v>
      </c>
      <c r="C100" s="233"/>
      <c r="D100" s="234" t="s">
        <v>583</v>
      </c>
      <c r="E100" s="235"/>
      <c r="F100" s="235">
        <v>754</v>
      </c>
      <c r="G100" s="54"/>
      <c r="H100" s="50">
        <f t="shared" si="1"/>
        <v>-45036.05999999999</v>
      </c>
      <c r="I100" s="13"/>
    </row>
    <row r="101" spans="1:9">
      <c r="A101" s="51" t="s">
        <v>577</v>
      </c>
      <c r="B101" s="52" t="s">
        <v>584</v>
      </c>
      <c r="C101" s="52"/>
      <c r="D101" s="56" t="s">
        <v>585</v>
      </c>
      <c r="E101" s="54"/>
      <c r="F101" s="54">
        <v>600</v>
      </c>
      <c r="G101" s="54"/>
      <c r="H101" s="50">
        <f t="shared" si="1"/>
        <v>-45636.05999999999</v>
      </c>
      <c r="I101" s="13"/>
    </row>
    <row r="102" spans="1:9">
      <c r="A102" s="51" t="s">
        <v>577</v>
      </c>
      <c r="B102" s="52" t="s">
        <v>581</v>
      </c>
      <c r="C102" s="52"/>
      <c r="D102" s="56" t="s">
        <v>586</v>
      </c>
      <c r="E102" s="54"/>
      <c r="F102" s="54"/>
      <c r="G102" s="54">
        <v>368.72</v>
      </c>
      <c r="H102" s="50">
        <f t="shared" si="1"/>
        <v>-45267.339999999989</v>
      </c>
      <c r="I102" s="13"/>
    </row>
    <row r="103" spans="1:9">
      <c r="A103" s="51" t="s">
        <v>587</v>
      </c>
      <c r="B103" s="52"/>
      <c r="C103" s="52" t="s">
        <v>444</v>
      </c>
      <c r="D103" s="53" t="s">
        <v>383</v>
      </c>
      <c r="E103" s="54"/>
      <c r="F103" s="54"/>
      <c r="G103" s="54">
        <v>2239.2800000000002</v>
      </c>
      <c r="H103" s="50">
        <f t="shared" si="1"/>
        <v>-43028.05999999999</v>
      </c>
      <c r="I103" s="13"/>
    </row>
    <row r="104" spans="1:9">
      <c r="A104" s="51"/>
      <c r="B104" s="52"/>
      <c r="C104" s="52"/>
      <c r="D104" s="53" t="s">
        <v>588</v>
      </c>
      <c r="E104" s="54"/>
      <c r="F104" s="54"/>
      <c r="G104" s="54"/>
      <c r="H104" s="50">
        <f t="shared" si="1"/>
        <v>-43028.05999999999</v>
      </c>
      <c r="I104" s="13"/>
    </row>
    <row r="105" spans="1:9">
      <c r="A105" s="51"/>
      <c r="B105" s="52"/>
      <c r="C105" s="52"/>
      <c r="D105" s="53" t="s">
        <v>589</v>
      </c>
      <c r="E105" s="54"/>
      <c r="F105" s="54"/>
      <c r="G105" s="54"/>
      <c r="H105" s="50">
        <f t="shared" si="1"/>
        <v>-43028.05999999999</v>
      </c>
      <c r="I105" s="13"/>
    </row>
    <row r="106" spans="1:9">
      <c r="A106" s="51"/>
      <c r="B106" s="52"/>
      <c r="C106" s="52"/>
      <c r="D106" s="53" t="s">
        <v>590</v>
      </c>
      <c r="E106" s="54"/>
      <c r="F106" s="54"/>
      <c r="G106" s="54"/>
      <c r="H106" s="50">
        <f t="shared" si="1"/>
        <v>-43028.05999999999</v>
      </c>
      <c r="I106" s="13"/>
    </row>
    <row r="107" spans="1:9">
      <c r="A107" s="51" t="s">
        <v>587</v>
      </c>
      <c r="B107" s="52"/>
      <c r="C107" s="52" t="s">
        <v>591</v>
      </c>
      <c r="D107" s="53" t="s">
        <v>550</v>
      </c>
      <c r="E107" s="54"/>
      <c r="F107" s="54"/>
      <c r="G107" s="54">
        <v>5000</v>
      </c>
      <c r="H107" s="50">
        <f t="shared" si="1"/>
        <v>-38028.05999999999</v>
      </c>
      <c r="I107" s="13"/>
    </row>
    <row r="108" spans="1:9">
      <c r="A108" s="51" t="s">
        <v>587</v>
      </c>
      <c r="B108" s="52"/>
      <c r="C108" s="52" t="s">
        <v>591</v>
      </c>
      <c r="D108" s="53" t="s">
        <v>550</v>
      </c>
      <c r="E108" s="54"/>
      <c r="F108" s="54"/>
      <c r="G108" s="54">
        <v>5000</v>
      </c>
      <c r="H108" s="50">
        <f t="shared" si="1"/>
        <v>-33028.05999999999</v>
      </c>
      <c r="I108" s="13"/>
    </row>
    <row r="109" spans="1:9">
      <c r="A109" s="51" t="s">
        <v>587</v>
      </c>
      <c r="B109" s="52"/>
      <c r="C109" s="52" t="s">
        <v>592</v>
      </c>
      <c r="D109" s="53" t="s">
        <v>287</v>
      </c>
      <c r="E109" s="54"/>
      <c r="F109" s="54"/>
      <c r="G109" s="54">
        <v>2051</v>
      </c>
      <c r="H109" s="50">
        <f t="shared" si="1"/>
        <v>-30977.05999999999</v>
      </c>
      <c r="I109" s="13"/>
    </row>
    <row r="110" spans="1:9">
      <c r="A110" s="51" t="s">
        <v>587</v>
      </c>
      <c r="B110" s="55" t="s">
        <v>258</v>
      </c>
      <c r="C110" s="52" t="s">
        <v>593</v>
      </c>
      <c r="D110" s="53" t="s">
        <v>453</v>
      </c>
      <c r="E110" s="54"/>
      <c r="F110" s="54">
        <v>477.72</v>
      </c>
      <c r="G110" s="54"/>
      <c r="H110" s="50">
        <f t="shared" si="1"/>
        <v>-31454.779999999992</v>
      </c>
      <c r="I110" s="13"/>
    </row>
    <row r="111" spans="1:9">
      <c r="A111" s="51" t="s">
        <v>587</v>
      </c>
      <c r="B111" s="55" t="s">
        <v>258</v>
      </c>
      <c r="C111" s="52" t="s">
        <v>594</v>
      </c>
      <c r="D111" s="53" t="s">
        <v>453</v>
      </c>
      <c r="E111" s="54"/>
      <c r="F111" s="54">
        <v>1626.2</v>
      </c>
      <c r="G111" s="54"/>
      <c r="H111" s="50">
        <f t="shared" si="1"/>
        <v>-33080.979999999989</v>
      </c>
      <c r="I111" s="13"/>
    </row>
    <row r="112" spans="1:9">
      <c r="A112" s="51" t="s">
        <v>587</v>
      </c>
      <c r="B112" s="55">
        <v>5354</v>
      </c>
      <c r="C112" s="52"/>
      <c r="D112" s="56" t="s">
        <v>595</v>
      </c>
      <c r="E112" s="54"/>
      <c r="F112" s="54">
        <v>1498.97</v>
      </c>
      <c r="G112" s="54"/>
      <c r="H112" s="50">
        <f t="shared" si="1"/>
        <v>-34579.94999999999</v>
      </c>
      <c r="I112" s="13"/>
    </row>
    <row r="113" spans="1:11">
      <c r="A113" s="51" t="s">
        <v>596</v>
      </c>
      <c r="B113" s="55"/>
      <c r="C113" s="52" t="s">
        <v>444</v>
      </c>
      <c r="D113" s="53" t="s">
        <v>383</v>
      </c>
      <c r="E113" s="54"/>
      <c r="F113" s="54"/>
      <c r="G113" s="54">
        <v>28838.16</v>
      </c>
      <c r="H113" s="101">
        <f t="shared" si="1"/>
        <v>-5741.78999999999</v>
      </c>
      <c r="I113" s="13"/>
    </row>
    <row r="114" spans="1:11">
      <c r="A114" s="51"/>
      <c r="B114" s="55"/>
      <c r="C114" s="52"/>
      <c r="D114" s="53" t="s">
        <v>597</v>
      </c>
      <c r="E114" s="54"/>
      <c r="F114" s="54"/>
      <c r="G114" s="54"/>
      <c r="H114" s="50">
        <f t="shared" si="1"/>
        <v>-5741.78999999999</v>
      </c>
      <c r="I114" s="13"/>
    </row>
    <row r="115" spans="1:11">
      <c r="A115" s="51"/>
      <c r="B115" s="55"/>
      <c r="C115" s="52"/>
      <c r="D115" s="53" t="s">
        <v>598</v>
      </c>
      <c r="E115" s="54"/>
      <c r="F115" s="54"/>
      <c r="G115" s="54"/>
      <c r="H115" s="50">
        <f t="shared" si="1"/>
        <v>-5741.78999999999</v>
      </c>
      <c r="I115" s="13"/>
    </row>
    <row r="116" spans="1:11">
      <c r="A116" s="51"/>
      <c r="B116" s="55"/>
      <c r="C116" s="52"/>
      <c r="D116" s="53" t="s">
        <v>599</v>
      </c>
      <c r="E116" s="54"/>
      <c r="F116" s="54"/>
      <c r="G116" s="54"/>
      <c r="H116" s="50">
        <f t="shared" si="1"/>
        <v>-5741.78999999999</v>
      </c>
      <c r="I116" s="13"/>
    </row>
    <row r="117" spans="1:11">
      <c r="A117" s="51"/>
      <c r="B117" s="55"/>
      <c r="C117" s="52"/>
      <c r="D117" s="53" t="s">
        <v>600</v>
      </c>
      <c r="E117" s="54"/>
      <c r="F117" s="54"/>
      <c r="G117" s="54"/>
      <c r="H117" s="50">
        <f t="shared" si="1"/>
        <v>-5741.78999999999</v>
      </c>
      <c r="I117" s="13"/>
    </row>
    <row r="118" spans="1:11">
      <c r="A118" s="51" t="s">
        <v>596</v>
      </c>
      <c r="B118" s="55">
        <v>5359</v>
      </c>
      <c r="C118" s="52"/>
      <c r="D118" s="56" t="s">
        <v>601</v>
      </c>
      <c r="E118" s="54"/>
      <c r="F118" s="54">
        <v>4318.5</v>
      </c>
      <c r="G118" s="54"/>
      <c r="H118" s="50">
        <f t="shared" si="1"/>
        <v>-10060.28999999999</v>
      </c>
      <c r="I118" s="13"/>
    </row>
    <row r="119" spans="1:11">
      <c r="A119" s="51" t="s">
        <v>596</v>
      </c>
      <c r="B119" s="55" t="s">
        <v>258</v>
      </c>
      <c r="C119" s="52" t="s">
        <v>602</v>
      </c>
      <c r="D119" s="53" t="s">
        <v>603</v>
      </c>
      <c r="E119" s="54"/>
      <c r="F119" s="54">
        <v>333.67</v>
      </c>
      <c r="G119" s="54"/>
      <c r="H119" s="50">
        <f t="shared" si="1"/>
        <v>-10393.95999999999</v>
      </c>
      <c r="I119" s="13"/>
      <c r="K119" s="3"/>
    </row>
    <row r="120" spans="1:11">
      <c r="A120" s="51" t="s">
        <v>596</v>
      </c>
      <c r="B120" s="55" t="s">
        <v>258</v>
      </c>
      <c r="C120" s="52" t="s">
        <v>604</v>
      </c>
      <c r="D120" s="53" t="s">
        <v>347</v>
      </c>
      <c r="E120" s="54"/>
      <c r="F120" s="54">
        <v>2766.44</v>
      </c>
      <c r="G120" s="54"/>
      <c r="H120" s="50">
        <f t="shared" si="1"/>
        <v>-13160.399999999991</v>
      </c>
      <c r="I120" s="13"/>
    </row>
    <row r="121" spans="1:11">
      <c r="A121" s="51" t="s">
        <v>596</v>
      </c>
      <c r="B121" s="55" t="s">
        <v>258</v>
      </c>
      <c r="C121" s="52" t="s">
        <v>605</v>
      </c>
      <c r="D121" s="53" t="s">
        <v>416</v>
      </c>
      <c r="E121" s="54"/>
      <c r="F121" s="54">
        <v>277.89999999999998</v>
      </c>
      <c r="G121" s="54"/>
      <c r="H121" s="50">
        <f t="shared" si="1"/>
        <v>-13438.29999999999</v>
      </c>
      <c r="I121" s="13"/>
    </row>
    <row r="122" spans="1:11">
      <c r="A122" s="51" t="s">
        <v>596</v>
      </c>
      <c r="B122" s="55" t="s">
        <v>258</v>
      </c>
      <c r="C122" s="52" t="s">
        <v>606</v>
      </c>
      <c r="D122" s="53" t="s">
        <v>67</v>
      </c>
      <c r="E122" s="54"/>
      <c r="F122" s="54">
        <v>370.69</v>
      </c>
      <c r="G122" s="54"/>
      <c r="H122" s="50">
        <f t="shared" si="1"/>
        <v>-13808.989999999991</v>
      </c>
      <c r="I122" s="13"/>
    </row>
    <row r="123" spans="1:11">
      <c r="A123" s="51" t="s">
        <v>596</v>
      </c>
      <c r="B123" s="55" t="s">
        <v>258</v>
      </c>
      <c r="C123" s="52" t="s">
        <v>607</v>
      </c>
      <c r="D123" s="53" t="s">
        <v>299</v>
      </c>
      <c r="E123" s="54"/>
      <c r="F123" s="54">
        <v>316.26</v>
      </c>
      <c r="G123" s="54"/>
      <c r="H123" s="50">
        <f t="shared" si="1"/>
        <v>-14125.249999999991</v>
      </c>
      <c r="I123" s="13"/>
    </row>
    <row r="124" spans="1:11">
      <c r="A124" s="51" t="s">
        <v>596</v>
      </c>
      <c r="B124" s="55" t="s">
        <v>258</v>
      </c>
      <c r="C124" s="52" t="s">
        <v>608</v>
      </c>
      <c r="D124" s="53" t="s">
        <v>416</v>
      </c>
      <c r="E124" s="54"/>
      <c r="F124" s="54">
        <v>164.46</v>
      </c>
      <c r="G124" s="54"/>
      <c r="H124" s="50">
        <f t="shared" si="1"/>
        <v>-14289.70999999999</v>
      </c>
      <c r="I124" s="13"/>
    </row>
    <row r="125" spans="1:11">
      <c r="A125" s="51" t="s">
        <v>596</v>
      </c>
      <c r="B125" s="55" t="s">
        <v>258</v>
      </c>
      <c r="C125" s="52" t="s">
        <v>609</v>
      </c>
      <c r="D125" s="53" t="s">
        <v>610</v>
      </c>
      <c r="E125" s="54"/>
      <c r="F125" s="54">
        <v>57.03</v>
      </c>
      <c r="G125" s="54"/>
      <c r="H125" s="50">
        <f t="shared" si="1"/>
        <v>-14346.739999999991</v>
      </c>
      <c r="I125" s="13"/>
    </row>
    <row r="126" spans="1:11">
      <c r="A126" s="51" t="s">
        <v>596</v>
      </c>
      <c r="B126" s="55" t="s">
        <v>258</v>
      </c>
      <c r="C126" s="52" t="s">
        <v>611</v>
      </c>
      <c r="D126" s="53" t="s">
        <v>51</v>
      </c>
      <c r="E126" s="59"/>
      <c r="F126" s="59">
        <v>291.06</v>
      </c>
      <c r="G126" s="59"/>
      <c r="H126" s="50">
        <f t="shared" si="1"/>
        <v>-14637.79999999999</v>
      </c>
      <c r="I126" s="13"/>
    </row>
    <row r="127" spans="1:11">
      <c r="A127" s="51" t="s">
        <v>596</v>
      </c>
      <c r="B127" s="55" t="s">
        <v>258</v>
      </c>
      <c r="C127" s="52" t="s">
        <v>612</v>
      </c>
      <c r="D127" s="53" t="s">
        <v>396</v>
      </c>
      <c r="E127" s="59"/>
      <c r="F127" s="59">
        <v>1147.4000000000001</v>
      </c>
      <c r="G127" s="59"/>
      <c r="H127" s="50">
        <f t="shared" si="1"/>
        <v>-15785.19999999999</v>
      </c>
      <c r="I127" s="13"/>
    </row>
    <row r="128" spans="1:11">
      <c r="A128" s="51" t="s">
        <v>596</v>
      </c>
      <c r="B128" s="55" t="s">
        <v>258</v>
      </c>
      <c r="C128" s="52" t="s">
        <v>613</v>
      </c>
      <c r="D128" s="53" t="s">
        <v>614</v>
      </c>
      <c r="E128" s="59"/>
      <c r="F128" s="59">
        <v>3881.74</v>
      </c>
      <c r="G128" s="59"/>
      <c r="H128" s="50">
        <f>H127-F128+G128</f>
        <v>-19666.939999999988</v>
      </c>
      <c r="I128" s="13"/>
    </row>
    <row r="129" spans="1:9">
      <c r="A129" s="51" t="s">
        <v>596</v>
      </c>
      <c r="B129" s="55" t="s">
        <v>258</v>
      </c>
      <c r="C129" s="52" t="s">
        <v>615</v>
      </c>
      <c r="D129" s="53" t="s">
        <v>616</v>
      </c>
      <c r="E129" s="59"/>
      <c r="F129" s="59">
        <v>84.55</v>
      </c>
      <c r="G129" s="59"/>
      <c r="H129" s="50">
        <f t="shared" si="1"/>
        <v>-19751.489999999987</v>
      </c>
      <c r="I129" s="13"/>
    </row>
    <row r="130" spans="1:9">
      <c r="A130" s="51" t="s">
        <v>596</v>
      </c>
      <c r="B130" s="55" t="s">
        <v>258</v>
      </c>
      <c r="C130" s="52" t="s">
        <v>617</v>
      </c>
      <c r="D130" s="53" t="s">
        <v>618</v>
      </c>
      <c r="E130" s="59"/>
      <c r="F130" s="59">
        <v>44.5</v>
      </c>
      <c r="G130" s="59"/>
      <c r="H130" s="50">
        <f t="shared" si="1"/>
        <v>-19795.989999999987</v>
      </c>
      <c r="I130" s="13"/>
    </row>
    <row r="131" spans="1:9">
      <c r="A131" s="51" t="s">
        <v>596</v>
      </c>
      <c r="B131" s="55" t="s">
        <v>258</v>
      </c>
      <c r="C131" s="52" t="s">
        <v>619</v>
      </c>
      <c r="D131" s="53" t="s">
        <v>620</v>
      </c>
      <c r="E131" s="59"/>
      <c r="F131" s="59">
        <v>44.5</v>
      </c>
      <c r="G131" s="59"/>
      <c r="H131" s="50">
        <f t="shared" si="1"/>
        <v>-19840.489999999987</v>
      </c>
      <c r="I131" s="13"/>
    </row>
    <row r="132" spans="1:9">
      <c r="A132" s="51" t="s">
        <v>596</v>
      </c>
      <c r="B132" s="55" t="s">
        <v>258</v>
      </c>
      <c r="C132" s="52" t="s">
        <v>621</v>
      </c>
      <c r="D132" s="53" t="s">
        <v>622</v>
      </c>
      <c r="E132" s="59"/>
      <c r="F132" s="59">
        <v>44.5</v>
      </c>
      <c r="G132" s="59"/>
      <c r="H132" s="50">
        <f t="shared" si="1"/>
        <v>-19884.989999999987</v>
      </c>
      <c r="I132" s="13"/>
    </row>
    <row r="133" spans="1:9">
      <c r="A133" s="51" t="s">
        <v>596</v>
      </c>
      <c r="B133" s="55" t="s">
        <v>258</v>
      </c>
      <c r="C133" s="52" t="s">
        <v>623</v>
      </c>
      <c r="D133" s="53" t="s">
        <v>624</v>
      </c>
      <c r="E133" s="59"/>
      <c r="F133" s="59">
        <v>5000</v>
      </c>
      <c r="G133" s="59"/>
      <c r="H133" s="50">
        <f t="shared" si="1"/>
        <v>-24884.989999999987</v>
      </c>
    </row>
    <row r="134" spans="1:9">
      <c r="A134" s="51" t="s">
        <v>596</v>
      </c>
      <c r="B134" s="55" t="s">
        <v>258</v>
      </c>
      <c r="C134" s="52" t="s">
        <v>625</v>
      </c>
      <c r="D134" s="53" t="s">
        <v>626</v>
      </c>
      <c r="E134" s="59"/>
      <c r="F134" s="59">
        <v>302.60000000000002</v>
      </c>
      <c r="G134" s="59"/>
      <c r="H134" s="50">
        <f t="shared" si="1"/>
        <v>-25187.589999999986</v>
      </c>
    </row>
    <row r="135" spans="1:9">
      <c r="A135" s="51" t="s">
        <v>596</v>
      </c>
      <c r="B135" s="55" t="s">
        <v>258</v>
      </c>
      <c r="C135" s="52" t="s">
        <v>627</v>
      </c>
      <c r="D135" s="53" t="s">
        <v>628</v>
      </c>
      <c r="E135" s="59"/>
      <c r="F135" s="59">
        <v>44.5</v>
      </c>
      <c r="G135" s="59"/>
      <c r="H135" s="50">
        <f t="shared" si="1"/>
        <v>-25232.089999999986</v>
      </c>
    </row>
    <row r="136" spans="1:9">
      <c r="A136" s="51" t="s">
        <v>596</v>
      </c>
      <c r="B136" s="55" t="s">
        <v>258</v>
      </c>
      <c r="C136" s="52" t="s">
        <v>629</v>
      </c>
      <c r="D136" s="53" t="s">
        <v>630</v>
      </c>
      <c r="E136" s="59"/>
      <c r="F136" s="59">
        <v>44.5</v>
      </c>
      <c r="G136" s="59"/>
      <c r="H136" s="50">
        <f t="shared" ref="H136:H200" si="2">H135-F136+G136</f>
        <v>-25276.589999999986</v>
      </c>
    </row>
    <row r="137" spans="1:9">
      <c r="A137" s="51" t="s">
        <v>596</v>
      </c>
      <c r="B137" s="55" t="s">
        <v>258</v>
      </c>
      <c r="C137" s="52" t="s">
        <v>631</v>
      </c>
      <c r="D137" s="53" t="s">
        <v>632</v>
      </c>
      <c r="E137" s="59"/>
      <c r="F137" s="59">
        <v>329.3</v>
      </c>
      <c r="G137" s="59"/>
      <c r="H137" s="50">
        <f t="shared" si="2"/>
        <v>-25605.889999999985</v>
      </c>
    </row>
    <row r="138" spans="1:9">
      <c r="A138" s="51" t="s">
        <v>596</v>
      </c>
      <c r="B138" s="55" t="s">
        <v>258</v>
      </c>
      <c r="C138" s="52" t="s">
        <v>633</v>
      </c>
      <c r="D138" s="53" t="s">
        <v>634</v>
      </c>
      <c r="E138" s="59"/>
      <c r="F138" s="59">
        <v>351.55</v>
      </c>
      <c r="G138" s="59"/>
      <c r="H138" s="50">
        <f t="shared" si="2"/>
        <v>-25957.439999999984</v>
      </c>
    </row>
    <row r="139" spans="1:9">
      <c r="A139" s="51" t="s">
        <v>596</v>
      </c>
      <c r="B139" s="55" t="s">
        <v>258</v>
      </c>
      <c r="C139" s="52" t="s">
        <v>635</v>
      </c>
      <c r="D139" s="53" t="s">
        <v>636</v>
      </c>
      <c r="E139" s="59"/>
      <c r="F139" s="59">
        <v>458.35</v>
      </c>
      <c r="G139" s="59"/>
      <c r="H139" s="50">
        <f t="shared" si="2"/>
        <v>-26415.789999999983</v>
      </c>
    </row>
    <row r="140" spans="1:9">
      <c r="A140" s="51" t="s">
        <v>596</v>
      </c>
      <c r="B140" s="52" t="s">
        <v>637</v>
      </c>
      <c r="C140" s="52"/>
      <c r="D140" s="56" t="s">
        <v>638</v>
      </c>
      <c r="E140" s="59"/>
      <c r="F140" s="59">
        <v>876.65</v>
      </c>
      <c r="G140" s="59"/>
      <c r="H140" s="50">
        <f t="shared" si="2"/>
        <v>-27292.439999999984</v>
      </c>
    </row>
    <row r="141" spans="1:9">
      <c r="A141" s="51" t="s">
        <v>596</v>
      </c>
      <c r="B141" s="52" t="s">
        <v>639</v>
      </c>
      <c r="C141" s="52"/>
      <c r="D141" s="53" t="s">
        <v>761</v>
      </c>
      <c r="E141" s="59"/>
      <c r="F141" s="59">
        <v>462.8</v>
      </c>
      <c r="G141" s="59"/>
      <c r="H141" s="50">
        <f t="shared" si="2"/>
        <v>-27755.239999999983</v>
      </c>
    </row>
    <row r="142" spans="1:9">
      <c r="A142" s="51" t="s">
        <v>596</v>
      </c>
      <c r="B142" s="52" t="s">
        <v>640</v>
      </c>
      <c r="C142" s="52"/>
      <c r="D142" s="53" t="s">
        <v>762</v>
      </c>
      <c r="E142" s="59"/>
      <c r="F142" s="59">
        <v>698.65</v>
      </c>
      <c r="G142" s="59"/>
      <c r="H142" s="50">
        <f t="shared" si="2"/>
        <v>-28453.889999999985</v>
      </c>
    </row>
    <row r="143" spans="1:9">
      <c r="A143" s="51" t="s">
        <v>596</v>
      </c>
      <c r="B143" s="52" t="s">
        <v>641</v>
      </c>
      <c r="C143" s="52"/>
      <c r="D143" s="53" t="s">
        <v>765</v>
      </c>
      <c r="E143" s="59"/>
      <c r="F143" s="59">
        <v>311.5</v>
      </c>
      <c r="G143" s="59"/>
      <c r="H143" s="50">
        <f t="shared" si="2"/>
        <v>-28765.389999999985</v>
      </c>
    </row>
    <row r="144" spans="1:9">
      <c r="A144" s="51" t="s">
        <v>596</v>
      </c>
      <c r="B144" s="52" t="s">
        <v>642</v>
      </c>
      <c r="C144" s="52"/>
      <c r="D144" s="53" t="s">
        <v>767</v>
      </c>
      <c r="E144" s="59"/>
      <c r="F144" s="59">
        <v>916.7</v>
      </c>
      <c r="G144" s="59"/>
      <c r="H144" s="50">
        <f t="shared" si="2"/>
        <v>-29682.089999999986</v>
      </c>
    </row>
    <row r="145" spans="1:8">
      <c r="A145" s="51" t="s">
        <v>596</v>
      </c>
      <c r="B145" s="52" t="s">
        <v>643</v>
      </c>
      <c r="C145" s="52"/>
      <c r="D145" s="53" t="s">
        <v>769</v>
      </c>
      <c r="E145" s="59"/>
      <c r="F145" s="59">
        <v>413.85</v>
      </c>
      <c r="G145" s="59"/>
      <c r="H145" s="50">
        <f t="shared" si="2"/>
        <v>-30095.939999999984</v>
      </c>
    </row>
    <row r="146" spans="1:8">
      <c r="A146" s="51" t="s">
        <v>596</v>
      </c>
      <c r="B146" s="52" t="s">
        <v>644</v>
      </c>
      <c r="C146" s="52"/>
      <c r="D146" s="53" t="s">
        <v>772</v>
      </c>
      <c r="E146" s="59"/>
      <c r="F146" s="59">
        <v>320.39999999999998</v>
      </c>
      <c r="G146" s="59"/>
      <c r="H146" s="50">
        <f t="shared" si="2"/>
        <v>-30416.339999999986</v>
      </c>
    </row>
    <row r="147" spans="1:8">
      <c r="A147" s="51" t="s">
        <v>596</v>
      </c>
      <c r="B147" s="52" t="s">
        <v>645</v>
      </c>
      <c r="C147" s="52"/>
      <c r="D147" s="53" t="s">
        <v>773</v>
      </c>
      <c r="E147" s="59"/>
      <c r="F147" s="59">
        <v>796.55</v>
      </c>
      <c r="G147" s="59"/>
      <c r="H147" s="50">
        <f t="shared" si="2"/>
        <v>-31212.889999999985</v>
      </c>
    </row>
    <row r="148" spans="1:8">
      <c r="A148" s="51" t="s">
        <v>596</v>
      </c>
      <c r="B148" s="52" t="s">
        <v>646</v>
      </c>
      <c r="C148" s="52"/>
      <c r="D148" s="53" t="s">
        <v>774</v>
      </c>
      <c r="E148" s="59"/>
      <c r="F148" s="59">
        <v>342.65</v>
      </c>
      <c r="G148" s="59"/>
      <c r="H148" s="50">
        <f t="shared" si="2"/>
        <v>-31555.539999999986</v>
      </c>
    </row>
    <row r="149" spans="1:8">
      <c r="A149" s="86">
        <v>40294</v>
      </c>
      <c r="B149" s="52">
        <v>5405</v>
      </c>
      <c r="C149" s="52"/>
      <c r="D149" s="53" t="s">
        <v>323</v>
      </c>
      <c r="E149" s="59"/>
      <c r="F149" s="59">
        <v>0</v>
      </c>
      <c r="G149" s="59"/>
      <c r="H149" s="50">
        <f t="shared" si="2"/>
        <v>-31555.539999999986</v>
      </c>
    </row>
    <row r="150" spans="1:8">
      <c r="A150" s="51" t="s">
        <v>596</v>
      </c>
      <c r="B150" s="55" t="s">
        <v>258</v>
      </c>
      <c r="C150" s="52" t="s">
        <v>647</v>
      </c>
      <c r="D150" s="53" t="s">
        <v>648</v>
      </c>
      <c r="E150" s="59"/>
      <c r="F150" s="59">
        <v>1425.37</v>
      </c>
      <c r="G150" s="59"/>
      <c r="H150" s="50">
        <f>H148-F150+G150</f>
        <v>-32980.909999999989</v>
      </c>
    </row>
    <row r="151" spans="1:8">
      <c r="A151" s="51" t="s">
        <v>649</v>
      </c>
      <c r="B151" s="52"/>
      <c r="C151" s="52" t="s">
        <v>444</v>
      </c>
      <c r="D151" s="53" t="s">
        <v>383</v>
      </c>
      <c r="E151" s="59"/>
      <c r="F151" s="59"/>
      <c r="G151" s="59">
        <v>1740.72</v>
      </c>
      <c r="H151" s="50">
        <f t="shared" si="2"/>
        <v>-31240.189999999988</v>
      </c>
    </row>
    <row r="152" spans="1:8">
      <c r="A152" s="51"/>
      <c r="B152" s="52"/>
      <c r="C152" s="52"/>
      <c r="D152" s="53" t="s">
        <v>650</v>
      </c>
      <c r="E152" s="59"/>
      <c r="F152" s="59"/>
      <c r="G152" s="59"/>
      <c r="H152" s="50">
        <f t="shared" si="2"/>
        <v>-31240.189999999988</v>
      </c>
    </row>
    <row r="153" spans="1:8">
      <c r="A153" s="51" t="s">
        <v>649</v>
      </c>
      <c r="B153" s="52"/>
      <c r="C153" s="52" t="s">
        <v>467</v>
      </c>
      <c r="D153" s="56" t="s">
        <v>468</v>
      </c>
      <c r="E153" s="59"/>
      <c r="F153" s="59"/>
      <c r="G153" s="59">
        <v>833.7</v>
      </c>
      <c r="H153" s="50">
        <f t="shared" si="2"/>
        <v>-30406.489999999987</v>
      </c>
    </row>
    <row r="154" spans="1:8">
      <c r="A154" s="51" t="s">
        <v>649</v>
      </c>
      <c r="B154" s="52"/>
      <c r="C154" s="52" t="s">
        <v>651</v>
      </c>
      <c r="D154" s="53" t="s">
        <v>652</v>
      </c>
      <c r="E154" s="59"/>
      <c r="F154" s="59"/>
      <c r="G154" s="59">
        <v>100</v>
      </c>
      <c r="H154" s="50">
        <f t="shared" si="2"/>
        <v>-30306.489999999987</v>
      </c>
    </row>
    <row r="155" spans="1:8">
      <c r="A155" s="51" t="s">
        <v>649</v>
      </c>
      <c r="B155" s="52" t="s">
        <v>653</v>
      </c>
      <c r="C155" s="52"/>
      <c r="D155" s="53" t="s">
        <v>777</v>
      </c>
      <c r="E155" s="59"/>
      <c r="F155" s="59">
        <v>489.5</v>
      </c>
      <c r="G155" s="59"/>
      <c r="H155" s="50">
        <f t="shared" si="2"/>
        <v>-30795.989999999987</v>
      </c>
    </row>
    <row r="156" spans="1:8">
      <c r="A156" s="51" t="s">
        <v>649</v>
      </c>
      <c r="B156" s="55" t="s">
        <v>258</v>
      </c>
      <c r="C156" s="52" t="s">
        <v>444</v>
      </c>
      <c r="D156" s="53" t="s">
        <v>654</v>
      </c>
      <c r="E156" s="59"/>
      <c r="F156" s="59">
        <v>99.54</v>
      </c>
      <c r="G156" s="59"/>
      <c r="H156" s="50">
        <f t="shared" si="2"/>
        <v>-30895.529999999988</v>
      </c>
    </row>
    <row r="157" spans="1:8">
      <c r="A157" s="51" t="s">
        <v>649</v>
      </c>
      <c r="B157" s="55" t="s">
        <v>258</v>
      </c>
      <c r="C157" s="52" t="s">
        <v>444</v>
      </c>
      <c r="D157" s="53" t="s">
        <v>655</v>
      </c>
      <c r="E157" s="59"/>
      <c r="F157" s="59">
        <v>14</v>
      </c>
      <c r="G157" s="59"/>
      <c r="H157" s="50">
        <f t="shared" si="2"/>
        <v>-30909.529999999988</v>
      </c>
    </row>
    <row r="158" spans="1:8">
      <c r="A158" s="51" t="s">
        <v>649</v>
      </c>
      <c r="B158" s="52" t="s">
        <v>656</v>
      </c>
      <c r="C158" s="52"/>
      <c r="D158" s="56" t="s">
        <v>657</v>
      </c>
      <c r="E158" s="59"/>
      <c r="F158" s="59">
        <v>133.5</v>
      </c>
      <c r="G158" s="59"/>
      <c r="H158" s="50">
        <f t="shared" si="2"/>
        <v>-31043.029999999988</v>
      </c>
    </row>
    <row r="159" spans="1:8">
      <c r="A159" s="51" t="s">
        <v>649</v>
      </c>
      <c r="B159" s="52" t="s">
        <v>658</v>
      </c>
      <c r="C159" s="52"/>
      <c r="D159" s="56" t="s">
        <v>659</v>
      </c>
      <c r="E159" s="59"/>
      <c r="F159" s="59">
        <v>169.1</v>
      </c>
      <c r="G159" s="59"/>
      <c r="H159" s="50">
        <f t="shared" si="2"/>
        <v>-31212.129999999986</v>
      </c>
    </row>
    <row r="160" spans="1:8">
      <c r="A160" s="51" t="s">
        <v>649</v>
      </c>
      <c r="B160" s="233" t="s">
        <v>660</v>
      </c>
      <c r="C160" s="233"/>
      <c r="D160" s="236" t="s">
        <v>1083</v>
      </c>
      <c r="E160" s="237"/>
      <c r="F160" s="237">
        <v>170</v>
      </c>
      <c r="G160" s="59"/>
      <c r="H160" s="50">
        <f t="shared" si="2"/>
        <v>-31382.129999999986</v>
      </c>
    </row>
    <row r="161" spans="1:8">
      <c r="A161" s="51" t="s">
        <v>649</v>
      </c>
      <c r="B161" s="52" t="s">
        <v>661</v>
      </c>
      <c r="C161" s="52"/>
      <c r="D161" s="56" t="s">
        <v>759</v>
      </c>
      <c r="E161" s="59"/>
      <c r="F161" s="59">
        <v>44.5</v>
      </c>
      <c r="G161" s="59"/>
      <c r="H161" s="50">
        <f t="shared" si="2"/>
        <v>-31426.629999999986</v>
      </c>
    </row>
    <row r="162" spans="1:8">
      <c r="A162" s="51" t="s">
        <v>649</v>
      </c>
      <c r="B162" s="52" t="s">
        <v>662</v>
      </c>
      <c r="C162" s="52"/>
      <c r="D162" s="53" t="s">
        <v>760</v>
      </c>
      <c r="E162" s="59"/>
      <c r="F162" s="59">
        <v>169.1</v>
      </c>
      <c r="G162" s="59"/>
      <c r="H162" s="50">
        <f t="shared" si="2"/>
        <v>-31595.729999999985</v>
      </c>
    </row>
    <row r="163" spans="1:8">
      <c r="A163" s="51" t="s">
        <v>649</v>
      </c>
      <c r="B163" s="52" t="s">
        <v>663</v>
      </c>
      <c r="C163" s="52"/>
      <c r="D163" s="53" t="s">
        <v>763</v>
      </c>
      <c r="E163" s="59"/>
      <c r="F163" s="59">
        <v>44.5</v>
      </c>
      <c r="G163" s="59"/>
      <c r="H163" s="50">
        <f t="shared" si="2"/>
        <v>-31640.229999999985</v>
      </c>
    </row>
    <row r="164" spans="1:8">
      <c r="A164" s="51" t="s">
        <v>649</v>
      </c>
      <c r="B164" s="52" t="s">
        <v>664</v>
      </c>
      <c r="C164" s="52"/>
      <c r="D164" s="53" t="s">
        <v>764</v>
      </c>
      <c r="E164" s="59"/>
      <c r="F164" s="59">
        <v>173.55</v>
      </c>
      <c r="G164" s="59"/>
      <c r="H164" s="50">
        <f t="shared" si="2"/>
        <v>-31813.779999999984</v>
      </c>
    </row>
    <row r="165" spans="1:8">
      <c r="A165" s="51" t="s">
        <v>649</v>
      </c>
      <c r="B165" s="52" t="s">
        <v>665</v>
      </c>
      <c r="C165" s="52"/>
      <c r="D165" s="53" t="s">
        <v>766</v>
      </c>
      <c r="E165" s="59"/>
      <c r="F165" s="59">
        <v>218.05</v>
      </c>
      <c r="G165" s="59"/>
      <c r="H165" s="50">
        <f t="shared" si="2"/>
        <v>-32031.829999999984</v>
      </c>
    </row>
    <row r="166" spans="1:8">
      <c r="A166" s="51" t="s">
        <v>649</v>
      </c>
      <c r="B166" s="52" t="s">
        <v>666</v>
      </c>
      <c r="C166" s="52"/>
      <c r="D166" s="53" t="s">
        <v>776</v>
      </c>
      <c r="E166" s="59"/>
      <c r="F166" s="59">
        <v>89</v>
      </c>
      <c r="G166" s="59"/>
      <c r="H166" s="50">
        <f t="shared" si="2"/>
        <v>-32120.829999999984</v>
      </c>
    </row>
    <row r="167" spans="1:8">
      <c r="A167" s="51" t="s">
        <v>649</v>
      </c>
      <c r="B167" s="52" t="s">
        <v>667</v>
      </c>
      <c r="C167" s="52"/>
      <c r="D167" s="53" t="s">
        <v>768</v>
      </c>
      <c r="E167" s="59"/>
      <c r="F167" s="59">
        <v>89</v>
      </c>
      <c r="G167" s="59"/>
      <c r="H167" s="50">
        <f t="shared" si="2"/>
        <v>-32209.829999999984</v>
      </c>
    </row>
    <row r="168" spans="1:8">
      <c r="A168" s="51" t="s">
        <v>649</v>
      </c>
      <c r="B168" s="52" t="s">
        <v>668</v>
      </c>
      <c r="C168" s="52"/>
      <c r="D168" s="53" t="s">
        <v>770</v>
      </c>
      <c r="E168" s="59"/>
      <c r="F168" s="59">
        <v>151.30000000000001</v>
      </c>
      <c r="G168" s="59"/>
      <c r="H168" s="50">
        <f t="shared" si="2"/>
        <v>-32361.129999999983</v>
      </c>
    </row>
    <row r="169" spans="1:8">
      <c r="A169" s="51" t="s">
        <v>649</v>
      </c>
      <c r="B169" s="52" t="s">
        <v>669</v>
      </c>
      <c r="C169" s="52"/>
      <c r="D169" s="53" t="s">
        <v>775</v>
      </c>
      <c r="E169" s="59"/>
      <c r="F169" s="59">
        <v>218.05</v>
      </c>
      <c r="G169" s="59"/>
      <c r="H169" s="50">
        <f t="shared" si="2"/>
        <v>-32579.179999999982</v>
      </c>
    </row>
    <row r="170" spans="1:8">
      <c r="A170" s="51" t="s">
        <v>670</v>
      </c>
      <c r="B170" s="52"/>
      <c r="C170" s="52" t="s">
        <v>671</v>
      </c>
      <c r="D170" s="53" t="s">
        <v>672</v>
      </c>
      <c r="E170" s="59"/>
      <c r="F170" s="59"/>
      <c r="G170" s="59">
        <v>124</v>
      </c>
      <c r="H170" s="50">
        <f t="shared" si="2"/>
        <v>-32455.179999999982</v>
      </c>
    </row>
    <row r="171" spans="1:8">
      <c r="A171" s="51" t="s">
        <v>670</v>
      </c>
      <c r="B171" s="55" t="s">
        <v>258</v>
      </c>
      <c r="C171" s="52" t="s">
        <v>673</v>
      </c>
      <c r="D171" s="53" t="s">
        <v>416</v>
      </c>
      <c r="E171" s="59"/>
      <c r="F171" s="59">
        <v>164.86</v>
      </c>
      <c r="G171" s="59"/>
      <c r="H171" s="50">
        <f t="shared" si="2"/>
        <v>-32620.039999999983</v>
      </c>
    </row>
    <row r="172" spans="1:8">
      <c r="A172" s="51" t="s">
        <v>670</v>
      </c>
      <c r="B172" s="55" t="s">
        <v>258</v>
      </c>
      <c r="C172" s="52" t="s">
        <v>674</v>
      </c>
      <c r="D172" s="53" t="s">
        <v>675</v>
      </c>
      <c r="E172" s="59"/>
      <c r="F172" s="59">
        <v>159</v>
      </c>
      <c r="G172" s="59"/>
      <c r="H172" s="50">
        <f t="shared" si="2"/>
        <v>-32779.039999999979</v>
      </c>
    </row>
    <row r="173" spans="1:8">
      <c r="A173" s="51" t="s">
        <v>670</v>
      </c>
      <c r="B173" s="55" t="s">
        <v>258</v>
      </c>
      <c r="C173" s="52" t="s">
        <v>676</v>
      </c>
      <c r="D173" s="53" t="s">
        <v>51</v>
      </c>
      <c r="E173" s="59"/>
      <c r="F173" s="59">
        <v>225.79</v>
      </c>
      <c r="G173" s="59"/>
      <c r="H173" s="50">
        <f t="shared" si="2"/>
        <v>-33004.82999999998</v>
      </c>
    </row>
    <row r="174" spans="1:8">
      <c r="A174" s="51" t="s">
        <v>670</v>
      </c>
      <c r="B174" s="55" t="s">
        <v>258</v>
      </c>
      <c r="C174" s="52" t="s">
        <v>677</v>
      </c>
      <c r="D174" s="53" t="s">
        <v>603</v>
      </c>
      <c r="E174" s="59"/>
      <c r="F174" s="59">
        <v>323.35000000000002</v>
      </c>
      <c r="G174" s="59"/>
      <c r="H174" s="50">
        <f t="shared" si="2"/>
        <v>-33328.179999999978</v>
      </c>
    </row>
    <row r="175" spans="1:8">
      <c r="A175" s="51" t="s">
        <v>670</v>
      </c>
      <c r="B175" s="52" t="s">
        <v>678</v>
      </c>
      <c r="C175" s="52" t="s">
        <v>678</v>
      </c>
      <c r="D175" s="56" t="s">
        <v>679</v>
      </c>
      <c r="E175" s="59"/>
      <c r="F175" s="59">
        <v>1260</v>
      </c>
      <c r="G175" s="59"/>
      <c r="H175" s="50">
        <f t="shared" si="2"/>
        <v>-34588.179999999978</v>
      </c>
    </row>
    <row r="176" spans="1:8">
      <c r="A176" s="51" t="s">
        <v>680</v>
      </c>
      <c r="B176" s="52"/>
      <c r="C176" s="52" t="s">
        <v>444</v>
      </c>
      <c r="D176" s="56" t="s">
        <v>681</v>
      </c>
      <c r="E176" s="59"/>
      <c r="F176" s="59"/>
      <c r="G176" s="59">
        <v>945.18</v>
      </c>
      <c r="H176" s="50">
        <f t="shared" si="2"/>
        <v>-33642.999999999978</v>
      </c>
    </row>
    <row r="177" spans="1:8">
      <c r="A177" s="51"/>
      <c r="B177" s="52"/>
      <c r="C177" s="52"/>
      <c r="D177" s="56" t="s">
        <v>682</v>
      </c>
      <c r="E177" s="59"/>
      <c r="F177" s="59"/>
      <c r="G177" s="59"/>
      <c r="H177" s="50">
        <f t="shared" si="2"/>
        <v>-33642.999999999978</v>
      </c>
    </row>
    <row r="178" spans="1:8">
      <c r="A178" s="51"/>
      <c r="B178" s="52"/>
      <c r="C178" s="52"/>
      <c r="D178" s="56" t="s">
        <v>683</v>
      </c>
      <c r="E178" s="59"/>
      <c r="F178" s="59"/>
      <c r="G178" s="59"/>
      <c r="H178" s="50">
        <f t="shared" si="2"/>
        <v>-33642.999999999978</v>
      </c>
    </row>
    <row r="179" spans="1:8">
      <c r="A179" s="51" t="s">
        <v>680</v>
      </c>
      <c r="B179" s="52"/>
      <c r="C179" s="52" t="s">
        <v>467</v>
      </c>
      <c r="D179" s="56" t="s">
        <v>468</v>
      </c>
      <c r="E179" s="59"/>
      <c r="F179" s="59"/>
      <c r="G179" s="59">
        <v>386.4</v>
      </c>
      <c r="H179" s="50">
        <f t="shared" si="2"/>
        <v>-33256.599999999977</v>
      </c>
    </row>
    <row r="180" spans="1:8">
      <c r="A180" s="51" t="s">
        <v>680</v>
      </c>
      <c r="B180" s="52"/>
      <c r="C180" s="52" t="s">
        <v>684</v>
      </c>
      <c r="D180" s="53" t="s">
        <v>550</v>
      </c>
      <c r="E180" s="59"/>
      <c r="F180" s="59"/>
      <c r="G180" s="59">
        <v>2750.33</v>
      </c>
      <c r="H180" s="50">
        <f t="shared" si="2"/>
        <v>-30506.269999999975</v>
      </c>
    </row>
    <row r="181" spans="1:8">
      <c r="A181" s="51" t="s">
        <v>680</v>
      </c>
      <c r="B181" s="52"/>
      <c r="C181" s="52" t="s">
        <v>685</v>
      </c>
      <c r="D181" s="53" t="s">
        <v>1190</v>
      </c>
      <c r="E181" s="59"/>
      <c r="F181" s="59"/>
      <c r="G181" s="59">
        <v>580</v>
      </c>
      <c r="H181" s="50">
        <f t="shared" si="2"/>
        <v>-29926.269999999975</v>
      </c>
    </row>
    <row r="182" spans="1:8">
      <c r="A182" s="51" t="s">
        <v>680</v>
      </c>
      <c r="B182" s="52"/>
      <c r="C182" s="52" t="s">
        <v>686</v>
      </c>
      <c r="D182" s="53" t="s">
        <v>687</v>
      </c>
      <c r="E182" s="59"/>
      <c r="F182" s="59"/>
      <c r="G182" s="59">
        <v>3344</v>
      </c>
      <c r="H182" s="50">
        <f t="shared" si="2"/>
        <v>-26582.269999999975</v>
      </c>
    </row>
    <row r="183" spans="1:8">
      <c r="A183" s="51" t="s">
        <v>680</v>
      </c>
      <c r="B183" s="55" t="s">
        <v>258</v>
      </c>
      <c r="C183" s="52" t="s">
        <v>688</v>
      </c>
      <c r="D183" s="53" t="s">
        <v>689</v>
      </c>
      <c r="E183" s="59"/>
      <c r="F183" s="59">
        <v>346.61</v>
      </c>
      <c r="G183" s="59"/>
      <c r="H183" s="50">
        <f t="shared" si="2"/>
        <v>-26928.879999999976</v>
      </c>
    </row>
    <row r="184" spans="1:8">
      <c r="A184" s="51" t="s">
        <v>680</v>
      </c>
      <c r="B184" s="55" t="s">
        <v>258</v>
      </c>
      <c r="C184" s="52" t="s">
        <v>690</v>
      </c>
      <c r="D184" s="53" t="s">
        <v>689</v>
      </c>
      <c r="E184" s="59"/>
      <c r="F184" s="59">
        <v>360.03</v>
      </c>
      <c r="G184" s="59"/>
      <c r="H184" s="50">
        <f t="shared" si="2"/>
        <v>-27288.909999999974</v>
      </c>
    </row>
    <row r="185" spans="1:8">
      <c r="A185" s="51" t="s">
        <v>680</v>
      </c>
      <c r="B185" s="55" t="s">
        <v>258</v>
      </c>
      <c r="C185" s="52" t="s">
        <v>691</v>
      </c>
      <c r="D185" s="53" t="s">
        <v>689</v>
      </c>
      <c r="E185" s="59"/>
      <c r="F185" s="59">
        <v>341.12</v>
      </c>
      <c r="G185" s="59"/>
      <c r="H185" s="50">
        <f t="shared" si="2"/>
        <v>-27630.029999999973</v>
      </c>
    </row>
    <row r="186" spans="1:8">
      <c r="A186" s="51" t="s">
        <v>680</v>
      </c>
      <c r="B186" s="55" t="s">
        <v>258</v>
      </c>
      <c r="C186" s="52" t="s">
        <v>692</v>
      </c>
      <c r="D186" s="53" t="s">
        <v>51</v>
      </c>
      <c r="E186" s="59"/>
      <c r="F186" s="59">
        <v>383.7</v>
      </c>
      <c r="G186" s="59"/>
      <c r="H186" s="50">
        <f t="shared" si="2"/>
        <v>-28013.729999999974</v>
      </c>
    </row>
    <row r="187" spans="1:8">
      <c r="A187" s="51" t="s">
        <v>680</v>
      </c>
      <c r="B187" s="55" t="s">
        <v>258</v>
      </c>
      <c r="C187" s="52" t="s">
        <v>693</v>
      </c>
      <c r="D187" s="53" t="s">
        <v>694</v>
      </c>
      <c r="E187" s="59"/>
      <c r="F187" s="59">
        <v>352.13</v>
      </c>
      <c r="G187" s="59"/>
      <c r="H187" s="50">
        <f t="shared" si="2"/>
        <v>-28365.859999999975</v>
      </c>
    </row>
    <row r="188" spans="1:8">
      <c r="A188" s="51" t="s">
        <v>695</v>
      </c>
      <c r="B188" s="52"/>
      <c r="C188" s="52" t="s">
        <v>444</v>
      </c>
      <c r="D188" s="53" t="s">
        <v>696</v>
      </c>
      <c r="E188" s="59"/>
      <c r="F188" s="59"/>
      <c r="G188" s="59">
        <v>19689.919999999998</v>
      </c>
      <c r="H188" s="50">
        <f t="shared" si="2"/>
        <v>-8675.9399999999769</v>
      </c>
    </row>
    <row r="189" spans="1:8">
      <c r="A189" s="51"/>
      <c r="B189" s="52"/>
      <c r="C189" s="52"/>
      <c r="D189" s="53" t="s">
        <v>697</v>
      </c>
      <c r="E189" s="59"/>
      <c r="F189" s="59"/>
      <c r="G189" s="59"/>
      <c r="H189" s="50">
        <f t="shared" si="2"/>
        <v>-8675.9399999999769</v>
      </c>
    </row>
    <row r="190" spans="1:8">
      <c r="A190" s="51"/>
      <c r="B190" s="52"/>
      <c r="C190" s="52"/>
      <c r="D190" s="53" t="s">
        <v>698</v>
      </c>
      <c r="E190" s="59"/>
      <c r="F190" s="59"/>
      <c r="G190" s="59"/>
      <c r="H190" s="50">
        <f t="shared" si="2"/>
        <v>-8675.9399999999769</v>
      </c>
    </row>
    <row r="191" spans="1:8">
      <c r="A191" s="51"/>
      <c r="B191" s="52"/>
      <c r="C191" s="52"/>
      <c r="D191" s="53" t="s">
        <v>699</v>
      </c>
      <c r="E191" s="59"/>
      <c r="F191" s="59"/>
      <c r="G191" s="59"/>
      <c r="H191" s="50">
        <f t="shared" si="2"/>
        <v>-8675.9399999999769</v>
      </c>
    </row>
    <row r="192" spans="1:8">
      <c r="A192" s="51"/>
      <c r="B192" s="52"/>
      <c r="C192" s="52"/>
      <c r="D192" s="53" t="s">
        <v>700</v>
      </c>
      <c r="E192" s="59"/>
      <c r="F192" s="59"/>
      <c r="G192" s="59"/>
      <c r="H192" s="50">
        <f t="shared" si="2"/>
        <v>-8675.9399999999769</v>
      </c>
    </row>
    <row r="193" spans="1:10">
      <c r="A193" s="51"/>
      <c r="B193" s="52"/>
      <c r="C193" s="52"/>
      <c r="D193" s="53" t="s">
        <v>701</v>
      </c>
      <c r="E193" s="59"/>
      <c r="F193" s="59"/>
      <c r="G193" s="59"/>
      <c r="H193" s="50">
        <f t="shared" si="2"/>
        <v>-8675.9399999999769</v>
      </c>
    </row>
    <row r="194" spans="1:10">
      <c r="A194" s="51" t="s">
        <v>695</v>
      </c>
      <c r="B194" s="52">
        <v>5415</v>
      </c>
      <c r="C194" s="52"/>
      <c r="D194" s="53" t="s">
        <v>771</v>
      </c>
      <c r="E194" s="59"/>
      <c r="F194" s="59">
        <v>44.5</v>
      </c>
      <c r="G194" s="59"/>
      <c r="H194" s="50">
        <f t="shared" si="2"/>
        <v>-8720.4399999999769</v>
      </c>
    </row>
    <row r="195" spans="1:10">
      <c r="A195" s="51" t="s">
        <v>695</v>
      </c>
      <c r="B195" s="55" t="s">
        <v>258</v>
      </c>
      <c r="C195" s="52" t="s">
        <v>702</v>
      </c>
      <c r="D195" s="53" t="s">
        <v>703</v>
      </c>
      <c r="E195" s="59"/>
      <c r="F195" s="59">
        <v>1835</v>
      </c>
      <c r="G195" s="59"/>
      <c r="H195" s="50">
        <f t="shared" si="2"/>
        <v>-10555.439999999977</v>
      </c>
    </row>
    <row r="196" spans="1:10">
      <c r="A196" s="51" t="s">
        <v>695</v>
      </c>
      <c r="B196" s="55" t="s">
        <v>258</v>
      </c>
      <c r="C196" s="52" t="s">
        <v>704</v>
      </c>
      <c r="D196" s="53" t="s">
        <v>705</v>
      </c>
      <c r="E196" s="59"/>
      <c r="F196" s="59">
        <v>132.91999999999999</v>
      </c>
      <c r="G196" s="59"/>
      <c r="H196" s="50">
        <f t="shared" si="2"/>
        <v>-10688.359999999977</v>
      </c>
    </row>
    <row r="197" spans="1:10">
      <c r="A197" s="51" t="s">
        <v>695</v>
      </c>
      <c r="B197" s="55" t="s">
        <v>258</v>
      </c>
      <c r="C197" s="52" t="s">
        <v>706</v>
      </c>
      <c r="D197" s="53" t="s">
        <v>707</v>
      </c>
      <c r="E197" s="59"/>
      <c r="F197" s="59">
        <v>138.57</v>
      </c>
      <c r="G197" s="59"/>
      <c r="H197" s="50">
        <f t="shared" si="2"/>
        <v>-10826.929999999977</v>
      </c>
    </row>
    <row r="198" spans="1:10">
      <c r="A198" s="51" t="s">
        <v>695</v>
      </c>
      <c r="B198" s="55" t="s">
        <v>258</v>
      </c>
      <c r="C198" s="52" t="s">
        <v>708</v>
      </c>
      <c r="D198" s="53" t="s">
        <v>709</v>
      </c>
      <c r="E198" s="59"/>
      <c r="F198" s="59">
        <v>218.68</v>
      </c>
      <c r="G198" s="59"/>
      <c r="H198" s="50">
        <f t="shared" si="2"/>
        <v>-11045.609999999977</v>
      </c>
    </row>
    <row r="199" spans="1:10">
      <c r="A199" s="51" t="s">
        <v>695</v>
      </c>
      <c r="B199" s="55" t="s">
        <v>258</v>
      </c>
      <c r="C199" s="52" t="s">
        <v>710</v>
      </c>
      <c r="D199" s="53" t="s">
        <v>302</v>
      </c>
      <c r="E199" s="59"/>
      <c r="F199" s="59">
        <v>202.83</v>
      </c>
      <c r="G199" s="59"/>
      <c r="H199" s="50">
        <f t="shared" si="2"/>
        <v>-11248.439999999977</v>
      </c>
    </row>
    <row r="200" spans="1:10">
      <c r="A200" s="51" t="s">
        <v>695</v>
      </c>
      <c r="B200" s="55" t="s">
        <v>258</v>
      </c>
      <c r="C200" s="52" t="s">
        <v>711</v>
      </c>
      <c r="D200" s="53" t="s">
        <v>453</v>
      </c>
      <c r="E200" s="59"/>
      <c r="F200" s="59">
        <v>158.4</v>
      </c>
      <c r="G200" s="59"/>
      <c r="H200" s="50">
        <f t="shared" si="2"/>
        <v>-11406.839999999976</v>
      </c>
    </row>
    <row r="201" spans="1:10">
      <c r="A201" s="51" t="s">
        <v>695</v>
      </c>
      <c r="B201" s="55" t="s">
        <v>258</v>
      </c>
      <c r="C201" s="52" t="s">
        <v>712</v>
      </c>
      <c r="D201" s="53" t="s">
        <v>713</v>
      </c>
      <c r="E201" s="59"/>
      <c r="F201" s="59">
        <v>501.6</v>
      </c>
      <c r="G201" s="59"/>
      <c r="H201" s="50">
        <f t="shared" ref="H201:H211" si="3">H200-F201+G201</f>
        <v>-11908.439999999977</v>
      </c>
      <c r="J201">
        <f>204.98+196.44+192.19</f>
        <v>593.6099999999999</v>
      </c>
    </row>
    <row r="202" spans="1:10">
      <c r="A202" s="51" t="s">
        <v>695</v>
      </c>
      <c r="B202" s="55" t="s">
        <v>258</v>
      </c>
      <c r="C202" s="52" t="s">
        <v>714</v>
      </c>
      <c r="D202" s="53" t="s">
        <v>603</v>
      </c>
      <c r="E202" s="59"/>
      <c r="F202" s="59">
        <v>309.63</v>
      </c>
      <c r="G202" s="59"/>
      <c r="H202" s="50">
        <f t="shared" si="3"/>
        <v>-12218.069999999976</v>
      </c>
    </row>
    <row r="203" spans="1:10">
      <c r="A203" s="51" t="s">
        <v>695</v>
      </c>
      <c r="B203" s="55" t="s">
        <v>258</v>
      </c>
      <c r="C203" s="52" t="s">
        <v>715</v>
      </c>
      <c r="D203" s="53" t="s">
        <v>716</v>
      </c>
      <c r="E203" s="59"/>
      <c r="F203" s="59">
        <v>12</v>
      </c>
      <c r="G203" s="59"/>
      <c r="H203" s="50">
        <f t="shared" si="3"/>
        <v>-12230.069999999976</v>
      </c>
    </row>
    <row r="204" spans="1:10">
      <c r="A204" s="51" t="s">
        <v>695</v>
      </c>
      <c r="B204" s="55" t="s">
        <v>258</v>
      </c>
      <c r="C204" s="52" t="s">
        <v>717</v>
      </c>
      <c r="D204" s="53" t="s">
        <v>357</v>
      </c>
      <c r="E204" s="59"/>
      <c r="F204" s="59">
        <v>18106.55</v>
      </c>
      <c r="G204" s="59"/>
      <c r="H204" s="50">
        <f t="shared" si="3"/>
        <v>-30336.619999999974</v>
      </c>
    </row>
    <row r="205" spans="1:10">
      <c r="A205" s="51" t="s">
        <v>695</v>
      </c>
      <c r="B205" s="55" t="s">
        <v>258</v>
      </c>
      <c r="C205" s="52" t="s">
        <v>718</v>
      </c>
      <c r="D205" s="53" t="s">
        <v>719</v>
      </c>
      <c r="E205" s="59"/>
      <c r="F205" s="59">
        <v>377.22</v>
      </c>
      <c r="G205" s="59"/>
      <c r="H205" s="50">
        <f t="shared" si="3"/>
        <v>-30713.839999999975</v>
      </c>
    </row>
    <row r="206" spans="1:10">
      <c r="A206" s="51" t="s">
        <v>695</v>
      </c>
      <c r="B206" s="55" t="s">
        <v>258</v>
      </c>
      <c r="C206" s="52" t="s">
        <v>718</v>
      </c>
      <c r="D206" s="53" t="s">
        <v>719</v>
      </c>
      <c r="E206" s="59"/>
      <c r="F206" s="59">
        <v>377.22</v>
      </c>
      <c r="G206" s="59"/>
      <c r="H206" s="50">
        <f t="shared" si="3"/>
        <v>-31091.059999999976</v>
      </c>
    </row>
    <row r="207" spans="1:10">
      <c r="A207" s="51" t="s">
        <v>695</v>
      </c>
      <c r="B207" s="55" t="s">
        <v>258</v>
      </c>
      <c r="C207" s="52" t="s">
        <v>718</v>
      </c>
      <c r="D207" s="53" t="s">
        <v>719</v>
      </c>
      <c r="E207" s="59"/>
      <c r="F207" s="59">
        <v>377.22</v>
      </c>
      <c r="G207" s="59"/>
      <c r="H207" s="50">
        <f t="shared" si="3"/>
        <v>-31468.279999999977</v>
      </c>
    </row>
    <row r="208" spans="1:10">
      <c r="A208" s="51" t="s">
        <v>695</v>
      </c>
      <c r="B208" s="55" t="s">
        <v>258</v>
      </c>
      <c r="C208" s="52" t="s">
        <v>718</v>
      </c>
      <c r="D208" s="53" t="s">
        <v>719</v>
      </c>
      <c r="E208" s="59"/>
      <c r="F208" s="59">
        <v>377.22</v>
      </c>
      <c r="G208" s="59"/>
      <c r="H208" s="50">
        <f t="shared" si="3"/>
        <v>-31845.499999999978</v>
      </c>
    </row>
    <row r="209" spans="1:8">
      <c r="A209" s="51" t="s">
        <v>695</v>
      </c>
      <c r="B209" s="55" t="s">
        <v>258</v>
      </c>
      <c r="C209" s="52" t="s">
        <v>718</v>
      </c>
      <c r="D209" s="53" t="s">
        <v>719</v>
      </c>
      <c r="E209" s="59"/>
      <c r="F209" s="59">
        <v>377.22</v>
      </c>
      <c r="G209" s="59"/>
      <c r="H209" s="50">
        <f t="shared" si="3"/>
        <v>-32222.719999999979</v>
      </c>
    </row>
    <row r="210" spans="1:8">
      <c r="A210" s="51" t="s">
        <v>695</v>
      </c>
      <c r="B210" s="52" t="s">
        <v>720</v>
      </c>
      <c r="C210" s="52"/>
      <c r="D210" s="56" t="s">
        <v>52</v>
      </c>
      <c r="E210" s="59"/>
      <c r="F210" s="59">
        <v>7679.31</v>
      </c>
      <c r="G210" s="59"/>
      <c r="H210" s="50">
        <f t="shared" si="3"/>
        <v>-39902.029999999977</v>
      </c>
    </row>
    <row r="211" spans="1:8">
      <c r="A211" s="51" t="s">
        <v>695</v>
      </c>
      <c r="B211" s="60" t="s">
        <v>721</v>
      </c>
      <c r="C211" s="60"/>
      <c r="D211" s="61" t="s">
        <v>722</v>
      </c>
      <c r="E211" s="62"/>
      <c r="F211" s="62">
        <v>3044</v>
      </c>
      <c r="G211" s="62"/>
      <c r="H211" s="50">
        <f t="shared" si="3"/>
        <v>-42946.029999999977</v>
      </c>
    </row>
    <row r="212" spans="1:8">
      <c r="A212" s="51" t="s">
        <v>695</v>
      </c>
      <c r="B212" s="63"/>
      <c r="C212" s="63"/>
      <c r="D212" s="64"/>
      <c r="E212" s="59"/>
      <c r="F212" s="59"/>
      <c r="G212" s="59"/>
      <c r="H212" s="50"/>
    </row>
    <row r="213" spans="1:8">
      <c r="B213" s="63"/>
      <c r="C213" s="63"/>
      <c r="D213" s="64" t="s">
        <v>22</v>
      </c>
      <c r="E213" s="59"/>
      <c r="F213" s="59">
        <f>SUM(F7:F211)</f>
        <v>128103.69000000002</v>
      </c>
      <c r="G213" s="59">
        <f>SUM(G7:G211)</f>
        <v>133323.76</v>
      </c>
      <c r="H213" s="50">
        <f>G213-F213</f>
        <v>5220.0699999999924</v>
      </c>
    </row>
    <row r="214" spans="1:8">
      <c r="B214" s="63"/>
      <c r="C214" s="63"/>
      <c r="D214" s="64"/>
      <c r="E214" s="59"/>
      <c r="F214" s="59"/>
      <c r="G214" s="59"/>
      <c r="H214" s="50">
        <f>H6</f>
        <v>-48166.1</v>
      </c>
    </row>
    <row r="215" spans="1:8">
      <c r="B215" s="63"/>
      <c r="C215" s="63"/>
      <c r="D215" s="64"/>
      <c r="E215" s="59"/>
      <c r="F215" s="59"/>
      <c r="G215" s="59"/>
      <c r="H215" s="50">
        <f>SUM(H213:H214)</f>
        <v>-42946.030000000006</v>
      </c>
    </row>
    <row r="216" spans="1:8">
      <c r="A216" s="115" t="s">
        <v>897</v>
      </c>
    </row>
    <row r="217" spans="1:8">
      <c r="A217" s="51" t="s">
        <v>596</v>
      </c>
      <c r="B217" s="55">
        <v>5359</v>
      </c>
      <c r="C217" s="52"/>
      <c r="D217" s="56" t="s">
        <v>601</v>
      </c>
      <c r="E217" s="54"/>
      <c r="F217" s="54">
        <v>4318.5</v>
      </c>
    </row>
    <row r="218" spans="1:8">
      <c r="A218" s="116">
        <v>40294</v>
      </c>
      <c r="B218" s="63"/>
      <c r="C218" s="63"/>
      <c r="D218" s="64" t="s">
        <v>336</v>
      </c>
      <c r="E218" s="59"/>
      <c r="F218" s="59">
        <v>103.9</v>
      </c>
    </row>
    <row r="219" spans="1:8">
      <c r="A219" s="116">
        <v>40294</v>
      </c>
      <c r="B219" s="63"/>
      <c r="C219" s="63"/>
      <c r="D219" s="64" t="s">
        <v>898</v>
      </c>
      <c r="E219" s="59"/>
      <c r="F219" s="59">
        <v>292.32</v>
      </c>
    </row>
    <row r="220" spans="1:8">
      <c r="A220" s="116">
        <v>40294</v>
      </c>
      <c r="B220" s="63"/>
      <c r="C220" s="63"/>
      <c r="D220" s="64" t="s">
        <v>899</v>
      </c>
      <c r="E220" s="59"/>
      <c r="F220" s="59">
        <v>368.97</v>
      </c>
    </row>
    <row r="221" spans="1:8">
      <c r="A221" s="116">
        <v>40294</v>
      </c>
      <c r="B221" s="63"/>
      <c r="C221" s="63"/>
      <c r="D221" s="64" t="s">
        <v>900</v>
      </c>
      <c r="E221" s="59"/>
      <c r="F221" s="59">
        <v>133.97999999999999</v>
      </c>
    </row>
    <row r="222" spans="1:8">
      <c r="A222" s="116">
        <v>40294</v>
      </c>
      <c r="B222" s="63"/>
      <c r="C222" s="63"/>
      <c r="D222" s="64" t="s">
        <v>66</v>
      </c>
      <c r="E222" s="59"/>
      <c r="F222" s="59">
        <v>2815.33</v>
      </c>
    </row>
    <row r="223" spans="1:8">
      <c r="A223" s="116">
        <v>40294</v>
      </c>
      <c r="B223" s="63"/>
      <c r="C223" s="63"/>
      <c r="D223" s="64" t="s">
        <v>898</v>
      </c>
      <c r="E223" s="59"/>
      <c r="F223" s="59">
        <v>204.98</v>
      </c>
    </row>
    <row r="224" spans="1:8">
      <c r="A224" s="116">
        <v>40294</v>
      </c>
      <c r="B224" s="63"/>
      <c r="C224" s="63"/>
      <c r="D224" s="64" t="s">
        <v>898</v>
      </c>
      <c r="E224" s="59"/>
      <c r="F224" s="59">
        <v>196.44</v>
      </c>
    </row>
    <row r="225" spans="1:6">
      <c r="A225" s="116">
        <v>40294</v>
      </c>
      <c r="B225" s="63"/>
      <c r="C225" s="63"/>
      <c r="D225" s="64" t="s">
        <v>898</v>
      </c>
      <c r="E225" s="59"/>
      <c r="F225" s="59">
        <v>192.19</v>
      </c>
    </row>
    <row r="226" spans="1:6">
      <c r="A226" s="116">
        <v>40294</v>
      </c>
      <c r="B226" s="63"/>
      <c r="C226" s="63"/>
      <c r="D226" s="64" t="s">
        <v>336</v>
      </c>
      <c r="E226" s="59"/>
      <c r="F226" s="59">
        <v>10.39</v>
      </c>
    </row>
    <row r="228" spans="1:6">
      <c r="A228" s="1">
        <v>40283</v>
      </c>
      <c r="D228" t="s">
        <v>906</v>
      </c>
      <c r="F228" s="3">
        <v>6946.2</v>
      </c>
    </row>
  </sheetData>
  <sheetProtection selectLockedCells="1" selectUnlockedCells="1"/>
  <autoFilter ref="G1:G228"/>
  <pageMargins left="0.39370078740157483" right="0.19685039370078741" top="0.27559055118110237" bottom="0.27559055118110237" header="0.19685039370078741" footer="0.78740157480314965"/>
  <pageSetup paperSize="9" orientation="landscape" useFirstPageNumber="1" horizontalDpi="300" verticalDpi="300" r:id="rId1"/>
  <headerFooter alignWithMargins="0">
    <oddHeader>&amp;C&amp;"Times New Roman,Normal"&amp;12&amp;A</oddHeader>
  </headerFooter>
  <rowBreaks count="1" manualBreakCount="1">
    <brk id="215" max="16383" man="1"/>
  </rowBreaks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I179"/>
  <sheetViews>
    <sheetView zoomScale="120" zoomScaleNormal="120" workbookViewId="0">
      <selection activeCell="G1" sqref="G1:G1048576"/>
    </sheetView>
  </sheetViews>
  <sheetFormatPr defaultRowHeight="12.75"/>
  <cols>
    <col min="1" max="1" width="9.140625" style="1"/>
    <col min="2" max="2" width="10.28515625" style="2" customWidth="1"/>
    <col min="3" max="3" width="11" style="90" customWidth="1"/>
    <col min="4" max="4" width="46" customWidth="1"/>
    <col min="5" max="5" width="11" style="3" customWidth="1"/>
    <col min="6" max="6" width="11.85546875" style="35" customWidth="1"/>
    <col min="7" max="7" width="12.42578125" style="3" customWidth="1"/>
    <col min="8" max="8" width="18.85546875" style="4" customWidth="1"/>
    <col min="9" max="9" width="11" style="5" customWidth="1"/>
  </cols>
  <sheetData>
    <row r="1" spans="1:9">
      <c r="A1" s="6" t="s">
        <v>0</v>
      </c>
      <c r="D1" t="s">
        <v>1</v>
      </c>
    </row>
    <row r="3" spans="1:9">
      <c r="A3" s="8" t="s">
        <v>3</v>
      </c>
      <c r="B3" s="9" t="s">
        <v>4</v>
      </c>
      <c r="C3" s="91" t="s">
        <v>5</v>
      </c>
      <c r="D3" s="13" t="s">
        <v>6</v>
      </c>
      <c r="E3" s="11" t="s">
        <v>7</v>
      </c>
      <c r="F3" s="19" t="s">
        <v>7</v>
      </c>
      <c r="G3" s="11" t="s">
        <v>8</v>
      </c>
      <c r="H3" s="12" t="s">
        <v>9</v>
      </c>
      <c r="I3" s="11" t="s">
        <v>10</v>
      </c>
    </row>
    <row r="4" spans="1:9">
      <c r="A4" s="8"/>
      <c r="B4" s="9"/>
      <c r="C4" s="91"/>
      <c r="D4" s="13"/>
      <c r="E4" s="11" t="s">
        <v>11</v>
      </c>
      <c r="F4" s="19" t="s">
        <v>12</v>
      </c>
      <c r="G4" s="11"/>
      <c r="H4" s="12"/>
      <c r="I4" s="13"/>
    </row>
    <row r="5" spans="1:9">
      <c r="A5" s="8"/>
      <c r="B5" s="9"/>
      <c r="C5" s="91"/>
      <c r="D5" s="13"/>
      <c r="E5" s="11"/>
      <c r="F5" s="19"/>
      <c r="G5" s="11"/>
      <c r="H5" s="12"/>
      <c r="I5" s="13"/>
    </row>
    <row r="6" spans="1:9">
      <c r="A6" s="8">
        <v>40298</v>
      </c>
      <c r="B6" s="9"/>
      <c r="C6" s="91"/>
      <c r="D6" s="37" t="s">
        <v>382</v>
      </c>
      <c r="E6" s="11"/>
      <c r="F6" s="11"/>
      <c r="G6" s="11"/>
      <c r="H6" s="12">
        <v>-42946.03</v>
      </c>
      <c r="I6" s="13"/>
    </row>
    <row r="7" spans="1:9">
      <c r="A7" s="8">
        <v>40301</v>
      </c>
      <c r="B7" s="9"/>
      <c r="C7" s="91"/>
      <c r="D7" s="37" t="s">
        <v>351</v>
      </c>
      <c r="E7" s="11"/>
      <c r="F7" s="11"/>
      <c r="G7" s="11">
        <v>884.86</v>
      </c>
      <c r="H7" s="12">
        <f>H6+G7-F7</f>
        <v>-42061.17</v>
      </c>
      <c r="I7" s="37"/>
    </row>
    <row r="8" spans="1:9">
      <c r="A8" s="8">
        <v>40301</v>
      </c>
      <c r="B8" s="9"/>
      <c r="C8" s="91"/>
      <c r="D8" s="37" t="s">
        <v>383</v>
      </c>
      <c r="E8" s="11"/>
      <c r="F8" s="11"/>
      <c r="G8" s="11">
        <v>280</v>
      </c>
      <c r="H8" s="12">
        <f t="shared" ref="H8:H71" si="0">H7+G8-F8</f>
        <v>-41781.17</v>
      </c>
      <c r="I8" s="13"/>
    </row>
    <row r="9" spans="1:9">
      <c r="A9" s="8">
        <v>40301</v>
      </c>
      <c r="B9" s="36" t="s">
        <v>258</v>
      </c>
      <c r="C9" s="91"/>
      <c r="D9" s="37" t="s">
        <v>337</v>
      </c>
      <c r="E9" s="11"/>
      <c r="F9" s="11">
        <v>2413.4499999999998</v>
      </c>
      <c r="G9" s="11"/>
      <c r="H9" s="12">
        <f t="shared" si="0"/>
        <v>-44194.619999999995</v>
      </c>
      <c r="I9" s="13"/>
    </row>
    <row r="10" spans="1:9">
      <c r="A10" s="8">
        <v>40301</v>
      </c>
      <c r="B10" s="36" t="s">
        <v>258</v>
      </c>
      <c r="C10" s="91"/>
      <c r="D10" s="37" t="s">
        <v>384</v>
      </c>
      <c r="E10" s="11"/>
      <c r="F10" s="11">
        <v>79.459999999999994</v>
      </c>
      <c r="G10" s="11"/>
      <c r="H10" s="12">
        <f t="shared" si="0"/>
        <v>-44274.079999999994</v>
      </c>
      <c r="I10" s="13"/>
    </row>
    <row r="11" spans="1:9">
      <c r="A11" s="8">
        <v>40301</v>
      </c>
      <c r="B11" s="9"/>
      <c r="C11" s="91"/>
      <c r="D11" s="37" t="s">
        <v>97</v>
      </c>
      <c r="E11" s="11"/>
      <c r="F11" s="11">
        <v>2064.73</v>
      </c>
      <c r="G11" s="11"/>
      <c r="H11" s="12">
        <f t="shared" si="0"/>
        <v>-46338.81</v>
      </c>
      <c r="I11" s="13"/>
    </row>
    <row r="12" spans="1:9">
      <c r="A12" s="8">
        <v>40302</v>
      </c>
      <c r="B12" s="9"/>
      <c r="C12" s="91"/>
      <c r="D12" s="37" t="s">
        <v>385</v>
      </c>
      <c r="E12" s="11"/>
      <c r="F12" s="11"/>
      <c r="G12" s="11">
        <v>172</v>
      </c>
      <c r="H12" s="12">
        <f t="shared" si="0"/>
        <v>-46166.81</v>
      </c>
      <c r="I12" s="13"/>
    </row>
    <row r="13" spans="1:9">
      <c r="A13" s="8">
        <v>40302</v>
      </c>
      <c r="B13" s="9"/>
      <c r="C13" s="91"/>
      <c r="D13" s="37" t="s">
        <v>383</v>
      </c>
      <c r="E13" s="11"/>
      <c r="F13" s="11"/>
      <c r="G13" s="11">
        <v>6558.5</v>
      </c>
      <c r="H13" s="12">
        <f t="shared" si="0"/>
        <v>-39608.31</v>
      </c>
      <c r="I13" s="13"/>
    </row>
    <row r="14" spans="1:9">
      <c r="A14" s="8">
        <v>40302</v>
      </c>
      <c r="B14" s="9"/>
      <c r="C14" s="91"/>
      <c r="D14" s="37" t="s">
        <v>386</v>
      </c>
      <c r="E14" s="11"/>
      <c r="F14" s="11">
        <v>276.98</v>
      </c>
      <c r="G14" s="11"/>
      <c r="H14" s="12">
        <f t="shared" si="0"/>
        <v>-39885.29</v>
      </c>
      <c r="I14" s="13"/>
    </row>
    <row r="15" spans="1:9">
      <c r="A15" s="8">
        <v>40302</v>
      </c>
      <c r="B15" s="9"/>
      <c r="C15" s="91"/>
      <c r="D15" s="37" t="s">
        <v>100</v>
      </c>
      <c r="E15" s="11"/>
      <c r="F15" s="11">
        <v>1680.85</v>
      </c>
      <c r="G15" s="11"/>
      <c r="H15" s="12">
        <f t="shared" si="0"/>
        <v>-41566.14</v>
      </c>
      <c r="I15" s="13"/>
    </row>
    <row r="16" spans="1:9">
      <c r="A16" s="8">
        <v>40302</v>
      </c>
      <c r="B16" s="9">
        <v>5345</v>
      </c>
      <c r="C16" s="91"/>
      <c r="D16" s="37" t="s">
        <v>387</v>
      </c>
      <c r="E16" s="11"/>
      <c r="F16" s="11">
        <v>400</v>
      </c>
      <c r="G16" s="11"/>
      <c r="H16" s="12">
        <f t="shared" si="0"/>
        <v>-41966.14</v>
      </c>
      <c r="I16" s="13"/>
    </row>
    <row r="17" spans="1:9">
      <c r="A17" s="42">
        <v>40302</v>
      </c>
      <c r="B17" s="9">
        <v>5352</v>
      </c>
      <c r="C17" s="91"/>
      <c r="D17" s="37" t="s">
        <v>388</v>
      </c>
      <c r="E17" s="11"/>
      <c r="F17" s="11">
        <v>368.72</v>
      </c>
      <c r="G17" s="11"/>
      <c r="H17" s="12">
        <f t="shared" si="0"/>
        <v>-42334.86</v>
      </c>
      <c r="I17" s="13"/>
    </row>
    <row r="18" spans="1:9">
      <c r="A18" s="8">
        <v>40303</v>
      </c>
      <c r="B18" s="9"/>
      <c r="C18" s="91"/>
      <c r="D18" s="37" t="s">
        <v>351</v>
      </c>
      <c r="E18" s="11"/>
      <c r="F18" s="11"/>
      <c r="G18" s="11">
        <v>183.54</v>
      </c>
      <c r="H18" s="12">
        <f t="shared" si="0"/>
        <v>-42151.32</v>
      </c>
      <c r="I18" s="13"/>
    </row>
    <row r="19" spans="1:9">
      <c r="A19" s="8">
        <v>40303</v>
      </c>
      <c r="B19" s="9"/>
      <c r="C19" s="91"/>
      <c r="D19" s="37" t="s">
        <v>389</v>
      </c>
      <c r="E19" s="11"/>
      <c r="F19" s="11"/>
      <c r="G19" s="11">
        <v>33428.35</v>
      </c>
      <c r="H19" s="12">
        <f t="shared" si="0"/>
        <v>-8722.9700000000012</v>
      </c>
      <c r="I19" s="13"/>
    </row>
    <row r="20" spans="1:9">
      <c r="A20" s="8">
        <v>40303</v>
      </c>
      <c r="B20" s="9"/>
      <c r="C20" s="91">
        <v>28794884</v>
      </c>
      <c r="D20" s="37" t="s">
        <v>390</v>
      </c>
      <c r="E20" s="11"/>
      <c r="F20" s="11">
        <v>32.21</v>
      </c>
      <c r="G20" s="11"/>
      <c r="H20" s="12">
        <f t="shared" si="0"/>
        <v>-8755.18</v>
      </c>
      <c r="I20" s="13"/>
    </row>
    <row r="21" spans="1:9">
      <c r="A21" s="8">
        <v>40303</v>
      </c>
      <c r="B21" s="9"/>
      <c r="C21" s="91">
        <v>7140125</v>
      </c>
      <c r="D21" s="37" t="s">
        <v>391</v>
      </c>
      <c r="E21" s="11"/>
      <c r="F21" s="11">
        <v>22.06</v>
      </c>
      <c r="G21" s="11"/>
      <c r="H21" s="12">
        <f t="shared" si="0"/>
        <v>-8777.24</v>
      </c>
      <c r="I21" s="13"/>
    </row>
    <row r="22" spans="1:9">
      <c r="A22" s="8">
        <v>40303</v>
      </c>
      <c r="B22" s="36" t="s">
        <v>258</v>
      </c>
      <c r="C22" s="92"/>
      <c r="D22" s="37" t="s">
        <v>345</v>
      </c>
      <c r="E22" s="11"/>
      <c r="F22" s="11">
        <v>1000</v>
      </c>
      <c r="G22" s="11"/>
      <c r="H22" s="12">
        <f t="shared" si="0"/>
        <v>-9777.24</v>
      </c>
      <c r="I22" s="13"/>
    </row>
    <row r="23" spans="1:9">
      <c r="A23" s="8">
        <v>40304</v>
      </c>
      <c r="B23" s="9"/>
      <c r="C23" s="91"/>
      <c r="D23" s="37" t="s">
        <v>392</v>
      </c>
      <c r="E23" s="11"/>
      <c r="F23" s="11"/>
      <c r="G23" s="11">
        <v>1889.8</v>
      </c>
      <c r="H23" s="12">
        <f t="shared" si="0"/>
        <v>-7887.44</v>
      </c>
      <c r="I23" s="13"/>
    </row>
    <row r="24" spans="1:9">
      <c r="A24" s="8">
        <v>40304</v>
      </c>
      <c r="B24" s="9"/>
      <c r="C24" s="91"/>
      <c r="D24" s="37" t="s">
        <v>393</v>
      </c>
      <c r="E24" s="11"/>
      <c r="F24" s="11">
        <v>80.58</v>
      </c>
      <c r="G24" s="11"/>
      <c r="H24" s="12">
        <f t="shared" si="0"/>
        <v>-7968.0199999999995</v>
      </c>
      <c r="I24" s="13"/>
    </row>
    <row r="25" spans="1:9">
      <c r="A25" s="8">
        <v>40304</v>
      </c>
      <c r="B25" s="36" t="s">
        <v>258</v>
      </c>
      <c r="C25" s="92"/>
      <c r="D25" s="37" t="s">
        <v>301</v>
      </c>
      <c r="E25" s="11"/>
      <c r="F25" s="11">
        <v>440</v>
      </c>
      <c r="G25" s="11"/>
      <c r="H25" s="12">
        <f t="shared" si="0"/>
        <v>-8408.02</v>
      </c>
      <c r="I25" s="13"/>
    </row>
    <row r="26" spans="1:9">
      <c r="A26" s="8">
        <v>40304</v>
      </c>
      <c r="B26" s="36" t="s">
        <v>258</v>
      </c>
      <c r="C26" s="92"/>
      <c r="D26" s="37" t="s">
        <v>394</v>
      </c>
      <c r="E26" s="11"/>
      <c r="F26" s="11">
        <v>975.98</v>
      </c>
      <c r="G26" s="11"/>
      <c r="H26" s="12">
        <f t="shared" si="0"/>
        <v>-9384</v>
      </c>
      <c r="I26" s="13"/>
    </row>
    <row r="27" spans="1:9">
      <c r="A27" s="8">
        <v>40304</v>
      </c>
      <c r="B27" s="36" t="s">
        <v>258</v>
      </c>
      <c r="C27" s="92"/>
      <c r="D27" s="37" t="s">
        <v>395</v>
      </c>
      <c r="E27" s="11"/>
      <c r="F27" s="11">
        <v>280.75</v>
      </c>
      <c r="G27" s="11"/>
      <c r="H27" s="12">
        <f t="shared" si="0"/>
        <v>-9664.75</v>
      </c>
      <c r="I27" s="13"/>
    </row>
    <row r="28" spans="1:9">
      <c r="A28" s="8">
        <v>40304</v>
      </c>
      <c r="B28" s="36" t="s">
        <v>258</v>
      </c>
      <c r="C28" s="91"/>
      <c r="D28" s="37" t="s">
        <v>395</v>
      </c>
      <c r="E28" s="11"/>
      <c r="F28" s="11">
        <v>269.64999999999998</v>
      </c>
      <c r="G28" s="11"/>
      <c r="H28" s="12">
        <f t="shared" si="0"/>
        <v>-9934.4</v>
      </c>
      <c r="I28" s="13"/>
    </row>
    <row r="29" spans="1:9">
      <c r="A29" s="8">
        <v>40304</v>
      </c>
      <c r="B29" s="36" t="s">
        <v>258</v>
      </c>
      <c r="C29" s="91"/>
      <c r="D29" s="37" t="s">
        <v>342</v>
      </c>
      <c r="E29" s="11"/>
      <c r="F29" s="11">
        <v>1810.16</v>
      </c>
      <c r="G29" s="11"/>
      <c r="H29" s="12">
        <f t="shared" si="0"/>
        <v>-11744.56</v>
      </c>
      <c r="I29" s="13"/>
    </row>
    <row r="30" spans="1:9">
      <c r="A30" s="8">
        <v>40304</v>
      </c>
      <c r="B30" s="36" t="s">
        <v>258</v>
      </c>
      <c r="C30" s="91"/>
      <c r="D30" s="37" t="s">
        <v>346</v>
      </c>
      <c r="E30" s="11"/>
      <c r="F30" s="11">
        <v>3019.81</v>
      </c>
      <c r="G30" s="11"/>
      <c r="H30" s="12">
        <f t="shared" si="0"/>
        <v>-14764.369999999999</v>
      </c>
      <c r="I30" s="13"/>
    </row>
    <row r="31" spans="1:9">
      <c r="A31" s="8">
        <v>40304</v>
      </c>
      <c r="B31" s="36" t="s">
        <v>258</v>
      </c>
      <c r="C31" s="91"/>
      <c r="D31" s="37" t="s">
        <v>396</v>
      </c>
      <c r="E31" s="11"/>
      <c r="F31" s="11">
        <v>2326.4299999999998</v>
      </c>
      <c r="G31" s="11"/>
      <c r="H31" s="12">
        <f t="shared" si="0"/>
        <v>-17090.8</v>
      </c>
      <c r="I31" s="13"/>
    </row>
    <row r="32" spans="1:9">
      <c r="A32" s="8">
        <v>40304</v>
      </c>
      <c r="B32" s="36" t="s">
        <v>258</v>
      </c>
      <c r="C32" s="91"/>
      <c r="D32" s="37" t="s">
        <v>297</v>
      </c>
      <c r="E32" s="11"/>
      <c r="F32" s="11">
        <v>812.79</v>
      </c>
      <c r="G32" s="11"/>
      <c r="H32" s="12">
        <f t="shared" si="0"/>
        <v>-17903.59</v>
      </c>
      <c r="I32" s="13"/>
    </row>
    <row r="33" spans="1:9">
      <c r="A33" s="8">
        <v>40304</v>
      </c>
      <c r="B33" s="36" t="s">
        <v>258</v>
      </c>
      <c r="C33" s="91"/>
      <c r="D33" s="37" t="s">
        <v>397</v>
      </c>
      <c r="E33" s="11"/>
      <c r="F33" s="11">
        <v>272.55</v>
      </c>
      <c r="G33" s="11"/>
      <c r="H33" s="12">
        <f t="shared" si="0"/>
        <v>-18176.14</v>
      </c>
      <c r="I33" s="13"/>
    </row>
    <row r="34" spans="1:9">
      <c r="A34" s="8">
        <v>40304</v>
      </c>
      <c r="B34" s="36" t="s">
        <v>258</v>
      </c>
      <c r="C34" s="91"/>
      <c r="D34" s="37" t="s">
        <v>345</v>
      </c>
      <c r="E34" s="11"/>
      <c r="F34" s="11">
        <v>4000</v>
      </c>
      <c r="G34" s="11"/>
      <c r="H34" s="12">
        <f t="shared" si="0"/>
        <v>-22176.14</v>
      </c>
      <c r="I34" s="13"/>
    </row>
    <row r="35" spans="1:9">
      <c r="A35" s="8">
        <v>40304</v>
      </c>
      <c r="B35" s="36" t="s">
        <v>258</v>
      </c>
      <c r="C35" s="91"/>
      <c r="D35" s="37" t="s">
        <v>398</v>
      </c>
      <c r="E35" s="11"/>
      <c r="F35" s="11">
        <v>5000</v>
      </c>
      <c r="G35" s="11"/>
      <c r="H35" s="12">
        <f t="shared" si="0"/>
        <v>-27176.14</v>
      </c>
      <c r="I35" s="13"/>
    </row>
    <row r="36" spans="1:9">
      <c r="A36" s="8">
        <v>40304</v>
      </c>
      <c r="B36" s="9">
        <v>5622</v>
      </c>
      <c r="C36" s="91"/>
      <c r="D36" s="37" t="s">
        <v>399</v>
      </c>
      <c r="E36" s="11"/>
      <c r="F36" s="11">
        <v>259.60000000000002</v>
      </c>
      <c r="G36" s="11"/>
      <c r="H36" s="12">
        <f t="shared" si="0"/>
        <v>-27435.739999999998</v>
      </c>
      <c r="I36" s="13"/>
    </row>
    <row r="37" spans="1:9">
      <c r="A37" s="8">
        <v>40304</v>
      </c>
      <c r="B37" s="36" t="s">
        <v>258</v>
      </c>
      <c r="C37" s="91"/>
      <c r="D37" s="37" t="s">
        <v>346</v>
      </c>
      <c r="E37" s="11"/>
      <c r="F37" s="11">
        <v>6.19</v>
      </c>
      <c r="G37" s="11"/>
      <c r="H37" s="12">
        <f t="shared" si="0"/>
        <v>-27441.929999999997</v>
      </c>
      <c r="I37" s="13"/>
    </row>
    <row r="38" spans="1:9">
      <c r="A38" s="8">
        <v>40304</v>
      </c>
      <c r="B38" s="36" t="s">
        <v>258</v>
      </c>
      <c r="C38" s="91"/>
      <c r="D38" s="37" t="s">
        <v>97</v>
      </c>
      <c r="E38" s="11"/>
      <c r="F38" s="11">
        <v>1977.77</v>
      </c>
      <c r="G38" s="11"/>
      <c r="H38" s="12">
        <f t="shared" si="0"/>
        <v>-29419.699999999997</v>
      </c>
      <c r="I38" s="13"/>
    </row>
    <row r="39" spans="1:9">
      <c r="A39" s="8">
        <v>40305</v>
      </c>
      <c r="B39" s="9"/>
      <c r="C39" s="91"/>
      <c r="D39" s="37" t="s">
        <v>400</v>
      </c>
      <c r="E39" s="11"/>
      <c r="F39" s="11">
        <v>5.4</v>
      </c>
      <c r="G39" s="11"/>
      <c r="H39" s="12">
        <f t="shared" si="0"/>
        <v>-29425.1</v>
      </c>
      <c r="I39" s="13"/>
    </row>
    <row r="40" spans="1:9">
      <c r="A40" s="8">
        <v>40305</v>
      </c>
      <c r="B40" s="9"/>
      <c r="C40" s="91"/>
      <c r="D40" s="37" t="s">
        <v>393</v>
      </c>
      <c r="E40" s="11"/>
      <c r="F40" s="11">
        <v>27.2</v>
      </c>
      <c r="G40" s="11"/>
      <c r="H40" s="12">
        <f t="shared" si="0"/>
        <v>-29452.3</v>
      </c>
      <c r="I40" s="13"/>
    </row>
    <row r="41" spans="1:9">
      <c r="A41" s="8">
        <v>40305</v>
      </c>
      <c r="B41" s="36" t="s">
        <v>258</v>
      </c>
      <c r="C41" s="91"/>
      <c r="D41" s="37" t="s">
        <v>401</v>
      </c>
      <c r="E41" s="11"/>
      <c r="F41" s="11">
        <v>1871.75</v>
      </c>
      <c r="G41" s="11"/>
      <c r="H41" s="12">
        <f t="shared" si="0"/>
        <v>-31324.05</v>
      </c>
      <c r="I41" s="13"/>
    </row>
    <row r="42" spans="1:9">
      <c r="A42" s="8">
        <v>40305</v>
      </c>
      <c r="B42" s="36" t="s">
        <v>258</v>
      </c>
      <c r="C42" s="91"/>
      <c r="D42" s="37" t="s">
        <v>268</v>
      </c>
      <c r="E42" s="11"/>
      <c r="F42" s="11">
        <v>1352</v>
      </c>
      <c r="G42" s="11"/>
      <c r="H42" s="12">
        <f t="shared" si="0"/>
        <v>-32676.05</v>
      </c>
      <c r="I42" s="13"/>
    </row>
    <row r="43" spans="1:9">
      <c r="A43" s="8">
        <v>40305</v>
      </c>
      <c r="B43" s="36" t="s">
        <v>258</v>
      </c>
      <c r="C43" s="91"/>
      <c r="D43" s="37" t="s">
        <v>402</v>
      </c>
      <c r="E43" s="11"/>
      <c r="F43" s="11">
        <v>876</v>
      </c>
      <c r="G43" s="11"/>
      <c r="H43" s="12">
        <f t="shared" si="0"/>
        <v>-33552.050000000003</v>
      </c>
      <c r="I43" s="13"/>
    </row>
    <row r="44" spans="1:9">
      <c r="A44" s="8">
        <v>40305</v>
      </c>
      <c r="B44" s="36" t="s">
        <v>258</v>
      </c>
      <c r="C44" s="91"/>
      <c r="D44" s="37" t="s">
        <v>270</v>
      </c>
      <c r="E44" s="11"/>
      <c r="F44" s="11">
        <v>772</v>
      </c>
      <c r="G44" s="11"/>
      <c r="H44" s="12">
        <f t="shared" si="0"/>
        <v>-34324.050000000003</v>
      </c>
      <c r="I44" s="13"/>
    </row>
    <row r="45" spans="1:9">
      <c r="A45" s="8">
        <v>40305</v>
      </c>
      <c r="B45" s="36" t="s">
        <v>258</v>
      </c>
      <c r="C45" s="91"/>
      <c r="D45" s="37" t="s">
        <v>269</v>
      </c>
      <c r="E45" s="11"/>
      <c r="F45" s="11">
        <v>1024</v>
      </c>
      <c r="G45" s="11"/>
      <c r="H45" s="12">
        <f t="shared" si="0"/>
        <v>-35348.050000000003</v>
      </c>
      <c r="I45" s="13"/>
    </row>
    <row r="46" spans="1:9">
      <c r="A46" s="8">
        <v>40305</v>
      </c>
      <c r="B46" s="36" t="s">
        <v>258</v>
      </c>
      <c r="C46" s="91"/>
      <c r="D46" s="37" t="s">
        <v>403</v>
      </c>
      <c r="E46" s="11"/>
      <c r="F46" s="11">
        <v>814</v>
      </c>
      <c r="G46" s="11"/>
      <c r="H46" s="12">
        <f t="shared" si="0"/>
        <v>-36162.050000000003</v>
      </c>
      <c r="I46" s="13"/>
    </row>
    <row r="47" spans="1:9">
      <c r="A47" s="8">
        <v>40305</v>
      </c>
      <c r="B47" s="36" t="s">
        <v>258</v>
      </c>
      <c r="C47" s="91"/>
      <c r="D47" s="37" t="s">
        <v>272</v>
      </c>
      <c r="E47" s="11"/>
      <c r="F47" s="11">
        <v>1233</v>
      </c>
      <c r="G47" s="11"/>
      <c r="H47" s="12">
        <f t="shared" si="0"/>
        <v>-37395.050000000003</v>
      </c>
      <c r="I47" s="13"/>
    </row>
    <row r="48" spans="1:9">
      <c r="A48" s="8">
        <v>40305</v>
      </c>
      <c r="B48" s="36" t="s">
        <v>258</v>
      </c>
      <c r="C48" s="91"/>
      <c r="D48" s="37" t="s">
        <v>273</v>
      </c>
      <c r="E48" s="11"/>
      <c r="F48" s="11">
        <v>769</v>
      </c>
      <c r="G48" s="11"/>
      <c r="H48" s="12">
        <f t="shared" si="0"/>
        <v>-38164.050000000003</v>
      </c>
      <c r="I48" s="13"/>
    </row>
    <row r="49" spans="1:9">
      <c r="A49" s="8">
        <v>40305</v>
      </c>
      <c r="B49" s="36" t="s">
        <v>258</v>
      </c>
      <c r="C49" s="91"/>
      <c r="D49" s="38" t="s">
        <v>274</v>
      </c>
      <c r="E49" s="15"/>
      <c r="F49" s="15">
        <v>443</v>
      </c>
      <c r="G49" s="15"/>
      <c r="H49" s="12">
        <f t="shared" si="0"/>
        <v>-38607.050000000003</v>
      </c>
      <c r="I49" s="13"/>
    </row>
    <row r="50" spans="1:9">
      <c r="A50" s="8">
        <v>40305</v>
      </c>
      <c r="B50" s="36" t="s">
        <v>258</v>
      </c>
      <c r="C50" s="91"/>
      <c r="D50" s="37" t="s">
        <v>353</v>
      </c>
      <c r="E50" s="11"/>
      <c r="F50" s="11">
        <v>1627</v>
      </c>
      <c r="G50" s="11"/>
      <c r="H50" s="12">
        <f t="shared" si="0"/>
        <v>-40234.050000000003</v>
      </c>
      <c r="I50" s="13"/>
    </row>
    <row r="51" spans="1:9">
      <c r="A51" s="8">
        <v>40305</v>
      </c>
      <c r="B51" s="36" t="s">
        <v>258</v>
      </c>
      <c r="C51" s="91"/>
      <c r="D51" s="37" t="s">
        <v>277</v>
      </c>
      <c r="E51" s="11"/>
      <c r="F51" s="11">
        <v>875</v>
      </c>
      <c r="G51" s="11"/>
      <c r="H51" s="12">
        <f t="shared" si="0"/>
        <v>-41109.050000000003</v>
      </c>
      <c r="I51" s="13"/>
    </row>
    <row r="52" spans="1:9">
      <c r="A52" s="8">
        <v>40305</v>
      </c>
      <c r="B52" s="36" t="s">
        <v>258</v>
      </c>
      <c r="C52" s="91"/>
      <c r="D52" s="37" t="s">
        <v>276</v>
      </c>
      <c r="E52" s="11"/>
      <c r="F52" s="11">
        <v>231</v>
      </c>
      <c r="G52" s="11"/>
      <c r="H52" s="12">
        <f t="shared" si="0"/>
        <v>-41340.050000000003</v>
      </c>
      <c r="I52" s="13"/>
    </row>
    <row r="53" spans="1:9">
      <c r="A53" s="8">
        <v>40305</v>
      </c>
      <c r="B53" s="36" t="s">
        <v>258</v>
      </c>
      <c r="C53" s="91"/>
      <c r="D53" s="37" t="s">
        <v>404</v>
      </c>
      <c r="E53" s="11"/>
      <c r="F53" s="11">
        <v>1194</v>
      </c>
      <c r="G53" s="11"/>
      <c r="H53" s="12">
        <f t="shared" si="0"/>
        <v>-42534.05</v>
      </c>
      <c r="I53" s="13"/>
    </row>
    <row r="54" spans="1:9">
      <c r="A54" s="8">
        <v>40305</v>
      </c>
      <c r="B54" s="36" t="s">
        <v>258</v>
      </c>
      <c r="C54" s="91"/>
      <c r="D54" s="37" t="s">
        <v>278</v>
      </c>
      <c r="E54" s="11"/>
      <c r="F54" s="11">
        <v>1208</v>
      </c>
      <c r="G54" s="11"/>
      <c r="H54" s="12">
        <f t="shared" si="0"/>
        <v>-43742.05</v>
      </c>
      <c r="I54" s="13"/>
    </row>
    <row r="55" spans="1:9">
      <c r="A55" s="8">
        <v>40305</v>
      </c>
      <c r="B55" s="36" t="s">
        <v>258</v>
      </c>
      <c r="C55" s="91"/>
      <c r="D55" s="37" t="s">
        <v>279</v>
      </c>
      <c r="E55" s="11"/>
      <c r="F55" s="11">
        <v>1274</v>
      </c>
      <c r="G55" s="11"/>
      <c r="H55" s="12">
        <f t="shared" si="0"/>
        <v>-45016.05</v>
      </c>
      <c r="I55" s="13"/>
    </row>
    <row r="56" spans="1:9">
      <c r="A56" s="8">
        <v>40305</v>
      </c>
      <c r="B56" s="36" t="s">
        <v>258</v>
      </c>
      <c r="C56" s="91"/>
      <c r="D56" s="38" t="s">
        <v>280</v>
      </c>
      <c r="E56" s="15"/>
      <c r="F56" s="15">
        <v>348</v>
      </c>
      <c r="G56" s="15"/>
      <c r="H56" s="12">
        <f t="shared" si="0"/>
        <v>-45364.05</v>
      </c>
      <c r="I56" s="13"/>
    </row>
    <row r="57" spans="1:9">
      <c r="A57" s="8">
        <v>40305</v>
      </c>
      <c r="B57" s="224">
        <v>5621</v>
      </c>
      <c r="C57" s="238"/>
      <c r="D57" s="39" t="s">
        <v>168</v>
      </c>
      <c r="E57" s="127"/>
      <c r="F57" s="127">
        <v>297.5</v>
      </c>
      <c r="G57" s="11"/>
      <c r="H57" s="12">
        <f t="shared" si="0"/>
        <v>-45661.55</v>
      </c>
      <c r="I57" s="13"/>
    </row>
    <row r="58" spans="1:9">
      <c r="A58" s="8">
        <v>40305</v>
      </c>
      <c r="B58" s="9">
        <v>5623</v>
      </c>
      <c r="C58" s="91">
        <v>1712</v>
      </c>
      <c r="D58" s="37" t="s">
        <v>405</v>
      </c>
      <c r="E58" s="11"/>
      <c r="F58" s="11">
        <v>280</v>
      </c>
      <c r="G58" s="11"/>
      <c r="H58" s="12">
        <f t="shared" si="0"/>
        <v>-45941.55</v>
      </c>
      <c r="I58" s="13"/>
    </row>
    <row r="59" spans="1:9">
      <c r="A59" s="8">
        <v>40308</v>
      </c>
      <c r="B59" s="9"/>
      <c r="C59" s="91"/>
      <c r="D59" s="37" t="s">
        <v>383</v>
      </c>
      <c r="E59" s="11"/>
      <c r="F59" s="11"/>
      <c r="G59" s="11">
        <v>1792.24</v>
      </c>
      <c r="H59" s="12">
        <f t="shared" si="0"/>
        <v>-44149.310000000005</v>
      </c>
      <c r="I59" s="13"/>
    </row>
    <row r="60" spans="1:9">
      <c r="A60" s="8">
        <v>40308</v>
      </c>
      <c r="B60" s="36" t="s">
        <v>258</v>
      </c>
      <c r="C60" s="91"/>
      <c r="D60" s="37" t="s">
        <v>285</v>
      </c>
      <c r="E60" s="11"/>
      <c r="F60" s="11">
        <v>528</v>
      </c>
      <c r="G60" s="11"/>
      <c r="H60" s="12">
        <f t="shared" si="0"/>
        <v>-44677.310000000005</v>
      </c>
      <c r="I60" s="13"/>
    </row>
    <row r="61" spans="1:9">
      <c r="A61" s="8">
        <v>40309</v>
      </c>
      <c r="B61" s="9"/>
      <c r="C61" s="91"/>
      <c r="D61" s="37" t="s">
        <v>406</v>
      </c>
      <c r="E61" s="11"/>
      <c r="F61" s="11"/>
      <c r="G61" s="11">
        <v>4589.16</v>
      </c>
      <c r="H61" s="12">
        <f t="shared" si="0"/>
        <v>-40088.150000000009</v>
      </c>
      <c r="I61" s="13"/>
    </row>
    <row r="62" spans="1:9">
      <c r="A62" s="8">
        <v>40309</v>
      </c>
      <c r="B62" s="36" t="s">
        <v>255</v>
      </c>
      <c r="C62" s="91"/>
      <c r="D62" s="37" t="s">
        <v>290</v>
      </c>
      <c r="E62" s="11"/>
      <c r="F62" s="11"/>
      <c r="G62" s="11">
        <v>372</v>
      </c>
      <c r="H62" s="12">
        <f t="shared" si="0"/>
        <v>-39716.150000000009</v>
      </c>
      <c r="I62" s="13"/>
    </row>
    <row r="63" spans="1:9">
      <c r="A63" s="8">
        <v>40309</v>
      </c>
      <c r="B63" s="9"/>
      <c r="C63" s="91"/>
      <c r="D63" s="40" t="s">
        <v>407</v>
      </c>
      <c r="E63" s="11"/>
      <c r="F63" s="11">
        <v>24</v>
      </c>
      <c r="G63" s="11"/>
      <c r="H63" s="12">
        <f t="shared" si="0"/>
        <v>-39740.150000000009</v>
      </c>
      <c r="I63" s="13"/>
    </row>
    <row r="64" spans="1:9">
      <c r="A64" s="8">
        <v>40309</v>
      </c>
      <c r="B64" s="9">
        <v>5624</v>
      </c>
      <c r="C64" s="91"/>
      <c r="D64" s="40" t="s">
        <v>408</v>
      </c>
      <c r="E64" s="11"/>
      <c r="F64" s="11">
        <v>6000</v>
      </c>
      <c r="G64" s="11"/>
      <c r="H64" s="12">
        <f t="shared" si="0"/>
        <v>-45740.150000000009</v>
      </c>
      <c r="I64" s="13"/>
    </row>
    <row r="65" spans="1:9">
      <c r="A65" s="8">
        <v>40310</v>
      </c>
      <c r="B65" s="9"/>
      <c r="C65" s="91"/>
      <c r="D65" s="40" t="s">
        <v>383</v>
      </c>
      <c r="E65" s="11"/>
      <c r="F65" s="11"/>
      <c r="G65" s="11">
        <v>143.13</v>
      </c>
      <c r="H65" s="12">
        <f t="shared" si="0"/>
        <v>-45597.020000000011</v>
      </c>
      <c r="I65" s="13"/>
    </row>
    <row r="66" spans="1:9">
      <c r="A66" s="8">
        <v>40310</v>
      </c>
      <c r="B66" s="9"/>
      <c r="C66" s="91"/>
      <c r="D66" s="40" t="s">
        <v>393</v>
      </c>
      <c r="E66" s="11"/>
      <c r="F66" s="11">
        <v>2</v>
      </c>
      <c r="G66" s="11"/>
      <c r="H66" s="12">
        <f t="shared" si="0"/>
        <v>-45599.020000000011</v>
      </c>
      <c r="I66" s="13"/>
    </row>
    <row r="67" spans="1:9">
      <c r="A67" s="8">
        <v>40311</v>
      </c>
      <c r="B67" s="9"/>
      <c r="C67" s="91"/>
      <c r="D67" s="40" t="s">
        <v>383</v>
      </c>
      <c r="E67" s="11"/>
      <c r="F67" s="11"/>
      <c r="G67" s="11">
        <v>12109.15</v>
      </c>
      <c r="H67" s="12">
        <f t="shared" si="0"/>
        <v>-33489.87000000001</v>
      </c>
      <c r="I67" s="13"/>
    </row>
    <row r="68" spans="1:9">
      <c r="A68" s="8">
        <v>40311</v>
      </c>
      <c r="B68" s="9"/>
      <c r="C68" s="91"/>
      <c r="D68" s="40" t="s">
        <v>393</v>
      </c>
      <c r="E68" s="11"/>
      <c r="F68" s="11">
        <v>56.88</v>
      </c>
      <c r="G68" s="11"/>
      <c r="H68" s="12">
        <f t="shared" si="0"/>
        <v>-33546.750000000007</v>
      </c>
      <c r="I68" s="13"/>
    </row>
    <row r="69" spans="1:9">
      <c r="A69" s="8">
        <v>40311</v>
      </c>
      <c r="B69" s="9">
        <v>5625</v>
      </c>
      <c r="C69" s="91"/>
      <c r="D69" s="37" t="s">
        <v>409</v>
      </c>
      <c r="E69" s="11"/>
      <c r="F69" s="11">
        <v>136</v>
      </c>
      <c r="G69" s="11"/>
      <c r="H69" s="12">
        <f t="shared" si="0"/>
        <v>-33682.750000000007</v>
      </c>
      <c r="I69" s="13"/>
    </row>
    <row r="70" spans="1:9">
      <c r="A70" s="8">
        <v>40311</v>
      </c>
      <c r="B70" s="9">
        <v>5628</v>
      </c>
      <c r="C70" s="91"/>
      <c r="D70" s="37" t="s">
        <v>410</v>
      </c>
      <c r="E70" s="11"/>
      <c r="F70" s="11">
        <v>2876.7</v>
      </c>
      <c r="G70" s="11"/>
      <c r="H70" s="12">
        <f t="shared" si="0"/>
        <v>-36559.450000000004</v>
      </c>
      <c r="I70" s="13"/>
    </row>
    <row r="71" spans="1:9">
      <c r="A71" s="8">
        <v>40311</v>
      </c>
      <c r="B71" s="9">
        <v>5626</v>
      </c>
      <c r="C71" s="91"/>
      <c r="D71" s="37" t="s">
        <v>411</v>
      </c>
      <c r="E71" s="11"/>
      <c r="F71" s="11">
        <v>329.6</v>
      </c>
      <c r="G71" s="11"/>
      <c r="H71" s="12">
        <f t="shared" si="0"/>
        <v>-36889.050000000003</v>
      </c>
      <c r="I71" s="13"/>
    </row>
    <row r="72" spans="1:9">
      <c r="A72" s="8">
        <v>40312</v>
      </c>
      <c r="B72" s="36" t="s">
        <v>258</v>
      </c>
      <c r="C72" s="91"/>
      <c r="D72" s="37" t="s">
        <v>403</v>
      </c>
      <c r="E72" s="11"/>
      <c r="F72" s="11">
        <v>1073.57</v>
      </c>
      <c r="G72" s="11"/>
      <c r="H72" s="12">
        <f t="shared" ref="H72:H135" si="1">H71+G72-F72</f>
        <v>-37962.620000000003</v>
      </c>
      <c r="I72" s="13"/>
    </row>
    <row r="73" spans="1:9" ht="12" customHeight="1">
      <c r="A73" s="8">
        <v>40312</v>
      </c>
      <c r="B73" s="9">
        <v>5631</v>
      </c>
      <c r="C73" s="91"/>
      <c r="D73" s="37" t="s">
        <v>412</v>
      </c>
      <c r="E73" s="11"/>
      <c r="F73" s="11">
        <v>7092.9</v>
      </c>
      <c r="G73" s="11"/>
      <c r="H73" s="22">
        <f t="shared" si="1"/>
        <v>-45055.520000000004</v>
      </c>
      <c r="I73" s="13"/>
    </row>
    <row r="74" spans="1:9" ht="12" customHeight="1">
      <c r="A74" s="8">
        <v>40315</v>
      </c>
      <c r="B74" s="9"/>
      <c r="C74" s="91"/>
      <c r="D74" s="37" t="s">
        <v>383</v>
      </c>
      <c r="E74" s="11"/>
      <c r="F74" s="11"/>
      <c r="G74" s="11">
        <v>12129.84</v>
      </c>
      <c r="H74" s="12">
        <f t="shared" si="1"/>
        <v>-32925.680000000008</v>
      </c>
      <c r="I74" s="13"/>
    </row>
    <row r="75" spans="1:9">
      <c r="A75" s="8">
        <v>40315</v>
      </c>
      <c r="B75" s="9"/>
      <c r="C75" s="91"/>
      <c r="D75" s="37" t="s">
        <v>413</v>
      </c>
      <c r="E75" s="11"/>
      <c r="F75" s="11"/>
      <c r="G75" s="11">
        <v>109.2</v>
      </c>
      <c r="H75" s="12">
        <f t="shared" si="1"/>
        <v>-32816.48000000001</v>
      </c>
      <c r="I75" s="13"/>
    </row>
    <row r="76" spans="1:9">
      <c r="A76" s="8">
        <v>40315</v>
      </c>
      <c r="B76" s="9">
        <v>5633</v>
      </c>
      <c r="C76" s="91"/>
      <c r="D76" s="37" t="s">
        <v>414</v>
      </c>
      <c r="E76" s="11"/>
      <c r="F76" s="11">
        <v>587.48</v>
      </c>
      <c r="G76" s="11"/>
      <c r="H76" s="12">
        <f t="shared" si="1"/>
        <v>-33403.960000000014</v>
      </c>
      <c r="I76" s="13"/>
    </row>
    <row r="77" spans="1:9">
      <c r="A77" s="8">
        <v>40315</v>
      </c>
      <c r="B77" s="224">
        <v>5637</v>
      </c>
      <c r="C77" s="238"/>
      <c r="D77" s="39" t="s">
        <v>1084</v>
      </c>
      <c r="E77" s="239"/>
      <c r="F77" s="239">
        <v>951.16</v>
      </c>
      <c r="G77" s="15"/>
      <c r="H77" s="12">
        <f t="shared" si="1"/>
        <v>-34355.120000000017</v>
      </c>
      <c r="I77" s="13"/>
    </row>
    <row r="78" spans="1:9">
      <c r="A78" s="42">
        <v>40315</v>
      </c>
      <c r="B78" s="36" t="s">
        <v>258</v>
      </c>
      <c r="C78" s="91"/>
      <c r="D78" s="37" t="s">
        <v>415</v>
      </c>
      <c r="E78" s="11"/>
      <c r="F78" s="11">
        <v>409.31</v>
      </c>
      <c r="G78" s="11"/>
      <c r="H78" s="12">
        <f t="shared" si="1"/>
        <v>-34764.430000000015</v>
      </c>
      <c r="I78" s="13"/>
    </row>
    <row r="79" spans="1:9">
      <c r="A79" s="8">
        <v>40315</v>
      </c>
      <c r="B79" s="36" t="s">
        <v>258</v>
      </c>
      <c r="C79" s="91"/>
      <c r="D79" s="37" t="s">
        <v>254</v>
      </c>
      <c r="E79" s="11"/>
      <c r="F79" s="11">
        <v>1892.65</v>
      </c>
      <c r="G79" s="11"/>
      <c r="H79" s="12">
        <f t="shared" si="1"/>
        <v>-36657.080000000016</v>
      </c>
      <c r="I79" s="13"/>
    </row>
    <row r="80" spans="1:9">
      <c r="A80" s="8">
        <v>40315</v>
      </c>
      <c r="B80" s="36" t="s">
        <v>258</v>
      </c>
      <c r="C80" s="91"/>
      <c r="D80" s="37" t="s">
        <v>416</v>
      </c>
      <c r="E80" s="11"/>
      <c r="F80" s="11">
        <v>211.74</v>
      </c>
      <c r="G80" s="11"/>
      <c r="H80" s="12">
        <f t="shared" si="1"/>
        <v>-36868.820000000014</v>
      </c>
      <c r="I80" s="13"/>
    </row>
    <row r="81" spans="1:9">
      <c r="A81" s="8">
        <v>40315</v>
      </c>
      <c r="B81" s="36" t="s">
        <v>258</v>
      </c>
      <c r="C81" s="91"/>
      <c r="D81" s="37" t="s">
        <v>51</v>
      </c>
      <c r="E81" s="11"/>
      <c r="F81" s="11">
        <v>227.92</v>
      </c>
      <c r="G81" s="11"/>
      <c r="H81" s="12">
        <f t="shared" si="1"/>
        <v>-37096.740000000013</v>
      </c>
      <c r="I81" s="13"/>
    </row>
    <row r="82" spans="1:9">
      <c r="A82" s="8">
        <v>40315</v>
      </c>
      <c r="B82" s="36" t="s">
        <v>258</v>
      </c>
      <c r="C82" s="91"/>
      <c r="D82" s="37" t="s">
        <v>417</v>
      </c>
      <c r="E82" s="11"/>
      <c r="F82" s="11">
        <v>685.73</v>
      </c>
      <c r="G82" s="11"/>
      <c r="H82" s="12">
        <f t="shared" si="1"/>
        <v>-37782.470000000016</v>
      </c>
      <c r="I82" s="13"/>
    </row>
    <row r="83" spans="1:9">
      <c r="A83" s="8">
        <v>40315</v>
      </c>
      <c r="B83" s="36" t="s">
        <v>258</v>
      </c>
      <c r="C83" s="91"/>
      <c r="D83" s="37" t="s">
        <v>51</v>
      </c>
      <c r="E83" s="11"/>
      <c r="F83" s="11">
        <v>231.51</v>
      </c>
      <c r="G83" s="11"/>
      <c r="H83" s="12">
        <f t="shared" si="1"/>
        <v>-38013.980000000018</v>
      </c>
      <c r="I83" s="13"/>
    </row>
    <row r="84" spans="1:9">
      <c r="A84" s="8">
        <v>40315</v>
      </c>
      <c r="B84" s="36" t="s">
        <v>258</v>
      </c>
      <c r="C84" s="91"/>
      <c r="D84" s="37" t="s">
        <v>418</v>
      </c>
      <c r="E84" s="11"/>
      <c r="F84" s="11">
        <v>19.5</v>
      </c>
      <c r="G84" s="11"/>
      <c r="H84" s="12">
        <f t="shared" si="1"/>
        <v>-38033.480000000018</v>
      </c>
      <c r="I84" s="13"/>
    </row>
    <row r="85" spans="1:9">
      <c r="A85" s="8">
        <v>40315</v>
      </c>
      <c r="B85" s="240" t="s">
        <v>258</v>
      </c>
      <c r="C85" s="238"/>
      <c r="D85" s="39" t="s">
        <v>419</v>
      </c>
      <c r="E85" s="127"/>
      <c r="F85" s="127">
        <v>1425.07</v>
      </c>
      <c r="G85" s="11"/>
      <c r="H85" s="12">
        <f t="shared" si="1"/>
        <v>-39458.550000000017</v>
      </c>
      <c r="I85" s="13"/>
    </row>
    <row r="86" spans="1:9">
      <c r="A86" s="8">
        <v>40315</v>
      </c>
      <c r="B86" s="36" t="s">
        <v>258</v>
      </c>
      <c r="C86" s="91"/>
      <c r="D86" s="37" t="s">
        <v>293</v>
      </c>
      <c r="E86" s="11"/>
      <c r="F86" s="11">
        <v>12</v>
      </c>
      <c r="G86" s="11"/>
      <c r="H86" s="12">
        <f t="shared" si="1"/>
        <v>-39470.550000000017</v>
      </c>
      <c r="I86" s="13"/>
    </row>
    <row r="87" spans="1:9">
      <c r="A87" s="8">
        <v>40315</v>
      </c>
      <c r="B87" s="36" t="s">
        <v>258</v>
      </c>
      <c r="C87" s="91"/>
      <c r="D87" s="37" t="s">
        <v>272</v>
      </c>
      <c r="E87" s="11"/>
      <c r="F87" s="11">
        <v>89</v>
      </c>
      <c r="G87" s="11"/>
      <c r="H87" s="12">
        <f t="shared" si="1"/>
        <v>-39559.550000000017</v>
      </c>
      <c r="I87" s="13"/>
    </row>
    <row r="88" spans="1:9">
      <c r="A88" s="8">
        <v>40315</v>
      </c>
      <c r="B88" s="36" t="s">
        <v>258</v>
      </c>
      <c r="C88" s="91"/>
      <c r="D88" s="37" t="s">
        <v>272</v>
      </c>
      <c r="E88" s="11"/>
      <c r="F88" s="11">
        <v>758</v>
      </c>
      <c r="G88" s="11"/>
      <c r="H88" s="12">
        <f t="shared" si="1"/>
        <v>-40317.550000000017</v>
      </c>
      <c r="I88" s="13"/>
    </row>
    <row r="89" spans="1:9">
      <c r="A89" s="8">
        <v>40315</v>
      </c>
      <c r="B89" s="36" t="s">
        <v>258</v>
      </c>
      <c r="C89" s="91"/>
      <c r="D89" s="37" t="s">
        <v>420</v>
      </c>
      <c r="E89" s="11"/>
      <c r="F89" s="11">
        <v>6.6</v>
      </c>
      <c r="G89" s="11"/>
      <c r="H89" s="12">
        <f t="shared" si="1"/>
        <v>-40324.150000000016</v>
      </c>
      <c r="I89" s="13"/>
    </row>
    <row r="90" spans="1:9">
      <c r="A90" s="8">
        <v>40315</v>
      </c>
      <c r="B90" s="9">
        <v>5632</v>
      </c>
      <c r="C90" s="91"/>
      <c r="D90" s="40" t="s">
        <v>388</v>
      </c>
      <c r="E90" s="11"/>
      <c r="F90" s="11">
        <v>287.22000000000003</v>
      </c>
      <c r="G90" s="11"/>
      <c r="H90" s="12">
        <f t="shared" si="1"/>
        <v>-40611.370000000017</v>
      </c>
      <c r="I90" s="13"/>
    </row>
    <row r="91" spans="1:9">
      <c r="A91" s="8">
        <v>40315</v>
      </c>
      <c r="B91" s="9">
        <v>5634</v>
      </c>
      <c r="C91" s="91"/>
      <c r="D91" s="40" t="s">
        <v>226</v>
      </c>
      <c r="E91" s="11"/>
      <c r="F91" s="11">
        <v>3336</v>
      </c>
      <c r="G91" s="11"/>
      <c r="H91" s="12">
        <f t="shared" si="1"/>
        <v>-43947.370000000017</v>
      </c>
      <c r="I91" s="13"/>
    </row>
    <row r="92" spans="1:9">
      <c r="A92" s="8">
        <v>40315</v>
      </c>
      <c r="B92" s="36" t="s">
        <v>258</v>
      </c>
      <c r="C92" s="91"/>
      <c r="D92" s="40" t="s">
        <v>96</v>
      </c>
      <c r="E92" s="11"/>
      <c r="F92" s="11">
        <v>1602.98</v>
      </c>
      <c r="G92" s="11"/>
      <c r="H92" s="22">
        <f t="shared" si="1"/>
        <v>-45550.35000000002</v>
      </c>
      <c r="I92" s="13"/>
    </row>
    <row r="93" spans="1:9">
      <c r="A93" s="8">
        <v>40316</v>
      </c>
      <c r="B93" s="9"/>
      <c r="C93" s="91"/>
      <c r="D93" s="40" t="s">
        <v>383</v>
      </c>
      <c r="E93" s="11"/>
      <c r="F93" s="11"/>
      <c r="G93" s="11">
        <v>3358.5</v>
      </c>
      <c r="H93" s="12">
        <f t="shared" si="1"/>
        <v>-42191.85000000002</v>
      </c>
      <c r="I93" s="13"/>
    </row>
    <row r="94" spans="1:9">
      <c r="A94" s="8">
        <v>40316</v>
      </c>
      <c r="B94" s="9">
        <v>5635</v>
      </c>
      <c r="C94" s="91"/>
      <c r="D94" s="37" t="s">
        <v>421</v>
      </c>
      <c r="E94" s="11"/>
      <c r="F94" s="11">
        <v>910</v>
      </c>
      <c r="G94" s="11"/>
      <c r="H94" s="12">
        <f t="shared" si="1"/>
        <v>-43101.85000000002</v>
      </c>
      <c r="I94" s="13"/>
    </row>
    <row r="95" spans="1:9">
      <c r="A95" s="8">
        <v>40316</v>
      </c>
      <c r="B95" s="9"/>
      <c r="C95" s="91"/>
      <c r="D95" s="37" t="s">
        <v>393</v>
      </c>
      <c r="E95" s="11"/>
      <c r="F95" s="11">
        <v>14.22</v>
      </c>
      <c r="G95" s="11"/>
      <c r="H95" s="12">
        <f t="shared" si="1"/>
        <v>-43116.070000000022</v>
      </c>
      <c r="I95" s="13"/>
    </row>
    <row r="96" spans="1:9">
      <c r="A96" s="8">
        <v>40316</v>
      </c>
      <c r="B96" s="9">
        <v>5602</v>
      </c>
      <c r="C96" s="91"/>
      <c r="D96" s="37" t="s">
        <v>422</v>
      </c>
      <c r="E96" s="11"/>
      <c r="F96" s="11">
        <v>2808.05</v>
      </c>
      <c r="G96" s="11"/>
      <c r="H96" s="12">
        <f t="shared" si="1"/>
        <v>-45924.120000000024</v>
      </c>
      <c r="I96" s="13"/>
    </row>
    <row r="97" spans="1:9">
      <c r="A97" s="8">
        <v>40316</v>
      </c>
      <c r="B97" s="9">
        <v>5638</v>
      </c>
      <c r="C97" s="91"/>
      <c r="D97" s="37" t="s">
        <v>423</v>
      </c>
      <c r="E97" s="11"/>
      <c r="F97" s="11">
        <v>305.56</v>
      </c>
      <c r="G97" s="11"/>
      <c r="H97" s="22">
        <f t="shared" si="1"/>
        <v>-46229.680000000022</v>
      </c>
      <c r="I97" s="13"/>
    </row>
    <row r="98" spans="1:9">
      <c r="A98" s="8">
        <v>40317</v>
      </c>
      <c r="B98" s="36" t="s">
        <v>258</v>
      </c>
      <c r="C98" s="91"/>
      <c r="D98" s="37" t="s">
        <v>304</v>
      </c>
      <c r="E98" s="11"/>
      <c r="F98" s="11">
        <v>136.80000000000001</v>
      </c>
      <c r="G98" s="11"/>
      <c r="H98" s="12">
        <f t="shared" si="1"/>
        <v>-46366.480000000025</v>
      </c>
      <c r="I98" s="13"/>
    </row>
    <row r="99" spans="1:9">
      <c r="A99" s="8">
        <v>40317</v>
      </c>
      <c r="B99" s="36" t="s">
        <v>258</v>
      </c>
      <c r="C99" s="91"/>
      <c r="D99" s="37" t="s">
        <v>301</v>
      </c>
      <c r="E99" s="11"/>
      <c r="F99" s="11">
        <v>140.81</v>
      </c>
      <c r="G99" s="11"/>
      <c r="H99" s="12">
        <f t="shared" si="1"/>
        <v>-46507.290000000023</v>
      </c>
      <c r="I99" s="13"/>
    </row>
    <row r="100" spans="1:9">
      <c r="A100" s="8">
        <v>40317</v>
      </c>
      <c r="B100" s="36" t="s">
        <v>258</v>
      </c>
      <c r="C100" s="91"/>
      <c r="D100" s="37" t="s">
        <v>424</v>
      </c>
      <c r="E100" s="11"/>
      <c r="F100" s="11">
        <v>14.4</v>
      </c>
      <c r="G100" s="11"/>
      <c r="H100" s="12">
        <f t="shared" si="1"/>
        <v>-46521.690000000024</v>
      </c>
      <c r="I100" s="13"/>
    </row>
    <row r="101" spans="1:9">
      <c r="A101" s="8">
        <v>40317</v>
      </c>
      <c r="B101" s="36" t="s">
        <v>258</v>
      </c>
      <c r="C101" s="91"/>
      <c r="D101" s="37" t="s">
        <v>424</v>
      </c>
      <c r="E101" s="11"/>
      <c r="F101" s="11">
        <v>3.6</v>
      </c>
      <c r="G101" s="11"/>
      <c r="H101" s="12">
        <f t="shared" si="1"/>
        <v>-46525.290000000023</v>
      </c>
      <c r="I101" s="13"/>
    </row>
    <row r="102" spans="1:9">
      <c r="A102" s="8">
        <v>40317</v>
      </c>
      <c r="B102" s="36" t="s">
        <v>258</v>
      </c>
      <c r="C102" s="91"/>
      <c r="D102" s="37" t="s">
        <v>425</v>
      </c>
      <c r="E102" s="11"/>
      <c r="F102" s="11">
        <v>7.8</v>
      </c>
      <c r="G102" s="11"/>
      <c r="H102" s="12">
        <f t="shared" si="1"/>
        <v>-46533.090000000026</v>
      </c>
      <c r="I102" s="13"/>
    </row>
    <row r="103" spans="1:9">
      <c r="A103" s="8">
        <v>40317</v>
      </c>
      <c r="B103" s="9">
        <v>5603</v>
      </c>
      <c r="C103" s="91"/>
      <c r="D103" s="37" t="s">
        <v>336</v>
      </c>
      <c r="E103" s="11"/>
      <c r="F103" s="11">
        <v>103.1</v>
      </c>
      <c r="G103" s="11"/>
      <c r="H103" s="12">
        <f t="shared" si="1"/>
        <v>-46636.190000000024</v>
      </c>
      <c r="I103" s="13"/>
    </row>
    <row r="104" spans="1:9">
      <c r="A104" s="8">
        <v>40317</v>
      </c>
      <c r="B104" s="9">
        <v>5604</v>
      </c>
      <c r="C104" s="91"/>
      <c r="D104" s="37" t="s">
        <v>336</v>
      </c>
      <c r="E104" s="11"/>
      <c r="F104" s="11">
        <v>10.31</v>
      </c>
      <c r="G104" s="11"/>
      <c r="H104" s="12">
        <f t="shared" si="1"/>
        <v>-46646.500000000022</v>
      </c>
      <c r="I104" s="13"/>
    </row>
    <row r="105" spans="1:9">
      <c r="A105" s="8">
        <v>40317</v>
      </c>
      <c r="B105" s="9">
        <v>5639</v>
      </c>
      <c r="C105" s="91"/>
      <c r="D105" s="37" t="s">
        <v>426</v>
      </c>
      <c r="E105" s="11"/>
      <c r="F105" s="11">
        <v>130.38</v>
      </c>
      <c r="G105" s="11"/>
      <c r="H105" s="12">
        <f t="shared" si="1"/>
        <v>-46776.880000000019</v>
      </c>
      <c r="I105" s="13"/>
    </row>
    <row r="106" spans="1:9">
      <c r="A106" s="8">
        <v>40318</v>
      </c>
      <c r="B106" s="9"/>
      <c r="C106" s="91"/>
      <c r="D106" s="37" t="s">
        <v>383</v>
      </c>
      <c r="E106" s="11"/>
      <c r="F106" s="11"/>
      <c r="G106" s="11">
        <v>2158.4699999999998</v>
      </c>
      <c r="H106" s="12">
        <f t="shared" si="1"/>
        <v>-44618.410000000018</v>
      </c>
      <c r="I106" s="13"/>
    </row>
    <row r="107" spans="1:9">
      <c r="A107" s="8">
        <v>40318</v>
      </c>
      <c r="B107" s="9"/>
      <c r="C107" s="91"/>
      <c r="D107" s="37" t="s">
        <v>383</v>
      </c>
      <c r="E107" s="11"/>
      <c r="F107" s="11"/>
      <c r="G107" s="11">
        <v>2000</v>
      </c>
      <c r="H107" s="12">
        <f t="shared" si="1"/>
        <v>-42618.410000000018</v>
      </c>
      <c r="I107" s="13"/>
    </row>
    <row r="108" spans="1:9">
      <c r="A108" s="8">
        <v>40318</v>
      </c>
      <c r="B108" s="9"/>
      <c r="C108" s="91">
        <v>8838</v>
      </c>
      <c r="D108" s="37" t="s">
        <v>786</v>
      </c>
      <c r="E108" s="11"/>
      <c r="F108" s="11"/>
      <c r="G108" s="11">
        <v>2148.6</v>
      </c>
      <c r="H108" s="12">
        <f t="shared" si="1"/>
        <v>-40469.810000000019</v>
      </c>
      <c r="I108" s="13"/>
    </row>
    <row r="109" spans="1:9">
      <c r="A109" s="8">
        <v>40318</v>
      </c>
      <c r="B109" s="9">
        <v>5606</v>
      </c>
      <c r="C109" s="91"/>
      <c r="D109" s="37" t="s">
        <v>427</v>
      </c>
      <c r="E109" s="11"/>
      <c r="F109" s="11">
        <v>478.16</v>
      </c>
      <c r="G109" s="11"/>
      <c r="H109" s="12">
        <f t="shared" si="1"/>
        <v>-40947.970000000023</v>
      </c>
      <c r="I109" s="13"/>
    </row>
    <row r="110" spans="1:9">
      <c r="A110" s="8">
        <v>40319</v>
      </c>
      <c r="B110" s="9"/>
      <c r="C110" s="91"/>
      <c r="D110" s="37" t="s">
        <v>383</v>
      </c>
      <c r="E110" s="11"/>
      <c r="F110" s="11"/>
      <c r="G110" s="11">
        <v>703.8</v>
      </c>
      <c r="H110" s="12">
        <f t="shared" si="1"/>
        <v>-40244.17000000002</v>
      </c>
      <c r="I110" s="13"/>
    </row>
    <row r="111" spans="1:9">
      <c r="A111" s="8">
        <v>40322</v>
      </c>
      <c r="B111" s="9"/>
      <c r="C111" s="91"/>
      <c r="D111" s="37" t="s">
        <v>413</v>
      </c>
      <c r="E111" s="11"/>
      <c r="F111" s="11"/>
      <c r="G111" s="11">
        <v>198.03</v>
      </c>
      <c r="H111" s="12">
        <f t="shared" si="1"/>
        <v>-40046.140000000021</v>
      </c>
      <c r="I111" s="13"/>
    </row>
    <row r="112" spans="1:9">
      <c r="A112" s="8">
        <v>40322</v>
      </c>
      <c r="B112" s="36" t="s">
        <v>428</v>
      </c>
      <c r="C112" s="91"/>
      <c r="D112" s="37" t="s">
        <v>429</v>
      </c>
      <c r="E112" s="11"/>
      <c r="F112" s="11"/>
      <c r="G112" s="11">
        <v>5796.35</v>
      </c>
      <c r="H112" s="12">
        <f t="shared" si="1"/>
        <v>-34249.790000000023</v>
      </c>
      <c r="I112" s="13"/>
    </row>
    <row r="113" spans="1:9">
      <c r="A113" s="8">
        <v>40322</v>
      </c>
      <c r="B113" s="9">
        <v>5607</v>
      </c>
      <c r="C113" s="91"/>
      <c r="D113" s="37" t="s">
        <v>430</v>
      </c>
      <c r="E113" s="11"/>
      <c r="F113" s="11">
        <v>5563.88</v>
      </c>
      <c r="G113" s="11"/>
      <c r="H113" s="12">
        <f t="shared" si="1"/>
        <v>-39813.67000000002</v>
      </c>
      <c r="I113" s="13"/>
    </row>
    <row r="114" spans="1:9">
      <c r="A114" s="8">
        <v>40323</v>
      </c>
      <c r="B114" s="36" t="s">
        <v>255</v>
      </c>
      <c r="C114" s="91"/>
      <c r="D114" s="37" t="s">
        <v>290</v>
      </c>
      <c r="E114" s="11"/>
      <c r="F114" s="11"/>
      <c r="G114" s="11">
        <v>260</v>
      </c>
      <c r="H114" s="12">
        <f t="shared" si="1"/>
        <v>-39553.67000000002</v>
      </c>
      <c r="I114" s="13"/>
    </row>
    <row r="115" spans="1:9">
      <c r="A115" s="8">
        <v>40323</v>
      </c>
      <c r="B115" s="36" t="s">
        <v>258</v>
      </c>
      <c r="C115" s="91"/>
      <c r="D115" s="37" t="s">
        <v>67</v>
      </c>
      <c r="E115" s="11"/>
      <c r="F115" s="11">
        <v>430.46</v>
      </c>
      <c r="G115" s="11"/>
      <c r="H115" s="12">
        <f t="shared" si="1"/>
        <v>-39984.130000000019</v>
      </c>
      <c r="I115" s="13"/>
    </row>
    <row r="116" spans="1:9">
      <c r="A116" s="8">
        <v>40323</v>
      </c>
      <c r="B116" s="36" t="s">
        <v>258</v>
      </c>
      <c r="C116" s="91"/>
      <c r="D116" s="37" t="s">
        <v>431</v>
      </c>
      <c r="E116" s="11"/>
      <c r="F116" s="11">
        <v>400</v>
      </c>
      <c r="G116" s="11"/>
      <c r="H116" s="12">
        <f t="shared" si="1"/>
        <v>-40384.130000000019</v>
      </c>
      <c r="I116" s="13"/>
    </row>
    <row r="117" spans="1:9">
      <c r="A117" s="8">
        <v>40323</v>
      </c>
      <c r="B117" s="36" t="s">
        <v>258</v>
      </c>
      <c r="C117" s="91"/>
      <c r="D117" s="37" t="s">
        <v>417</v>
      </c>
      <c r="E117" s="11"/>
      <c r="F117" s="11">
        <v>642</v>
      </c>
      <c r="G117" s="11"/>
      <c r="H117" s="12">
        <f t="shared" si="1"/>
        <v>-41026.130000000019</v>
      </c>
      <c r="I117" s="13"/>
    </row>
    <row r="118" spans="1:9">
      <c r="A118" s="8">
        <v>40323</v>
      </c>
      <c r="B118" s="36" t="s">
        <v>258</v>
      </c>
      <c r="C118" s="91"/>
      <c r="D118" s="37" t="s">
        <v>346</v>
      </c>
      <c r="E118" s="11"/>
      <c r="F118" s="11">
        <v>2316.6</v>
      </c>
      <c r="G118" s="11"/>
      <c r="H118" s="12">
        <f t="shared" si="1"/>
        <v>-43342.730000000018</v>
      </c>
      <c r="I118" s="13"/>
    </row>
    <row r="119" spans="1:9">
      <c r="A119" s="8">
        <v>40323</v>
      </c>
      <c r="B119" s="36" t="s">
        <v>258</v>
      </c>
      <c r="C119" s="91"/>
      <c r="D119" s="37" t="s">
        <v>432</v>
      </c>
      <c r="E119" s="11"/>
      <c r="F119" s="11">
        <v>167.2</v>
      </c>
      <c r="G119" s="11"/>
      <c r="H119" s="12">
        <f t="shared" si="1"/>
        <v>-43509.930000000015</v>
      </c>
      <c r="I119" s="13"/>
    </row>
    <row r="120" spans="1:9">
      <c r="A120" s="8">
        <v>40323</v>
      </c>
      <c r="B120" s="9">
        <v>5609</v>
      </c>
      <c r="C120" s="91"/>
      <c r="D120" s="37" t="s">
        <v>433</v>
      </c>
      <c r="E120" s="11"/>
      <c r="F120" s="11">
        <v>2961.6</v>
      </c>
      <c r="G120" s="11"/>
      <c r="H120" s="12">
        <f t="shared" si="1"/>
        <v>-46471.530000000013</v>
      </c>
      <c r="I120" s="13"/>
    </row>
    <row r="121" spans="1:9">
      <c r="A121" s="8">
        <v>40323</v>
      </c>
      <c r="B121" s="9">
        <v>5610</v>
      </c>
      <c r="C121" s="91"/>
      <c r="D121" s="37" t="s">
        <v>434</v>
      </c>
      <c r="E121" s="11"/>
      <c r="F121" s="11">
        <v>441</v>
      </c>
      <c r="G121" s="11"/>
      <c r="H121" s="12">
        <f t="shared" si="1"/>
        <v>-46912.530000000013</v>
      </c>
      <c r="I121" s="13"/>
    </row>
    <row r="122" spans="1:9">
      <c r="A122" s="8">
        <v>40324</v>
      </c>
      <c r="B122" s="9"/>
      <c r="C122" s="91"/>
      <c r="D122" s="37" t="s">
        <v>393</v>
      </c>
      <c r="E122" s="11"/>
      <c r="F122" s="11">
        <v>4.74</v>
      </c>
      <c r="G122" s="11"/>
      <c r="H122" s="12">
        <f t="shared" si="1"/>
        <v>-46917.270000000011</v>
      </c>
      <c r="I122" s="13"/>
    </row>
    <row r="123" spans="1:9">
      <c r="A123" s="8">
        <v>40324</v>
      </c>
      <c r="B123" s="9"/>
      <c r="C123" s="91"/>
      <c r="D123" s="37" t="s">
        <v>435</v>
      </c>
      <c r="E123" s="11"/>
      <c r="F123" s="11">
        <v>6</v>
      </c>
      <c r="G123" s="11"/>
      <c r="H123" s="12">
        <f t="shared" si="1"/>
        <v>-46923.270000000011</v>
      </c>
      <c r="I123" s="13"/>
    </row>
    <row r="124" spans="1:9">
      <c r="A124" s="8">
        <v>40324</v>
      </c>
      <c r="B124" s="9">
        <v>5612</v>
      </c>
      <c r="C124" s="91"/>
      <c r="D124" s="37" t="s">
        <v>143</v>
      </c>
      <c r="E124" s="11"/>
      <c r="F124" s="11">
        <v>191.79</v>
      </c>
      <c r="G124" s="11"/>
      <c r="H124" s="12">
        <f t="shared" si="1"/>
        <v>-47115.060000000012</v>
      </c>
      <c r="I124" s="13"/>
    </row>
    <row r="125" spans="1:9">
      <c r="A125" s="8">
        <v>40324</v>
      </c>
      <c r="B125" s="9">
        <v>5613</v>
      </c>
      <c r="C125" s="91"/>
      <c r="D125" s="37" t="s">
        <v>416</v>
      </c>
      <c r="E125" s="11"/>
      <c r="F125" s="11">
        <v>212.27</v>
      </c>
      <c r="G125" s="11"/>
      <c r="H125" s="12">
        <f t="shared" si="1"/>
        <v>-47327.330000000009</v>
      </c>
      <c r="I125" s="13"/>
    </row>
    <row r="126" spans="1:9">
      <c r="A126" s="8">
        <v>40324</v>
      </c>
      <c r="B126" s="9">
        <v>5614</v>
      </c>
      <c r="C126" s="91"/>
      <c r="D126" s="37" t="s">
        <v>436</v>
      </c>
      <c r="E126" s="11"/>
      <c r="F126" s="11">
        <v>605</v>
      </c>
      <c r="G126" s="11"/>
      <c r="H126" s="12">
        <f t="shared" si="1"/>
        <v>-47932.330000000009</v>
      </c>
      <c r="I126" s="13"/>
    </row>
    <row r="127" spans="1:9">
      <c r="A127" s="8">
        <v>40324</v>
      </c>
      <c r="B127" s="9">
        <v>5608</v>
      </c>
      <c r="C127" s="91"/>
      <c r="D127" s="37" t="s">
        <v>437</v>
      </c>
      <c r="E127" s="11"/>
      <c r="F127" s="11">
        <v>1800</v>
      </c>
      <c r="G127" s="11"/>
      <c r="H127" s="12">
        <f t="shared" si="1"/>
        <v>-49732.330000000009</v>
      </c>
      <c r="I127" s="13"/>
    </row>
    <row r="128" spans="1:9">
      <c r="A128" s="8">
        <v>40325</v>
      </c>
      <c r="B128" s="36" t="s">
        <v>287</v>
      </c>
      <c r="C128" s="92" t="s">
        <v>784</v>
      </c>
      <c r="D128" s="39" t="s">
        <v>783</v>
      </c>
      <c r="E128" s="11"/>
      <c r="F128" s="11"/>
      <c r="G128" s="11">
        <v>1200</v>
      </c>
      <c r="H128" s="12">
        <f t="shared" si="1"/>
        <v>-48532.330000000009</v>
      </c>
      <c r="I128" s="13"/>
    </row>
    <row r="129" spans="1:9">
      <c r="A129" s="8">
        <v>40325</v>
      </c>
      <c r="B129" s="36">
        <v>1566</v>
      </c>
      <c r="C129" s="91">
        <v>8813</v>
      </c>
      <c r="D129" s="37" t="s">
        <v>438</v>
      </c>
      <c r="E129" s="11"/>
      <c r="F129" s="11"/>
      <c r="G129" s="11">
        <v>140</v>
      </c>
      <c r="H129" s="12">
        <f t="shared" si="1"/>
        <v>-48392.330000000009</v>
      </c>
      <c r="I129" s="13"/>
    </row>
    <row r="130" spans="1:9">
      <c r="A130" s="8">
        <v>40325</v>
      </c>
      <c r="B130" s="36" t="s">
        <v>785</v>
      </c>
      <c r="C130" s="91">
        <v>8837</v>
      </c>
      <c r="D130" s="37" t="s">
        <v>383</v>
      </c>
      <c r="E130" s="11"/>
      <c r="F130" s="11"/>
      <c r="G130" s="11">
        <v>312</v>
      </c>
      <c r="H130" s="12">
        <f t="shared" si="1"/>
        <v>-48080.330000000009</v>
      </c>
      <c r="I130" s="13"/>
    </row>
    <row r="131" spans="1:9">
      <c r="A131" s="8">
        <v>40325</v>
      </c>
      <c r="B131" s="9"/>
      <c r="C131" s="91"/>
      <c r="D131" s="37" t="s">
        <v>393</v>
      </c>
      <c r="E131" s="11"/>
      <c r="F131" s="11">
        <v>90.06</v>
      </c>
      <c r="G131" s="11"/>
      <c r="H131" s="12">
        <f t="shared" si="1"/>
        <v>-48170.390000000007</v>
      </c>
      <c r="I131" s="13"/>
    </row>
    <row r="132" spans="1:9">
      <c r="A132" s="8">
        <v>40325</v>
      </c>
      <c r="B132" s="9"/>
      <c r="C132" s="91"/>
      <c r="D132" s="37" t="s">
        <v>439</v>
      </c>
      <c r="E132" s="11"/>
      <c r="F132" s="11">
        <v>6.12</v>
      </c>
      <c r="G132" s="11"/>
      <c r="H132" s="22">
        <f t="shared" si="1"/>
        <v>-48176.510000000009</v>
      </c>
      <c r="I132" s="13"/>
    </row>
    <row r="133" spans="1:9">
      <c r="A133" s="8">
        <v>40329</v>
      </c>
      <c r="B133" s="9"/>
      <c r="C133" s="91"/>
      <c r="D133" s="38" t="s">
        <v>383</v>
      </c>
      <c r="E133" s="11"/>
      <c r="F133" s="11"/>
      <c r="G133" s="11">
        <v>38134.06</v>
      </c>
      <c r="H133" s="12">
        <f t="shared" si="1"/>
        <v>-10042.450000000012</v>
      </c>
    </row>
    <row r="134" spans="1:9">
      <c r="A134" s="8">
        <v>40329</v>
      </c>
      <c r="B134" s="9"/>
      <c r="C134" s="91"/>
      <c r="D134" s="41" t="s">
        <v>440</v>
      </c>
      <c r="E134" s="11"/>
      <c r="F134" s="11"/>
      <c r="G134" s="11">
        <v>3186.4</v>
      </c>
      <c r="H134" s="12">
        <f t="shared" si="1"/>
        <v>-6856.050000000012</v>
      </c>
    </row>
    <row r="135" spans="1:9">
      <c r="A135" s="8">
        <v>40329</v>
      </c>
      <c r="B135" s="9"/>
      <c r="C135" s="91"/>
      <c r="D135" s="37" t="s">
        <v>441</v>
      </c>
      <c r="E135" s="11"/>
      <c r="F135" s="11"/>
      <c r="G135" s="11">
        <v>2683.2</v>
      </c>
      <c r="H135" s="12">
        <f t="shared" si="1"/>
        <v>-4172.8500000000122</v>
      </c>
    </row>
    <row r="136" spans="1:9">
      <c r="A136" s="8">
        <v>40329</v>
      </c>
      <c r="B136" s="9"/>
      <c r="C136" s="91"/>
      <c r="D136" s="39" t="s">
        <v>783</v>
      </c>
      <c r="E136" s="11"/>
      <c r="F136" s="11"/>
      <c r="G136" s="11">
        <v>2520</v>
      </c>
      <c r="H136" s="12">
        <f t="shared" ref="H136:H145" si="2">H135+G136-F136</f>
        <v>-1652.8500000000122</v>
      </c>
    </row>
    <row r="137" spans="1:9">
      <c r="A137" s="8">
        <v>40329</v>
      </c>
      <c r="B137" s="36" t="s">
        <v>258</v>
      </c>
      <c r="C137" s="91"/>
      <c r="D137" s="37" t="s">
        <v>298</v>
      </c>
      <c r="E137" s="11"/>
      <c r="F137" s="11">
        <v>239.84</v>
      </c>
      <c r="G137" s="11"/>
      <c r="H137" s="12">
        <f t="shared" si="2"/>
        <v>-1892.6900000000121</v>
      </c>
    </row>
    <row r="138" spans="1:9">
      <c r="A138" s="8">
        <v>40329</v>
      </c>
      <c r="B138" s="36" t="s">
        <v>258</v>
      </c>
      <c r="C138" s="91"/>
      <c r="D138" s="37" t="s">
        <v>396</v>
      </c>
      <c r="E138" s="11"/>
      <c r="F138" s="11">
        <v>1146.8399999999999</v>
      </c>
      <c r="G138" s="11"/>
      <c r="H138" s="12">
        <f t="shared" si="2"/>
        <v>-3039.530000000012</v>
      </c>
    </row>
    <row r="139" spans="1:9">
      <c r="A139" s="8">
        <v>40329</v>
      </c>
      <c r="B139" s="36" t="s">
        <v>258</v>
      </c>
      <c r="C139" s="91"/>
      <c r="D139" s="37" t="s">
        <v>337</v>
      </c>
      <c r="E139" s="11"/>
      <c r="F139" s="11">
        <v>2327.65</v>
      </c>
      <c r="G139" s="11"/>
      <c r="H139" s="12">
        <f t="shared" si="2"/>
        <v>-5367.1800000000121</v>
      </c>
    </row>
    <row r="140" spans="1:9">
      <c r="A140" s="8">
        <v>40329</v>
      </c>
      <c r="B140" s="36" t="s">
        <v>258</v>
      </c>
      <c r="C140" s="91"/>
      <c r="D140" s="37" t="s">
        <v>302</v>
      </c>
      <c r="E140" s="11"/>
      <c r="F140" s="11">
        <v>215.57</v>
      </c>
      <c r="G140" s="11"/>
      <c r="H140" s="12">
        <f t="shared" si="2"/>
        <v>-5582.7500000000118</v>
      </c>
    </row>
    <row r="141" spans="1:9">
      <c r="A141" s="8">
        <v>40329</v>
      </c>
      <c r="B141" s="36" t="s">
        <v>258</v>
      </c>
      <c r="C141" s="91"/>
      <c r="D141" s="37" t="s">
        <v>67</v>
      </c>
      <c r="E141" s="11"/>
      <c r="F141" s="11">
        <v>428.98</v>
      </c>
      <c r="G141" s="11"/>
      <c r="H141" s="12">
        <f t="shared" si="2"/>
        <v>-6011.7300000000123</v>
      </c>
    </row>
    <row r="142" spans="1:9">
      <c r="A142" s="8">
        <v>40329</v>
      </c>
      <c r="B142" s="36" t="s">
        <v>258</v>
      </c>
      <c r="C142" s="91"/>
      <c r="D142" s="37" t="s">
        <v>301</v>
      </c>
      <c r="E142" s="11"/>
      <c r="F142" s="11">
        <v>275.16000000000003</v>
      </c>
      <c r="G142" s="11"/>
      <c r="H142" s="12">
        <f t="shared" si="2"/>
        <v>-6286.8900000000122</v>
      </c>
    </row>
    <row r="143" spans="1:9">
      <c r="A143" s="8">
        <v>40329</v>
      </c>
      <c r="B143" s="36" t="s">
        <v>258</v>
      </c>
      <c r="C143" s="91"/>
      <c r="D143" s="37" t="s">
        <v>396</v>
      </c>
      <c r="E143" s="11"/>
      <c r="F143" s="11">
        <v>2175.4299999999998</v>
      </c>
      <c r="G143" s="11"/>
      <c r="H143" s="12">
        <f t="shared" si="2"/>
        <v>-8462.3200000000124</v>
      </c>
    </row>
    <row r="144" spans="1:9">
      <c r="A144" s="8">
        <v>40329</v>
      </c>
      <c r="B144" s="36" t="s">
        <v>258</v>
      </c>
      <c r="C144" s="91"/>
      <c r="D144" s="37" t="s">
        <v>442</v>
      </c>
      <c r="E144" s="11"/>
      <c r="F144" s="11">
        <v>3737.46</v>
      </c>
      <c r="G144" s="11"/>
      <c r="H144" s="12">
        <f t="shared" si="2"/>
        <v>-12199.780000000013</v>
      </c>
    </row>
    <row r="145" spans="1:8">
      <c r="A145" s="42">
        <v>40329</v>
      </c>
      <c r="B145" s="36" t="s">
        <v>258</v>
      </c>
      <c r="C145" s="91"/>
      <c r="D145" s="37" t="s">
        <v>357</v>
      </c>
      <c r="E145" s="11"/>
      <c r="F145" s="11">
        <v>12661.08</v>
      </c>
      <c r="G145" s="11"/>
      <c r="H145" s="22">
        <f t="shared" si="2"/>
        <v>-24860.860000000015</v>
      </c>
    </row>
    <row r="146" spans="1:8">
      <c r="A146" s="26"/>
      <c r="B146" s="27"/>
      <c r="C146" s="93"/>
      <c r="D146" s="28"/>
      <c r="E146" s="14"/>
      <c r="F146" s="29"/>
      <c r="G146" s="14"/>
      <c r="H146" s="22">
        <f t="shared" ref="H146:H174" si="3">H145+G146-F146</f>
        <v>-24860.860000000015</v>
      </c>
    </row>
    <row r="147" spans="1:8">
      <c r="A147" s="26"/>
      <c r="B147" s="27"/>
      <c r="C147" s="93"/>
      <c r="D147" s="28"/>
      <c r="E147" s="14"/>
      <c r="F147" s="29"/>
      <c r="G147" s="14"/>
      <c r="H147" s="22">
        <f t="shared" si="3"/>
        <v>-24860.860000000015</v>
      </c>
    </row>
    <row r="148" spans="1:8">
      <c r="A148" s="26"/>
      <c r="B148" s="27"/>
      <c r="C148" s="93"/>
      <c r="D148" s="28"/>
      <c r="E148" s="14"/>
      <c r="F148" s="29"/>
      <c r="G148" s="14"/>
      <c r="H148" s="22">
        <f t="shared" si="3"/>
        <v>-24860.860000000015</v>
      </c>
    </row>
    <row r="149" spans="1:8">
      <c r="A149" s="26"/>
      <c r="B149" s="27"/>
      <c r="C149" s="93"/>
      <c r="D149" s="28"/>
      <c r="E149" s="29"/>
      <c r="F149" s="29"/>
      <c r="G149" s="29"/>
      <c r="H149" s="22">
        <f t="shared" si="3"/>
        <v>-24860.860000000015</v>
      </c>
    </row>
    <row r="150" spans="1:8">
      <c r="A150" s="26"/>
      <c r="B150" s="27"/>
      <c r="C150" s="93"/>
      <c r="D150" s="28"/>
      <c r="E150" s="14"/>
      <c r="F150" s="29"/>
      <c r="G150" s="14"/>
      <c r="H150" s="22">
        <f t="shared" si="3"/>
        <v>-24860.860000000015</v>
      </c>
    </row>
    <row r="151" spans="1:8">
      <c r="A151" s="26"/>
      <c r="B151" s="27"/>
      <c r="C151" s="93"/>
      <c r="D151" s="28"/>
      <c r="E151" s="14"/>
      <c r="F151" s="29"/>
      <c r="G151" s="14"/>
      <c r="H151" s="22">
        <f t="shared" si="3"/>
        <v>-24860.860000000015</v>
      </c>
    </row>
    <row r="152" spans="1:8">
      <c r="A152" s="26"/>
      <c r="B152" s="27"/>
      <c r="C152" s="93"/>
      <c r="D152" s="28"/>
      <c r="E152" s="14"/>
      <c r="F152" s="29"/>
      <c r="G152" s="14"/>
      <c r="H152" s="22">
        <f t="shared" si="3"/>
        <v>-24860.860000000015</v>
      </c>
    </row>
    <row r="153" spans="1:8">
      <c r="A153" s="26"/>
      <c r="B153" s="27"/>
      <c r="C153" s="93"/>
      <c r="D153" s="28"/>
      <c r="E153" s="14"/>
      <c r="F153" s="29"/>
      <c r="G153" s="14"/>
      <c r="H153" s="22">
        <f t="shared" si="3"/>
        <v>-24860.860000000015</v>
      </c>
    </row>
    <row r="154" spans="1:8">
      <c r="A154" s="26"/>
      <c r="B154" s="27"/>
      <c r="C154" s="93"/>
      <c r="D154" s="28"/>
      <c r="E154" s="14"/>
      <c r="F154" s="29"/>
      <c r="G154" s="14"/>
      <c r="H154" s="22">
        <f t="shared" si="3"/>
        <v>-24860.860000000015</v>
      </c>
    </row>
    <row r="155" spans="1:8">
      <c r="A155" s="26"/>
      <c r="B155" s="27"/>
      <c r="C155" s="93"/>
      <c r="D155" s="28"/>
      <c r="E155" s="14"/>
      <c r="F155" s="29"/>
      <c r="G155" s="14"/>
      <c r="H155" s="22">
        <f t="shared" si="3"/>
        <v>-24860.860000000015</v>
      </c>
    </row>
    <row r="156" spans="1:8">
      <c r="A156" s="26"/>
      <c r="B156" s="27"/>
      <c r="C156" s="93"/>
      <c r="D156" s="28"/>
      <c r="E156" s="14"/>
      <c r="F156" s="29"/>
      <c r="G156" s="14"/>
      <c r="H156" s="22">
        <f t="shared" si="3"/>
        <v>-24860.860000000015</v>
      </c>
    </row>
    <row r="157" spans="1:8">
      <c r="A157" s="26"/>
      <c r="B157" s="27"/>
      <c r="C157" s="93"/>
      <c r="D157" s="28"/>
      <c r="E157" s="14"/>
      <c r="F157" s="29"/>
      <c r="G157" s="14"/>
      <c r="H157" s="22">
        <f t="shared" si="3"/>
        <v>-24860.860000000015</v>
      </c>
    </row>
    <row r="158" spans="1:8">
      <c r="A158" s="26"/>
      <c r="B158" s="27"/>
      <c r="C158" s="93"/>
      <c r="D158" s="28"/>
      <c r="E158" s="14"/>
      <c r="F158" s="29"/>
      <c r="G158" s="14"/>
      <c r="H158" s="22">
        <f t="shared" si="3"/>
        <v>-24860.860000000015</v>
      </c>
    </row>
    <row r="159" spans="1:8">
      <c r="A159" s="26"/>
      <c r="B159" s="27"/>
      <c r="C159" s="93"/>
      <c r="D159" s="28"/>
      <c r="E159" s="14"/>
      <c r="F159" s="29"/>
      <c r="G159" s="14"/>
      <c r="H159" s="22">
        <f t="shared" si="3"/>
        <v>-24860.860000000015</v>
      </c>
    </row>
    <row r="160" spans="1:8">
      <c r="A160" s="26"/>
      <c r="B160" s="27"/>
      <c r="C160" s="93"/>
      <c r="D160" s="28"/>
      <c r="E160" s="14"/>
      <c r="F160" s="29"/>
      <c r="G160" s="14"/>
      <c r="H160" s="22">
        <f t="shared" si="3"/>
        <v>-24860.860000000015</v>
      </c>
    </row>
    <row r="161" spans="1:8">
      <c r="A161" s="26"/>
      <c r="B161" s="27"/>
      <c r="C161" s="93"/>
      <c r="D161" s="28"/>
      <c r="E161" s="14"/>
      <c r="F161" s="29"/>
      <c r="G161" s="14"/>
      <c r="H161" s="22">
        <f t="shared" si="3"/>
        <v>-24860.860000000015</v>
      </c>
    </row>
    <row r="162" spans="1:8">
      <c r="A162" s="26"/>
      <c r="B162" s="27"/>
      <c r="C162" s="93"/>
      <c r="D162" s="28"/>
      <c r="E162" s="14"/>
      <c r="F162" s="30"/>
      <c r="G162" s="14"/>
      <c r="H162" s="22">
        <f t="shared" si="3"/>
        <v>-24860.860000000015</v>
      </c>
    </row>
    <row r="163" spans="1:8">
      <c r="A163" s="26"/>
      <c r="B163" s="27"/>
      <c r="C163" s="93"/>
      <c r="D163" s="28"/>
      <c r="E163" s="14"/>
      <c r="F163" s="30"/>
      <c r="G163" s="14"/>
      <c r="H163" s="22">
        <f t="shared" si="3"/>
        <v>-24860.860000000015</v>
      </c>
    </row>
    <row r="164" spans="1:8">
      <c r="A164" s="26"/>
      <c r="B164" s="27"/>
      <c r="C164" s="93"/>
      <c r="D164" s="28"/>
      <c r="E164" s="14"/>
      <c r="F164" s="29"/>
      <c r="G164" s="14"/>
      <c r="H164" s="22">
        <f t="shared" si="3"/>
        <v>-24860.860000000015</v>
      </c>
    </row>
    <row r="165" spans="1:8">
      <c r="A165" s="26"/>
      <c r="B165" s="27"/>
      <c r="C165" s="93"/>
      <c r="D165" s="28"/>
      <c r="E165" s="14"/>
      <c r="F165" s="29"/>
      <c r="G165" s="14"/>
      <c r="H165" s="22">
        <f t="shared" si="3"/>
        <v>-24860.860000000015</v>
      </c>
    </row>
    <row r="166" spans="1:8">
      <c r="A166" s="26"/>
      <c r="B166" s="27"/>
      <c r="C166" s="93"/>
      <c r="D166" s="28"/>
      <c r="E166" s="14"/>
      <c r="F166" s="29"/>
      <c r="G166" s="14"/>
      <c r="H166" s="22">
        <f t="shared" si="3"/>
        <v>-24860.860000000015</v>
      </c>
    </row>
    <row r="167" spans="1:8">
      <c r="A167" s="26"/>
      <c r="B167" s="27"/>
      <c r="C167" s="93"/>
      <c r="D167" s="28"/>
      <c r="E167" s="14"/>
      <c r="F167" s="29"/>
      <c r="G167" s="14"/>
      <c r="H167" s="22">
        <f t="shared" si="3"/>
        <v>-24860.860000000015</v>
      </c>
    </row>
    <row r="168" spans="1:8">
      <c r="A168" s="26"/>
      <c r="B168" s="27"/>
      <c r="C168" s="93"/>
      <c r="D168" s="28"/>
      <c r="E168" s="14"/>
      <c r="F168" s="29"/>
      <c r="G168" s="14"/>
      <c r="H168" s="22">
        <f t="shared" si="3"/>
        <v>-24860.860000000015</v>
      </c>
    </row>
    <row r="169" spans="1:8">
      <c r="A169" s="26"/>
      <c r="B169" s="27"/>
      <c r="C169" s="93"/>
      <c r="D169" s="28"/>
      <c r="E169" s="14"/>
      <c r="F169" s="29"/>
      <c r="G169" s="14"/>
      <c r="H169" s="22">
        <f t="shared" si="3"/>
        <v>-24860.860000000015</v>
      </c>
    </row>
    <row r="170" spans="1:8">
      <c r="A170" s="26"/>
      <c r="B170" s="27"/>
      <c r="C170" s="93"/>
      <c r="D170" s="28"/>
      <c r="E170" s="14"/>
      <c r="F170" s="29"/>
      <c r="G170" s="14"/>
      <c r="H170" s="22">
        <f t="shared" si="3"/>
        <v>-24860.860000000015</v>
      </c>
    </row>
    <row r="171" spans="1:8">
      <c r="A171" s="26"/>
      <c r="B171" s="27"/>
      <c r="C171" s="93"/>
      <c r="D171" s="28"/>
      <c r="E171" s="14"/>
      <c r="F171" s="29"/>
      <c r="G171" s="14"/>
      <c r="H171" s="22">
        <f t="shared" si="3"/>
        <v>-24860.860000000015</v>
      </c>
    </row>
    <row r="172" spans="1:8">
      <c r="A172" s="26"/>
      <c r="B172" s="27"/>
      <c r="C172" s="93"/>
      <c r="D172" s="28"/>
      <c r="E172" s="14"/>
      <c r="F172" s="29"/>
      <c r="G172" s="14"/>
      <c r="H172" s="22">
        <f t="shared" si="3"/>
        <v>-24860.860000000015</v>
      </c>
    </row>
    <row r="173" spans="1:8">
      <c r="A173" s="26"/>
      <c r="B173" s="27"/>
      <c r="C173" s="93"/>
      <c r="D173" s="28"/>
      <c r="E173" s="14"/>
      <c r="F173" s="29"/>
      <c r="G173" s="14"/>
      <c r="H173" s="22">
        <f t="shared" si="3"/>
        <v>-24860.860000000015</v>
      </c>
    </row>
    <row r="174" spans="1:8">
      <c r="A174" s="26"/>
      <c r="B174" s="27"/>
      <c r="C174" s="93"/>
      <c r="D174" s="28"/>
      <c r="E174" s="14"/>
      <c r="F174" s="29"/>
      <c r="G174" s="14"/>
      <c r="H174" s="22">
        <f t="shared" si="3"/>
        <v>-24860.860000000015</v>
      </c>
    </row>
    <row r="175" spans="1:8">
      <c r="A175" s="26"/>
      <c r="B175" s="27"/>
      <c r="C175" s="93"/>
      <c r="D175" s="21"/>
      <c r="E175" s="14"/>
      <c r="F175" s="29"/>
      <c r="G175" s="14"/>
      <c r="H175" s="22"/>
    </row>
    <row r="176" spans="1:8">
      <c r="A176" s="26"/>
      <c r="B176" s="27"/>
      <c r="C176" s="93"/>
      <c r="D176" s="21"/>
      <c r="E176" s="14"/>
      <c r="F176" s="29"/>
      <c r="G176" s="14"/>
      <c r="H176" s="22"/>
    </row>
    <row r="177" spans="1:8">
      <c r="A177" s="26"/>
      <c r="B177" s="27"/>
      <c r="C177" s="93"/>
      <c r="D177" s="21" t="s">
        <v>111</v>
      </c>
      <c r="E177" s="14"/>
      <c r="F177" s="29">
        <f>SUM(F6:F175)</f>
        <v>121356.01000000001</v>
      </c>
      <c r="G177" s="14">
        <f>SUM(G6:G175)</f>
        <v>139441.18000000002</v>
      </c>
      <c r="H177" s="22">
        <f>G177-F177</f>
        <v>18085.170000000013</v>
      </c>
    </row>
    <row r="178" spans="1:8">
      <c r="A178" s="26"/>
      <c r="B178" s="27"/>
      <c r="C178" s="93"/>
      <c r="D178" s="21"/>
      <c r="E178" s="14"/>
      <c r="F178" s="29"/>
      <c r="G178" s="14"/>
      <c r="H178" s="22">
        <f>H6</f>
        <v>-42946.03</v>
      </c>
    </row>
    <row r="179" spans="1:8">
      <c r="A179" s="26"/>
      <c r="B179" s="27"/>
      <c r="C179" s="93"/>
      <c r="D179" s="21"/>
      <c r="E179" s="14"/>
      <c r="F179" s="29"/>
      <c r="G179" s="14"/>
      <c r="H179" s="22">
        <f>SUM(H177:H178)</f>
        <v>-24860.859999999986</v>
      </c>
    </row>
  </sheetData>
  <sheetProtection selectLockedCells="1" selectUnlockedCells="1"/>
  <autoFilter ref="G1:G179"/>
  <pageMargins left="0.39370078740157483" right="0" top="0.86614173228346458" bottom="0.27559055118110237" header="0.78740157480314965" footer="0.78740157480314965"/>
  <pageSetup paperSize="9" scale="105" orientation="landscape" useFirstPageNumber="1" horizontalDpi="4294967295" verticalDpi="300" r:id="rId1"/>
  <headerFooter alignWithMargins="0">
    <oddHeader>&amp;C&amp;"Times New Roman,Normal"&amp;12&amp;A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133"/>
  <sheetViews>
    <sheetView zoomScale="120" zoomScaleNormal="120" workbookViewId="0">
      <selection activeCell="B19" sqref="B19"/>
    </sheetView>
  </sheetViews>
  <sheetFormatPr defaultRowHeight="12.75"/>
  <cols>
    <col min="1" max="1" width="9.140625" style="1"/>
    <col min="2" max="2" width="9.140625" style="2"/>
    <col min="3" max="3" width="12.5703125" style="2" customWidth="1"/>
    <col min="4" max="4" width="49" customWidth="1"/>
    <col min="5" max="5" width="11" style="3" customWidth="1"/>
    <col min="6" max="6" width="10.5703125" style="3" customWidth="1"/>
    <col min="7" max="7" width="10.7109375" style="3" customWidth="1"/>
    <col min="8" max="8" width="18.85546875" style="4" customWidth="1"/>
    <col min="9" max="9" width="11" style="5" customWidth="1"/>
  </cols>
  <sheetData>
    <row r="1" spans="1:9">
      <c r="A1" s="6" t="s">
        <v>0</v>
      </c>
      <c r="D1" t="s">
        <v>1</v>
      </c>
    </row>
    <row r="3" spans="1:9">
      <c r="A3" s="1" t="s">
        <v>2</v>
      </c>
    </row>
    <row r="4" spans="1:9">
      <c r="A4" s="8" t="s">
        <v>3</v>
      </c>
      <c r="B4" s="9" t="s">
        <v>4</v>
      </c>
      <c r="C4" s="9" t="s">
        <v>5</v>
      </c>
      <c r="D4" s="13" t="s">
        <v>6</v>
      </c>
      <c r="E4" s="11" t="s">
        <v>7</v>
      </c>
      <c r="F4" s="11" t="s">
        <v>7</v>
      </c>
      <c r="G4" s="11" t="s">
        <v>8</v>
      </c>
      <c r="H4" s="12" t="s">
        <v>9</v>
      </c>
      <c r="I4" s="11" t="s">
        <v>10</v>
      </c>
    </row>
    <row r="5" spans="1:9">
      <c r="A5" s="8"/>
      <c r="B5" s="9"/>
      <c r="C5" s="9"/>
      <c r="D5" s="13"/>
      <c r="E5" s="11" t="s">
        <v>11</v>
      </c>
      <c r="F5" s="11" t="s">
        <v>12</v>
      </c>
      <c r="G5" s="11"/>
      <c r="H5" s="12"/>
      <c r="I5" s="13"/>
    </row>
    <row r="6" spans="1:9">
      <c r="A6" s="8"/>
      <c r="B6" s="9"/>
      <c r="C6" s="9"/>
      <c r="D6" s="13"/>
      <c r="E6" s="11"/>
      <c r="F6" s="11"/>
      <c r="G6" s="11"/>
      <c r="H6" s="12"/>
      <c r="I6" s="13"/>
    </row>
    <row r="7" spans="1:9">
      <c r="A7" s="17"/>
      <c r="B7" s="18"/>
      <c r="C7" s="18"/>
      <c r="D7" s="10"/>
      <c r="E7" s="19"/>
      <c r="F7" s="19"/>
      <c r="G7" s="19"/>
      <c r="H7" s="20"/>
      <c r="I7" s="10"/>
    </row>
    <row r="8" spans="1:9">
      <c r="A8" s="17"/>
      <c r="B8" s="18"/>
      <c r="C8" s="18"/>
      <c r="D8" s="10"/>
      <c r="E8" s="19"/>
      <c r="F8" s="19"/>
      <c r="G8" s="19"/>
      <c r="H8" s="20"/>
      <c r="I8" s="10"/>
    </row>
    <row r="9" spans="1:9">
      <c r="A9" s="17"/>
      <c r="B9" s="18"/>
      <c r="C9" s="18"/>
      <c r="D9" s="10"/>
      <c r="E9" s="19"/>
      <c r="F9" s="19"/>
      <c r="G9" s="19"/>
      <c r="H9" s="20"/>
      <c r="I9" s="10"/>
    </row>
    <row r="10" spans="1:9">
      <c r="A10" s="17"/>
      <c r="B10" s="18"/>
      <c r="C10" s="18"/>
      <c r="D10" s="10"/>
      <c r="E10" s="19"/>
      <c r="F10" s="19"/>
      <c r="G10" s="19"/>
      <c r="H10" s="20"/>
      <c r="I10" s="10"/>
    </row>
    <row r="11" spans="1:9">
      <c r="A11" s="17"/>
      <c r="B11" s="18"/>
      <c r="C11" s="18"/>
      <c r="D11" s="10"/>
      <c r="E11" s="19"/>
      <c r="F11" s="19"/>
      <c r="G11" s="19"/>
      <c r="H11" s="20"/>
      <c r="I11" s="10"/>
    </row>
    <row r="12" spans="1:9">
      <c r="A12" s="17"/>
      <c r="B12" s="18"/>
      <c r="C12" s="18"/>
      <c r="D12" s="10"/>
      <c r="E12" s="19"/>
      <c r="F12" s="19"/>
      <c r="G12" s="19"/>
      <c r="H12" s="20"/>
      <c r="I12" s="10"/>
    </row>
    <row r="13" spans="1:9">
      <c r="A13" s="17"/>
      <c r="B13" s="18"/>
      <c r="C13" s="18"/>
      <c r="D13" s="10"/>
      <c r="E13" s="19"/>
      <c r="F13" s="19"/>
      <c r="G13" s="19"/>
      <c r="H13" s="20"/>
      <c r="I13" s="10"/>
    </row>
    <row r="14" spans="1:9">
      <c r="A14" s="17"/>
      <c r="B14" s="18"/>
      <c r="C14" s="18"/>
      <c r="D14" s="10"/>
      <c r="E14" s="19"/>
      <c r="F14" s="19"/>
      <c r="G14" s="19"/>
      <c r="H14" s="20"/>
      <c r="I14" s="10"/>
    </row>
    <row r="15" spans="1:9">
      <c r="A15" s="17"/>
      <c r="B15" s="18"/>
      <c r="C15" s="18"/>
      <c r="D15" s="10"/>
      <c r="E15" s="19"/>
      <c r="F15" s="19"/>
      <c r="G15" s="19"/>
      <c r="H15" s="20"/>
      <c r="I15" s="10"/>
    </row>
    <row r="16" spans="1:9">
      <c r="A16" s="17"/>
      <c r="B16" s="18"/>
      <c r="C16" s="18"/>
      <c r="D16" s="10"/>
      <c r="E16" s="19"/>
      <c r="F16" s="19"/>
      <c r="G16" s="19"/>
      <c r="H16" s="20"/>
      <c r="I16" s="10"/>
    </row>
    <row r="17" spans="1:9">
      <c r="A17" s="17"/>
      <c r="B17" s="18"/>
      <c r="C17" s="18"/>
      <c r="D17" s="10"/>
      <c r="E17" s="19"/>
      <c r="F17" s="19"/>
      <c r="G17" s="19"/>
      <c r="H17" s="20"/>
      <c r="I17" s="10"/>
    </row>
    <row r="18" spans="1:9">
      <c r="A18" s="17"/>
      <c r="B18" s="18"/>
      <c r="C18" s="18"/>
      <c r="D18" s="10"/>
      <c r="E18" s="19"/>
      <c r="F18" s="19"/>
      <c r="G18" s="19"/>
      <c r="H18" s="20"/>
      <c r="I18" s="10"/>
    </row>
    <row r="19" spans="1:9">
      <c r="A19" s="17"/>
      <c r="B19" s="18"/>
      <c r="C19" s="18"/>
      <c r="D19" s="10"/>
      <c r="E19" s="19"/>
      <c r="F19" s="19"/>
      <c r="G19" s="19"/>
      <c r="H19" s="20"/>
      <c r="I19" s="10"/>
    </row>
    <row r="20" spans="1:9">
      <c r="A20" s="17"/>
      <c r="B20" s="18"/>
      <c r="C20" s="18"/>
      <c r="D20" s="10"/>
      <c r="E20" s="19"/>
      <c r="F20" s="19"/>
      <c r="G20" s="19"/>
      <c r="H20" s="20"/>
      <c r="I20" s="10"/>
    </row>
    <row r="21" spans="1:9">
      <c r="A21" s="17"/>
      <c r="B21" s="18"/>
      <c r="C21" s="18"/>
      <c r="D21" s="10"/>
      <c r="E21" s="19"/>
      <c r="F21" s="19"/>
      <c r="G21" s="19"/>
      <c r="H21" s="20"/>
      <c r="I21" s="10"/>
    </row>
    <row r="22" spans="1:9">
      <c r="A22" s="17"/>
      <c r="B22" s="18"/>
      <c r="C22" s="18"/>
      <c r="D22" s="10"/>
      <c r="E22" s="19"/>
      <c r="F22" s="19"/>
      <c r="G22" s="19"/>
      <c r="H22" s="20"/>
      <c r="I22" s="10"/>
    </row>
    <row r="23" spans="1:9">
      <c r="A23" s="17"/>
      <c r="B23" s="18"/>
      <c r="C23" s="18"/>
      <c r="D23" s="10"/>
      <c r="E23" s="19"/>
      <c r="F23" s="19"/>
      <c r="G23" s="19"/>
      <c r="H23" s="20"/>
      <c r="I23" s="10"/>
    </row>
    <row r="24" spans="1:9">
      <c r="A24" s="17"/>
      <c r="B24" s="18"/>
      <c r="C24" s="18"/>
      <c r="D24" s="10"/>
      <c r="E24" s="19"/>
      <c r="F24" s="19"/>
      <c r="G24" s="19"/>
      <c r="H24" s="20"/>
      <c r="I24" s="10"/>
    </row>
    <row r="25" spans="1:9">
      <c r="A25" s="17"/>
      <c r="B25" s="18"/>
      <c r="C25" s="18"/>
      <c r="D25" s="10"/>
      <c r="E25" s="19"/>
      <c r="F25" s="19"/>
      <c r="G25" s="19"/>
      <c r="H25" s="20"/>
      <c r="I25" s="10"/>
    </row>
    <row r="26" spans="1:9">
      <c r="A26" s="17"/>
      <c r="B26" s="18"/>
      <c r="C26" s="18"/>
      <c r="D26" s="10"/>
      <c r="E26" s="19"/>
      <c r="F26" s="19"/>
      <c r="G26" s="19"/>
      <c r="H26" s="20"/>
      <c r="I26" s="10"/>
    </row>
    <row r="27" spans="1:9">
      <c r="A27" s="17"/>
      <c r="B27" s="18"/>
      <c r="C27" s="18"/>
      <c r="D27" s="10"/>
      <c r="E27" s="19"/>
      <c r="F27" s="19"/>
      <c r="G27" s="19"/>
      <c r="H27" s="20"/>
      <c r="I27" s="10"/>
    </row>
    <row r="28" spans="1:9">
      <c r="A28" s="17"/>
      <c r="B28" s="18"/>
      <c r="C28" s="18"/>
      <c r="D28" s="10"/>
      <c r="E28" s="19"/>
      <c r="F28" s="19"/>
      <c r="G28" s="19"/>
      <c r="H28" s="20"/>
      <c r="I28" s="10"/>
    </row>
    <row r="29" spans="1:9">
      <c r="A29" s="17"/>
      <c r="B29" s="18"/>
      <c r="C29" s="18"/>
      <c r="D29" s="10"/>
      <c r="E29" s="19"/>
      <c r="F29" s="19"/>
      <c r="G29" s="19"/>
      <c r="H29" s="20"/>
      <c r="I29" s="10"/>
    </row>
    <row r="30" spans="1:9">
      <c r="A30" s="17"/>
      <c r="B30" s="18"/>
      <c r="C30" s="18"/>
      <c r="D30" s="10"/>
      <c r="E30" s="19"/>
      <c r="F30" s="19"/>
      <c r="G30" s="19"/>
      <c r="H30" s="20"/>
      <c r="I30" s="10"/>
    </row>
    <row r="31" spans="1:9">
      <c r="A31" s="17"/>
      <c r="B31" s="18"/>
      <c r="C31" s="18"/>
      <c r="D31" s="10"/>
      <c r="E31" s="19"/>
      <c r="F31" s="19"/>
      <c r="G31" s="19"/>
      <c r="H31" s="20"/>
      <c r="I31" s="10"/>
    </row>
    <row r="32" spans="1:9">
      <c r="A32" s="17"/>
      <c r="B32" s="18"/>
      <c r="C32" s="18"/>
      <c r="D32" s="10"/>
      <c r="E32" s="19"/>
      <c r="F32" s="19"/>
      <c r="G32" s="19"/>
      <c r="H32" s="20"/>
      <c r="I32" s="10"/>
    </row>
    <row r="33" spans="1:9">
      <c r="A33" s="17"/>
      <c r="B33" s="18"/>
      <c r="C33" s="18"/>
      <c r="D33" s="10"/>
      <c r="E33" s="19"/>
      <c r="F33" s="19"/>
      <c r="G33" s="19"/>
      <c r="H33" s="20"/>
      <c r="I33" s="10"/>
    </row>
    <row r="34" spans="1:9">
      <c r="A34" s="17"/>
      <c r="B34" s="18"/>
      <c r="C34" s="18"/>
      <c r="D34" s="10"/>
      <c r="E34" s="19"/>
      <c r="F34" s="19"/>
      <c r="G34" s="19"/>
      <c r="H34" s="20"/>
      <c r="I34" s="10"/>
    </row>
    <row r="35" spans="1:9">
      <c r="A35" s="17"/>
      <c r="B35" s="18"/>
      <c r="C35" s="18"/>
      <c r="D35" s="10"/>
      <c r="E35" s="19"/>
      <c r="F35" s="19"/>
      <c r="G35" s="19"/>
      <c r="H35" s="20"/>
      <c r="I35" s="10"/>
    </row>
    <row r="36" spans="1:9">
      <c r="A36" s="17"/>
      <c r="B36" s="18"/>
      <c r="C36" s="18"/>
      <c r="D36" s="10"/>
      <c r="E36" s="19"/>
      <c r="F36" s="19"/>
      <c r="G36" s="19"/>
      <c r="H36" s="20"/>
      <c r="I36" s="10"/>
    </row>
    <row r="37" spans="1:9">
      <c r="A37" s="17"/>
      <c r="B37" s="18"/>
      <c r="C37" s="18"/>
      <c r="D37" s="10"/>
      <c r="E37" s="19"/>
      <c r="F37" s="19"/>
      <c r="G37" s="19"/>
      <c r="H37" s="20"/>
      <c r="I37" s="10"/>
    </row>
    <row r="38" spans="1:9">
      <c r="A38" s="17"/>
      <c r="B38" s="18"/>
      <c r="C38" s="18"/>
      <c r="D38" s="10"/>
      <c r="E38" s="19"/>
      <c r="F38" s="19"/>
      <c r="G38" s="19"/>
      <c r="H38" s="20"/>
      <c r="I38" s="10"/>
    </row>
    <row r="39" spans="1:9">
      <c r="A39" s="17"/>
      <c r="B39" s="18"/>
      <c r="C39" s="18"/>
      <c r="D39" s="10"/>
      <c r="E39" s="19"/>
      <c r="F39" s="19"/>
      <c r="G39" s="19"/>
      <c r="H39" s="20"/>
      <c r="I39" s="10"/>
    </row>
    <row r="40" spans="1:9">
      <c r="A40" s="17"/>
      <c r="B40" s="18"/>
      <c r="C40" s="18"/>
      <c r="D40" s="10"/>
      <c r="E40" s="19"/>
      <c r="F40" s="19"/>
      <c r="G40" s="19"/>
      <c r="H40" s="20"/>
      <c r="I40" s="10"/>
    </row>
    <row r="41" spans="1:9">
      <c r="A41" s="17"/>
      <c r="B41" s="18"/>
      <c r="C41" s="18"/>
      <c r="D41" s="10"/>
      <c r="E41" s="19"/>
      <c r="F41" s="19"/>
      <c r="G41" s="19"/>
      <c r="H41" s="20"/>
      <c r="I41" s="10"/>
    </row>
    <row r="42" spans="1:9">
      <c r="A42" s="17"/>
      <c r="B42" s="18"/>
      <c r="C42" s="18"/>
      <c r="D42" s="10"/>
      <c r="E42" s="19"/>
      <c r="F42" s="19"/>
      <c r="G42" s="19"/>
      <c r="H42" s="20"/>
      <c r="I42" s="10"/>
    </row>
    <row r="43" spans="1:9">
      <c r="A43" s="17"/>
      <c r="B43" s="18"/>
      <c r="C43" s="18"/>
      <c r="D43" s="10"/>
      <c r="E43" s="19"/>
      <c r="F43" s="19"/>
      <c r="G43" s="19"/>
      <c r="H43" s="20"/>
      <c r="I43" s="10"/>
    </row>
    <row r="44" spans="1:9">
      <c r="A44" s="17"/>
      <c r="B44" s="18"/>
      <c r="C44" s="18"/>
      <c r="D44" s="10"/>
      <c r="E44" s="19"/>
      <c r="F44" s="19"/>
      <c r="G44" s="19"/>
      <c r="H44" s="20"/>
      <c r="I44" s="10"/>
    </row>
    <row r="45" spans="1:9">
      <c r="A45" s="17"/>
      <c r="B45" s="18"/>
      <c r="C45" s="18"/>
      <c r="D45" s="10"/>
      <c r="E45" s="19"/>
      <c r="F45" s="19"/>
      <c r="G45" s="19"/>
      <c r="H45" s="20"/>
      <c r="I45" s="10"/>
    </row>
    <row r="46" spans="1:9">
      <c r="A46" s="17"/>
      <c r="B46" s="18"/>
      <c r="C46" s="18"/>
      <c r="D46" s="10"/>
      <c r="E46" s="19"/>
      <c r="F46" s="19"/>
      <c r="G46" s="19"/>
      <c r="H46" s="20"/>
      <c r="I46" s="10"/>
    </row>
    <row r="47" spans="1:9">
      <c r="A47" s="17"/>
      <c r="B47" s="18"/>
      <c r="C47" s="18"/>
      <c r="D47" s="10"/>
      <c r="E47" s="15"/>
      <c r="F47" s="15"/>
      <c r="G47" s="15"/>
      <c r="H47" s="20"/>
      <c r="I47" s="10"/>
    </row>
    <row r="48" spans="1:9">
      <c r="A48" s="17"/>
      <c r="B48" s="18"/>
      <c r="C48" s="18"/>
      <c r="D48" s="10"/>
      <c r="E48" s="19"/>
      <c r="F48" s="19"/>
      <c r="G48" s="19"/>
      <c r="H48" s="20"/>
      <c r="I48" s="10"/>
    </row>
    <row r="49" spans="1:9">
      <c r="A49" s="17"/>
      <c r="B49" s="18"/>
      <c r="C49" s="18"/>
      <c r="D49" s="10"/>
      <c r="E49" s="19"/>
      <c r="F49" s="19"/>
      <c r="G49" s="19"/>
      <c r="H49" s="20"/>
      <c r="I49" s="10"/>
    </row>
    <row r="50" spans="1:9">
      <c r="A50" s="17"/>
      <c r="B50" s="18"/>
      <c r="C50" s="18"/>
      <c r="D50" s="10"/>
      <c r="E50" s="19"/>
      <c r="F50" s="19"/>
      <c r="G50" s="19"/>
      <c r="H50" s="20"/>
      <c r="I50" s="10"/>
    </row>
    <row r="51" spans="1:9">
      <c r="A51" s="17"/>
      <c r="B51" s="18"/>
      <c r="C51" s="18"/>
      <c r="D51" s="10"/>
      <c r="E51" s="19"/>
      <c r="F51" s="19"/>
      <c r="G51" s="19"/>
      <c r="H51" s="20"/>
      <c r="I51" s="10"/>
    </row>
    <row r="52" spans="1:9">
      <c r="A52" s="17"/>
      <c r="B52" s="18"/>
      <c r="C52" s="18"/>
      <c r="D52" s="10"/>
      <c r="E52" s="19"/>
      <c r="F52" s="19"/>
      <c r="G52" s="19"/>
      <c r="H52" s="20"/>
      <c r="I52" s="10"/>
    </row>
    <row r="53" spans="1:9">
      <c r="A53" s="17"/>
      <c r="B53" s="18"/>
      <c r="C53" s="18"/>
      <c r="D53" s="10"/>
      <c r="E53" s="19"/>
      <c r="F53" s="19"/>
      <c r="G53" s="19"/>
      <c r="H53" s="20"/>
      <c r="I53" s="10"/>
    </row>
    <row r="54" spans="1:9">
      <c r="A54" s="17"/>
      <c r="B54" s="18"/>
      <c r="C54" s="18"/>
      <c r="D54" s="10"/>
      <c r="E54" s="15"/>
      <c r="F54" s="15"/>
      <c r="G54" s="15"/>
      <c r="H54" s="20"/>
      <c r="I54" s="10"/>
    </row>
    <row r="55" spans="1:9">
      <c r="A55" s="17"/>
      <c r="B55" s="18"/>
      <c r="C55" s="18"/>
      <c r="D55" s="10"/>
      <c r="E55" s="19"/>
      <c r="F55" s="19"/>
      <c r="G55" s="19"/>
      <c r="H55" s="20"/>
      <c r="I55" s="10"/>
    </row>
    <row r="56" spans="1:9">
      <c r="A56" s="17"/>
      <c r="B56" s="18"/>
      <c r="C56" s="18"/>
      <c r="D56" s="10"/>
      <c r="E56" s="19"/>
      <c r="F56" s="19"/>
      <c r="G56" s="19"/>
      <c r="H56" s="20"/>
      <c r="I56" s="10"/>
    </row>
    <row r="57" spans="1:9">
      <c r="A57" s="17"/>
      <c r="B57" s="18"/>
      <c r="C57" s="18"/>
      <c r="D57" s="10"/>
      <c r="E57" s="19"/>
      <c r="F57" s="19"/>
      <c r="G57" s="19"/>
      <c r="H57" s="20"/>
      <c r="I57" s="10"/>
    </row>
    <row r="58" spans="1:9">
      <c r="A58" s="17"/>
      <c r="B58" s="18"/>
      <c r="C58" s="18"/>
      <c r="D58" s="10"/>
      <c r="E58" s="19"/>
      <c r="F58" s="19"/>
      <c r="G58" s="19"/>
      <c r="H58" s="20"/>
      <c r="I58" s="10"/>
    </row>
    <row r="59" spans="1:9">
      <c r="A59" s="17"/>
      <c r="B59" s="18"/>
      <c r="C59" s="18"/>
      <c r="D59" s="10"/>
      <c r="E59" s="19"/>
      <c r="F59" s="19"/>
      <c r="G59" s="19"/>
      <c r="H59" s="20"/>
      <c r="I59" s="10"/>
    </row>
    <row r="60" spans="1:9">
      <c r="A60" s="17"/>
      <c r="B60" s="18"/>
      <c r="C60" s="18"/>
      <c r="D60" s="10"/>
      <c r="E60" s="19"/>
      <c r="F60" s="19"/>
      <c r="G60" s="19"/>
      <c r="H60" s="20"/>
      <c r="I60" s="10"/>
    </row>
    <row r="61" spans="1:9">
      <c r="A61" s="17"/>
      <c r="B61" s="18"/>
      <c r="C61" s="18"/>
      <c r="D61" s="10"/>
      <c r="E61" s="19"/>
      <c r="F61" s="19"/>
      <c r="G61" s="19"/>
      <c r="H61" s="20"/>
      <c r="I61" s="10"/>
    </row>
    <row r="62" spans="1:9">
      <c r="A62" s="17"/>
      <c r="B62" s="18"/>
      <c r="C62" s="18"/>
      <c r="D62" s="33"/>
      <c r="E62" s="19"/>
      <c r="F62" s="19"/>
      <c r="G62" s="19"/>
      <c r="H62" s="20"/>
      <c r="I62" s="10"/>
    </row>
    <row r="63" spans="1:9">
      <c r="A63" s="17"/>
      <c r="B63" s="18"/>
      <c r="C63" s="18"/>
      <c r="D63" s="33"/>
      <c r="E63" s="19"/>
      <c r="F63" s="19"/>
      <c r="G63" s="19"/>
      <c r="H63" s="20"/>
      <c r="I63" s="10"/>
    </row>
    <row r="64" spans="1:9">
      <c r="A64" s="17"/>
      <c r="B64" s="18"/>
      <c r="C64" s="18"/>
      <c r="D64" s="33"/>
      <c r="E64" s="19"/>
      <c r="F64" s="19"/>
      <c r="G64" s="19"/>
      <c r="H64" s="20"/>
      <c r="I64" s="10"/>
    </row>
    <row r="65" spans="1:9">
      <c r="A65" s="17"/>
      <c r="B65" s="18"/>
      <c r="C65" s="18"/>
      <c r="D65" s="10"/>
      <c r="E65" s="19"/>
      <c r="F65" s="19"/>
      <c r="G65" s="19"/>
      <c r="H65" s="20"/>
      <c r="I65" s="10"/>
    </row>
    <row r="66" spans="1:9">
      <c r="A66" s="17"/>
      <c r="B66" s="18"/>
      <c r="C66" s="18"/>
      <c r="D66" s="10"/>
      <c r="E66" s="19"/>
      <c r="F66" s="19"/>
      <c r="G66" s="19"/>
      <c r="H66" s="20"/>
      <c r="I66" s="10"/>
    </row>
    <row r="67" spans="1:9">
      <c r="A67" s="17"/>
      <c r="B67" s="18"/>
      <c r="C67" s="18"/>
      <c r="D67" s="10"/>
      <c r="E67" s="19"/>
      <c r="F67" s="19"/>
      <c r="G67" s="19"/>
      <c r="H67" s="20"/>
      <c r="I67" s="10"/>
    </row>
    <row r="68" spans="1:9">
      <c r="A68" s="17"/>
      <c r="B68" s="18"/>
      <c r="C68" s="18"/>
      <c r="D68" s="10"/>
      <c r="E68" s="19"/>
      <c r="F68" s="19"/>
      <c r="G68" s="19"/>
      <c r="H68" s="20"/>
      <c r="I68" s="10"/>
    </row>
    <row r="69" spans="1:9">
      <c r="A69" s="17"/>
      <c r="B69" s="18"/>
      <c r="C69" s="18"/>
      <c r="D69" s="10"/>
      <c r="E69" s="19"/>
      <c r="F69" s="19"/>
      <c r="G69" s="19"/>
      <c r="H69" s="20"/>
      <c r="I69" s="10"/>
    </row>
    <row r="70" spans="1:9">
      <c r="A70" s="17"/>
      <c r="B70" s="18"/>
      <c r="C70" s="18"/>
      <c r="D70" s="10"/>
      <c r="E70" s="19"/>
      <c r="F70" s="19"/>
      <c r="G70" s="19"/>
      <c r="H70" s="20"/>
      <c r="I70" s="10"/>
    </row>
    <row r="71" spans="1:9">
      <c r="A71" s="17"/>
      <c r="B71" s="18"/>
      <c r="C71" s="18"/>
      <c r="D71" s="10"/>
      <c r="E71" s="19"/>
      <c r="F71" s="19"/>
      <c r="G71" s="19"/>
      <c r="H71" s="20"/>
      <c r="I71" s="10"/>
    </row>
    <row r="72" spans="1:9">
      <c r="A72" s="17"/>
      <c r="B72" s="18"/>
      <c r="C72" s="18"/>
      <c r="D72" s="10"/>
      <c r="E72" s="19"/>
      <c r="F72" s="19"/>
      <c r="G72" s="19"/>
      <c r="H72" s="20"/>
      <c r="I72" s="10"/>
    </row>
    <row r="73" spans="1:9">
      <c r="A73" s="17"/>
      <c r="B73" s="18"/>
      <c r="C73" s="18"/>
      <c r="D73" s="10"/>
      <c r="E73" s="19"/>
      <c r="F73" s="19"/>
      <c r="G73" s="19"/>
      <c r="H73" s="20"/>
      <c r="I73" s="10"/>
    </row>
    <row r="74" spans="1:9" ht="12" customHeight="1">
      <c r="A74" s="17"/>
      <c r="B74" s="18"/>
      <c r="C74" s="18"/>
      <c r="D74" s="10"/>
      <c r="E74" s="19"/>
      <c r="F74" s="19"/>
      <c r="G74" s="19"/>
      <c r="H74" s="20"/>
      <c r="I74" s="10"/>
    </row>
    <row r="75" spans="1:9" ht="12" customHeight="1">
      <c r="A75" s="17"/>
      <c r="B75" s="18"/>
      <c r="C75" s="18"/>
      <c r="D75" s="10"/>
      <c r="E75" s="15"/>
      <c r="F75" s="15"/>
      <c r="G75" s="15"/>
      <c r="H75" s="20"/>
      <c r="I75" s="10"/>
    </row>
    <row r="76" spans="1:9">
      <c r="A76" s="17"/>
      <c r="B76" s="18"/>
      <c r="C76" s="18"/>
      <c r="D76" s="10"/>
      <c r="E76" s="19"/>
      <c r="F76" s="19"/>
      <c r="G76" s="19"/>
      <c r="H76" s="20"/>
      <c r="I76" s="10"/>
    </row>
    <row r="77" spans="1:9">
      <c r="A77" s="17"/>
      <c r="B77" s="18"/>
      <c r="C77" s="18"/>
      <c r="D77" s="10"/>
      <c r="E77" s="19"/>
      <c r="F77" s="19"/>
      <c r="G77" s="19"/>
      <c r="H77" s="20"/>
      <c r="I77" s="10"/>
    </row>
    <row r="78" spans="1:9">
      <c r="A78" s="17"/>
      <c r="B78" s="18"/>
      <c r="C78" s="18"/>
      <c r="D78" s="10"/>
      <c r="E78" s="19"/>
      <c r="F78" s="19"/>
      <c r="G78" s="19"/>
      <c r="H78" s="20"/>
      <c r="I78" s="10"/>
    </row>
    <row r="79" spans="1:9">
      <c r="A79" s="17"/>
      <c r="B79" s="18"/>
      <c r="C79" s="18"/>
      <c r="D79" s="10"/>
      <c r="E79" s="19"/>
      <c r="F79" s="19"/>
      <c r="G79" s="19"/>
      <c r="H79" s="20"/>
      <c r="I79" s="10"/>
    </row>
    <row r="80" spans="1:9">
      <c r="A80" s="17"/>
      <c r="B80" s="18"/>
      <c r="C80" s="18"/>
      <c r="D80" s="10"/>
      <c r="E80" s="19"/>
      <c r="F80" s="19"/>
      <c r="G80" s="19"/>
      <c r="H80" s="20"/>
      <c r="I80" s="10"/>
    </row>
    <row r="81" spans="1:9">
      <c r="A81" s="17"/>
      <c r="B81" s="18"/>
      <c r="C81" s="18"/>
      <c r="D81" s="10"/>
      <c r="E81" s="19"/>
      <c r="F81" s="19"/>
      <c r="G81" s="19"/>
      <c r="H81" s="20"/>
      <c r="I81" s="10"/>
    </row>
    <row r="82" spans="1:9">
      <c r="A82" s="17"/>
      <c r="B82" s="18"/>
      <c r="C82" s="18"/>
      <c r="D82" s="10"/>
      <c r="E82" s="19"/>
      <c r="F82" s="19"/>
      <c r="G82" s="19"/>
      <c r="H82" s="20"/>
      <c r="I82" s="10"/>
    </row>
    <row r="83" spans="1:9">
      <c r="A83" s="17"/>
      <c r="B83" s="18"/>
      <c r="C83" s="18"/>
      <c r="D83" s="10"/>
      <c r="E83" s="19"/>
      <c r="F83" s="19"/>
      <c r="G83" s="19"/>
      <c r="H83" s="20"/>
      <c r="I83" s="10"/>
    </row>
    <row r="84" spans="1:9">
      <c r="A84" s="17"/>
      <c r="B84" s="18"/>
      <c r="C84" s="18"/>
      <c r="D84" s="10"/>
      <c r="E84" s="19"/>
      <c r="F84" s="19"/>
      <c r="G84" s="19"/>
      <c r="H84" s="20"/>
      <c r="I84" s="10"/>
    </row>
    <row r="85" spans="1:9">
      <c r="A85" s="17"/>
      <c r="B85" s="18"/>
      <c r="C85" s="18"/>
      <c r="D85" s="10"/>
      <c r="E85" s="19"/>
      <c r="F85" s="19"/>
      <c r="G85" s="19"/>
      <c r="H85" s="20"/>
      <c r="I85" s="10"/>
    </row>
    <row r="86" spans="1:9">
      <c r="A86" s="17"/>
      <c r="B86" s="18"/>
      <c r="C86" s="18"/>
      <c r="D86" s="10"/>
      <c r="E86" s="19"/>
      <c r="F86" s="19"/>
      <c r="G86" s="19"/>
      <c r="H86" s="20"/>
      <c r="I86" s="10"/>
    </row>
    <row r="87" spans="1:9">
      <c r="A87" s="17"/>
      <c r="B87" s="18"/>
      <c r="C87" s="18"/>
      <c r="D87" s="10"/>
      <c r="E87" s="19"/>
      <c r="F87" s="19"/>
      <c r="G87" s="19"/>
      <c r="H87" s="20"/>
      <c r="I87" s="10"/>
    </row>
    <row r="88" spans="1:9">
      <c r="A88" s="17"/>
      <c r="B88" s="18"/>
      <c r="C88" s="18"/>
      <c r="D88" s="33"/>
      <c r="E88" s="19"/>
      <c r="F88" s="19"/>
      <c r="G88" s="19"/>
      <c r="H88" s="20"/>
      <c r="I88" s="10"/>
    </row>
    <row r="89" spans="1:9">
      <c r="A89" s="17"/>
      <c r="B89" s="18"/>
      <c r="C89" s="18"/>
      <c r="D89" s="33"/>
      <c r="E89" s="19"/>
      <c r="F89" s="19"/>
      <c r="G89" s="19"/>
      <c r="H89" s="20"/>
      <c r="I89" s="10"/>
    </row>
    <row r="90" spans="1:9">
      <c r="A90" s="17"/>
      <c r="B90" s="18"/>
      <c r="C90" s="18"/>
      <c r="D90" s="33"/>
      <c r="E90" s="19"/>
      <c r="F90" s="19"/>
      <c r="G90" s="19"/>
      <c r="H90" s="20"/>
      <c r="I90" s="10"/>
    </row>
    <row r="91" spans="1:9">
      <c r="A91" s="17"/>
      <c r="B91" s="18"/>
      <c r="C91" s="18"/>
      <c r="D91" s="10"/>
      <c r="E91" s="19"/>
      <c r="F91" s="19"/>
      <c r="G91" s="19"/>
      <c r="H91" s="20"/>
      <c r="I91" s="10"/>
    </row>
    <row r="92" spans="1:9">
      <c r="A92" s="17"/>
      <c r="B92" s="18"/>
      <c r="C92" s="18"/>
      <c r="D92" s="10"/>
      <c r="E92" s="19"/>
      <c r="F92" s="19"/>
      <c r="G92" s="19"/>
      <c r="H92" s="20"/>
      <c r="I92" s="10"/>
    </row>
    <row r="93" spans="1:9">
      <c r="A93" s="17"/>
      <c r="B93" s="18"/>
      <c r="C93" s="18"/>
      <c r="D93" s="10"/>
      <c r="E93" s="19"/>
      <c r="F93" s="19"/>
      <c r="G93" s="19"/>
      <c r="H93" s="20"/>
      <c r="I93" s="10"/>
    </row>
    <row r="94" spans="1:9">
      <c r="A94" s="17"/>
      <c r="B94" s="18"/>
      <c r="C94" s="18"/>
      <c r="D94" s="10"/>
      <c r="E94" s="19"/>
      <c r="F94" s="19"/>
      <c r="G94" s="19"/>
      <c r="H94" s="20"/>
      <c r="I94" s="10"/>
    </row>
    <row r="95" spans="1:9">
      <c r="A95" s="17"/>
      <c r="B95" s="18"/>
      <c r="C95" s="18"/>
      <c r="D95" s="10"/>
      <c r="E95" s="19"/>
      <c r="F95" s="19"/>
      <c r="G95" s="19"/>
      <c r="H95" s="20"/>
      <c r="I95" s="10"/>
    </row>
    <row r="96" spans="1:9">
      <c r="A96" s="17"/>
      <c r="B96" s="18"/>
      <c r="C96" s="18"/>
      <c r="D96" s="10"/>
      <c r="E96" s="19"/>
      <c r="F96" s="19"/>
      <c r="G96" s="19"/>
      <c r="H96" s="20"/>
      <c r="I96" s="10"/>
    </row>
    <row r="97" spans="1:9">
      <c r="A97" s="17"/>
      <c r="B97" s="18"/>
      <c r="C97" s="18"/>
      <c r="D97" s="10"/>
      <c r="E97" s="19"/>
      <c r="F97" s="19"/>
      <c r="G97" s="19"/>
      <c r="H97" s="20"/>
      <c r="I97" s="10"/>
    </row>
    <row r="98" spans="1:9">
      <c r="A98" s="17"/>
      <c r="B98" s="18"/>
      <c r="C98" s="18"/>
      <c r="D98" s="10"/>
      <c r="E98" s="19"/>
      <c r="F98" s="19"/>
      <c r="G98" s="19"/>
      <c r="H98" s="20"/>
      <c r="I98" s="10"/>
    </row>
    <row r="99" spans="1:9">
      <c r="A99" s="17"/>
      <c r="B99" s="18"/>
      <c r="C99" s="18"/>
      <c r="D99" s="10"/>
      <c r="E99" s="19"/>
      <c r="F99" s="19"/>
      <c r="G99" s="19"/>
      <c r="H99" s="20"/>
      <c r="I99" s="10"/>
    </row>
    <row r="100" spans="1:9">
      <c r="A100" s="17"/>
      <c r="B100" s="18"/>
      <c r="C100" s="18"/>
      <c r="D100" s="10"/>
      <c r="E100" s="19"/>
      <c r="F100" s="19"/>
      <c r="G100" s="19"/>
      <c r="H100" s="20"/>
      <c r="I100" s="10"/>
    </row>
    <row r="101" spans="1:9">
      <c r="A101" s="17"/>
      <c r="B101" s="18"/>
      <c r="C101" s="18"/>
      <c r="D101" s="10"/>
      <c r="E101" s="19"/>
      <c r="F101" s="19"/>
      <c r="G101" s="19"/>
      <c r="H101" s="20"/>
      <c r="I101" s="10"/>
    </row>
    <row r="102" spans="1:9">
      <c r="A102" s="17"/>
      <c r="B102" s="18"/>
      <c r="C102" s="18"/>
      <c r="D102" s="10"/>
      <c r="E102" s="19"/>
      <c r="F102" s="19"/>
      <c r="G102" s="19"/>
      <c r="H102" s="20"/>
      <c r="I102" s="10"/>
    </row>
    <row r="103" spans="1:9">
      <c r="A103" s="17"/>
      <c r="B103" s="18"/>
      <c r="C103" s="18"/>
      <c r="D103" s="10"/>
      <c r="E103" s="19"/>
      <c r="F103" s="19"/>
      <c r="G103" s="19"/>
      <c r="H103" s="20"/>
      <c r="I103" s="10"/>
    </row>
    <row r="104" spans="1:9">
      <c r="A104" s="17"/>
      <c r="B104" s="18"/>
      <c r="C104" s="18"/>
      <c r="D104" s="10"/>
      <c r="E104" s="19"/>
      <c r="F104" s="19"/>
      <c r="G104" s="19"/>
      <c r="H104" s="20"/>
      <c r="I104" s="10"/>
    </row>
    <row r="105" spans="1:9">
      <c r="A105" s="17"/>
      <c r="B105" s="18"/>
      <c r="C105" s="18"/>
      <c r="D105" s="10"/>
      <c r="E105" s="19"/>
      <c r="F105" s="19"/>
      <c r="G105" s="19"/>
      <c r="H105" s="20"/>
      <c r="I105" s="10"/>
    </row>
    <row r="106" spans="1:9">
      <c r="A106" s="17"/>
      <c r="B106" s="18"/>
      <c r="C106" s="18"/>
      <c r="D106" s="10"/>
      <c r="E106" s="19"/>
      <c r="F106" s="19"/>
      <c r="G106" s="19"/>
      <c r="H106" s="20"/>
      <c r="I106" s="10"/>
    </row>
    <row r="107" spans="1:9">
      <c r="A107" s="17"/>
      <c r="B107" s="18"/>
      <c r="C107" s="18"/>
      <c r="D107" s="10"/>
      <c r="E107" s="19"/>
      <c r="F107" s="19"/>
      <c r="G107" s="19"/>
      <c r="H107" s="20"/>
      <c r="I107" s="10"/>
    </row>
    <row r="108" spans="1:9">
      <c r="A108" s="17"/>
      <c r="B108" s="18"/>
      <c r="C108" s="18"/>
      <c r="D108" s="10"/>
      <c r="E108" s="19"/>
      <c r="F108" s="19"/>
      <c r="G108" s="19"/>
      <c r="H108" s="20"/>
      <c r="I108" s="10"/>
    </row>
    <row r="109" spans="1:9">
      <c r="A109" s="17"/>
      <c r="B109" s="18"/>
      <c r="C109" s="18"/>
      <c r="D109" s="10"/>
      <c r="E109" s="19"/>
      <c r="F109" s="19"/>
      <c r="G109" s="19"/>
      <c r="H109" s="20"/>
      <c r="I109" s="10"/>
    </row>
    <row r="110" spans="1:9">
      <c r="A110" s="17"/>
      <c r="B110" s="18"/>
      <c r="C110" s="18"/>
      <c r="D110" s="10"/>
      <c r="E110" s="19"/>
      <c r="F110" s="19"/>
      <c r="G110" s="19"/>
      <c r="H110" s="20"/>
      <c r="I110" s="10"/>
    </row>
    <row r="111" spans="1:9">
      <c r="A111" s="17"/>
      <c r="B111" s="18"/>
      <c r="C111" s="18"/>
      <c r="D111" s="10"/>
      <c r="E111" s="19"/>
      <c r="F111" s="19"/>
      <c r="G111" s="19"/>
      <c r="H111" s="20"/>
      <c r="I111" s="10"/>
    </row>
    <row r="112" spans="1:9">
      <c r="A112" s="17"/>
      <c r="B112" s="18"/>
      <c r="C112" s="18"/>
      <c r="D112" s="10"/>
      <c r="E112" s="19"/>
      <c r="F112" s="19"/>
      <c r="G112" s="19"/>
      <c r="H112" s="20"/>
      <c r="I112" s="10"/>
    </row>
    <row r="113" spans="1:9">
      <c r="A113" s="17"/>
      <c r="B113" s="18"/>
      <c r="C113" s="18"/>
      <c r="D113" s="10"/>
      <c r="E113" s="19"/>
      <c r="F113" s="19"/>
      <c r="G113" s="19"/>
      <c r="H113" s="20"/>
      <c r="I113" s="10"/>
    </row>
    <row r="114" spans="1:9">
      <c r="A114" s="17"/>
      <c r="B114" s="18"/>
      <c r="C114" s="18"/>
      <c r="D114" s="10"/>
      <c r="E114" s="19"/>
      <c r="F114" s="19"/>
      <c r="G114" s="19"/>
      <c r="H114" s="20"/>
      <c r="I114" s="10"/>
    </row>
    <row r="115" spans="1:9">
      <c r="A115" s="17"/>
      <c r="B115" s="18"/>
      <c r="C115" s="18"/>
      <c r="D115" s="10"/>
      <c r="E115" s="19"/>
      <c r="F115" s="19"/>
      <c r="G115" s="19"/>
      <c r="H115" s="20"/>
      <c r="I115" s="10"/>
    </row>
    <row r="116" spans="1:9">
      <c r="A116" s="17"/>
      <c r="B116" s="18"/>
      <c r="C116" s="18"/>
      <c r="D116" s="10"/>
      <c r="E116" s="19"/>
      <c r="F116" s="19"/>
      <c r="G116" s="19"/>
      <c r="H116" s="20"/>
      <c r="I116" s="10"/>
    </row>
    <row r="117" spans="1:9">
      <c r="A117" s="17"/>
      <c r="B117" s="18"/>
      <c r="C117" s="18"/>
      <c r="D117" s="10"/>
      <c r="E117" s="19"/>
      <c r="F117" s="19"/>
      <c r="G117" s="19"/>
      <c r="H117" s="20"/>
      <c r="I117" s="10"/>
    </row>
    <row r="118" spans="1:9">
      <c r="A118" s="17"/>
      <c r="B118" s="18"/>
      <c r="C118" s="18"/>
      <c r="D118" s="10"/>
      <c r="E118" s="19"/>
      <c r="F118" s="19"/>
      <c r="G118" s="19"/>
      <c r="H118" s="20"/>
      <c r="I118" s="10"/>
    </row>
    <row r="119" spans="1:9">
      <c r="A119" s="17"/>
      <c r="B119" s="18"/>
      <c r="C119" s="18"/>
      <c r="D119" s="10"/>
      <c r="E119" s="19"/>
      <c r="F119" s="19"/>
      <c r="G119" s="19"/>
      <c r="H119" s="20"/>
      <c r="I119" s="10"/>
    </row>
    <row r="120" spans="1:9">
      <c r="A120" s="17"/>
      <c r="B120" s="18"/>
      <c r="C120" s="18"/>
      <c r="D120" s="10"/>
      <c r="E120" s="19"/>
      <c r="F120" s="19"/>
      <c r="G120" s="19"/>
      <c r="H120" s="20"/>
      <c r="I120" s="10"/>
    </row>
    <row r="121" spans="1:9">
      <c r="A121" s="17"/>
      <c r="B121" s="18"/>
      <c r="C121" s="18"/>
      <c r="D121" s="10"/>
      <c r="E121" s="19"/>
      <c r="F121" s="19"/>
      <c r="G121" s="19"/>
      <c r="H121" s="20"/>
      <c r="I121" s="10"/>
    </row>
    <row r="122" spans="1:9">
      <c r="A122" s="17"/>
      <c r="B122" s="18"/>
      <c r="C122" s="18"/>
      <c r="D122" s="10"/>
      <c r="E122" s="19"/>
      <c r="F122" s="19"/>
      <c r="G122" s="19"/>
      <c r="H122" s="20"/>
      <c r="I122" s="10"/>
    </row>
    <row r="123" spans="1:9">
      <c r="A123" s="17"/>
      <c r="B123" s="18"/>
      <c r="C123" s="18"/>
      <c r="D123" s="10"/>
      <c r="E123" s="19"/>
      <c r="F123" s="19"/>
      <c r="G123" s="19"/>
      <c r="H123" s="20"/>
      <c r="I123" s="10"/>
    </row>
    <row r="124" spans="1:9">
      <c r="A124" s="17"/>
      <c r="B124" s="18"/>
      <c r="C124" s="18"/>
      <c r="D124" s="10"/>
      <c r="E124" s="19"/>
      <c r="F124" s="19"/>
      <c r="G124" s="19"/>
      <c r="H124" s="20"/>
      <c r="I124" s="10"/>
    </row>
    <row r="125" spans="1:9">
      <c r="A125" s="17"/>
      <c r="B125" s="18"/>
      <c r="C125" s="18"/>
      <c r="D125" s="10"/>
      <c r="E125" s="19"/>
      <c r="F125" s="19"/>
      <c r="G125" s="19"/>
      <c r="H125" s="20"/>
      <c r="I125" s="10"/>
    </row>
    <row r="126" spans="1:9">
      <c r="A126" s="17"/>
      <c r="B126" s="18"/>
      <c r="C126" s="18"/>
      <c r="D126" s="10"/>
      <c r="E126" s="19"/>
      <c r="F126" s="19"/>
      <c r="G126" s="19"/>
      <c r="H126" s="20"/>
      <c r="I126" s="10"/>
    </row>
    <row r="127" spans="1:9">
      <c r="A127" s="17"/>
      <c r="B127" s="18"/>
      <c r="C127" s="18"/>
      <c r="D127" s="10"/>
      <c r="E127" s="19"/>
      <c r="F127" s="19"/>
      <c r="G127" s="19"/>
      <c r="H127" s="20"/>
      <c r="I127" s="10"/>
    </row>
    <row r="128" spans="1:9">
      <c r="A128" s="17"/>
      <c r="B128" s="18"/>
      <c r="C128" s="18"/>
      <c r="D128" s="10"/>
      <c r="E128" s="19"/>
      <c r="F128" s="19"/>
      <c r="G128" s="19"/>
      <c r="H128" s="20"/>
      <c r="I128" s="10"/>
    </row>
    <row r="129" spans="1:9">
      <c r="A129" s="17"/>
      <c r="B129" s="18"/>
      <c r="C129" s="18"/>
      <c r="D129" s="10"/>
      <c r="E129" s="19"/>
      <c r="F129" s="19"/>
      <c r="G129" s="19"/>
      <c r="H129" s="20"/>
      <c r="I129" s="10"/>
    </row>
    <row r="130" spans="1:9">
      <c r="A130" s="17"/>
      <c r="B130" s="18"/>
      <c r="C130" s="18"/>
      <c r="D130" s="10"/>
      <c r="E130" s="19"/>
      <c r="F130" s="19"/>
      <c r="G130" s="19"/>
      <c r="H130" s="20"/>
      <c r="I130" s="10"/>
    </row>
    <row r="131" spans="1:9">
      <c r="A131" s="17"/>
      <c r="B131" s="18"/>
      <c r="C131" s="18"/>
      <c r="D131" s="10"/>
      <c r="E131" s="19"/>
      <c r="F131" s="19"/>
      <c r="G131" s="19"/>
      <c r="H131" s="20"/>
      <c r="I131" s="10"/>
    </row>
    <row r="132" spans="1:9">
      <c r="A132" s="17"/>
      <c r="B132" s="18"/>
      <c r="C132" s="18"/>
      <c r="D132" s="10"/>
      <c r="E132" s="19"/>
      <c r="F132" s="19"/>
      <c r="G132" s="19"/>
      <c r="H132" s="20"/>
      <c r="I132" s="10"/>
    </row>
    <row r="133" spans="1:9">
      <c r="A133" s="17"/>
      <c r="B133" s="18"/>
      <c r="C133" s="18"/>
      <c r="D133" s="10"/>
      <c r="E133" s="19"/>
      <c r="F133" s="19"/>
      <c r="G133" s="19"/>
      <c r="H133" s="20"/>
      <c r="I133" s="10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142"/>
  <sheetViews>
    <sheetView topLeftCell="A91" zoomScale="120" zoomScaleNormal="120" workbookViewId="0">
      <selection activeCell="D111" sqref="D111"/>
    </sheetView>
  </sheetViews>
  <sheetFormatPr defaultRowHeight="12.75"/>
  <cols>
    <col min="1" max="1" width="9.140625" style="1"/>
    <col min="2" max="2" width="9.140625" style="2"/>
    <col min="3" max="3" width="11" style="2" customWidth="1"/>
    <col min="4" max="4" width="46" customWidth="1"/>
    <col min="5" max="5" width="11" style="3" customWidth="1"/>
    <col min="6" max="6" width="10.5703125" style="3" customWidth="1"/>
    <col min="7" max="7" width="10.7109375" style="3" customWidth="1"/>
    <col min="8" max="8" width="18.85546875" style="4" customWidth="1"/>
    <col min="9" max="9" width="11" style="5" customWidth="1"/>
  </cols>
  <sheetData>
    <row r="1" spans="1:9">
      <c r="A1" s="6" t="s">
        <v>0</v>
      </c>
      <c r="D1" t="s">
        <v>1</v>
      </c>
    </row>
    <row r="3" spans="1:9">
      <c r="A3" s="8" t="s">
        <v>3</v>
      </c>
      <c r="B3" s="9" t="s">
        <v>4</v>
      </c>
      <c r="C3" s="9" t="s">
        <v>5</v>
      </c>
      <c r="D3" s="13" t="s">
        <v>6</v>
      </c>
      <c r="E3" s="11" t="s">
        <v>7</v>
      </c>
      <c r="F3" s="11" t="s">
        <v>7</v>
      </c>
      <c r="G3" s="11" t="s">
        <v>8</v>
      </c>
      <c r="H3" s="12" t="s">
        <v>9</v>
      </c>
      <c r="I3" s="11" t="s">
        <v>10</v>
      </c>
    </row>
    <row r="4" spans="1:9">
      <c r="A4" s="8"/>
      <c r="B4" s="9"/>
      <c r="C4" s="9"/>
      <c r="D4" s="13"/>
      <c r="E4" s="11" t="s">
        <v>11</v>
      </c>
      <c r="F4" s="11" t="s">
        <v>12</v>
      </c>
      <c r="G4" s="11"/>
      <c r="H4" s="12"/>
      <c r="I4" s="13"/>
    </row>
    <row r="5" spans="1:9">
      <c r="A5" s="8">
        <v>40328</v>
      </c>
      <c r="B5" s="36"/>
      <c r="C5" s="9"/>
      <c r="D5" s="38" t="s">
        <v>251</v>
      </c>
      <c r="E5" s="14"/>
      <c r="F5" s="29"/>
      <c r="G5" s="14"/>
      <c r="H5" s="12">
        <v>-24860.86</v>
      </c>
      <c r="I5" s="37"/>
    </row>
    <row r="6" spans="1:9">
      <c r="A6" s="8">
        <v>40330</v>
      </c>
      <c r="B6" s="9"/>
      <c r="C6" s="9"/>
      <c r="D6" s="37" t="s">
        <v>252</v>
      </c>
      <c r="E6" s="11"/>
      <c r="F6" s="11"/>
      <c r="G6" s="11">
        <v>292.39999999999998</v>
      </c>
      <c r="H6" s="12">
        <f>H5-F6+G6</f>
        <v>-24568.46</v>
      </c>
      <c r="I6" s="13"/>
    </row>
    <row r="7" spans="1:9">
      <c r="A7" s="8">
        <v>40330</v>
      </c>
      <c r="B7" s="9"/>
      <c r="C7" s="9"/>
      <c r="D7" s="37" t="s">
        <v>253</v>
      </c>
      <c r="E7" s="11"/>
      <c r="F7" s="11">
        <v>6</v>
      </c>
      <c r="G7" s="11"/>
      <c r="H7" s="12">
        <f t="shared" ref="H7:H70" si="0">H6-F7+G7</f>
        <v>-24574.46</v>
      </c>
      <c r="I7" s="13"/>
    </row>
    <row r="8" spans="1:9">
      <c r="A8" s="8">
        <v>40330</v>
      </c>
      <c r="B8" s="9">
        <v>1464</v>
      </c>
      <c r="C8" s="9"/>
      <c r="D8" s="37" t="s">
        <v>186</v>
      </c>
      <c r="E8" s="11"/>
      <c r="F8" s="11">
        <v>121.55</v>
      </c>
      <c r="G8" s="11"/>
      <c r="H8" s="12">
        <f t="shared" si="0"/>
        <v>-24696.01</v>
      </c>
      <c r="I8" s="13"/>
    </row>
    <row r="9" spans="1:9">
      <c r="A9" s="8">
        <v>40330</v>
      </c>
      <c r="B9" s="9">
        <v>1465</v>
      </c>
      <c r="C9" s="9"/>
      <c r="D9" s="37" t="s">
        <v>254</v>
      </c>
      <c r="E9" s="11"/>
      <c r="F9" s="11">
        <v>272.55</v>
      </c>
      <c r="G9" s="11"/>
      <c r="H9" s="12">
        <f t="shared" si="0"/>
        <v>-24968.559999999998</v>
      </c>
      <c r="I9" s="13"/>
    </row>
    <row r="10" spans="1:9">
      <c r="A10" s="8">
        <v>40330</v>
      </c>
      <c r="B10" s="36" t="s">
        <v>255</v>
      </c>
      <c r="C10" s="9"/>
      <c r="D10" s="37" t="s">
        <v>256</v>
      </c>
      <c r="E10" s="11"/>
      <c r="F10" s="11">
        <v>550</v>
      </c>
      <c r="G10" s="11"/>
      <c r="H10" s="12">
        <f t="shared" si="0"/>
        <v>-25518.559999999998</v>
      </c>
      <c r="I10" s="13"/>
    </row>
    <row r="11" spans="1:9">
      <c r="A11" s="8">
        <v>40330</v>
      </c>
      <c r="B11" s="9"/>
      <c r="C11" s="9"/>
      <c r="D11" s="37" t="s">
        <v>257</v>
      </c>
      <c r="E11" s="11"/>
      <c r="F11" s="11">
        <v>8</v>
      </c>
      <c r="G11" s="11"/>
      <c r="H11" s="12">
        <f t="shared" si="0"/>
        <v>-25526.559999999998</v>
      </c>
      <c r="I11" s="13"/>
    </row>
    <row r="12" spans="1:9">
      <c r="A12" s="8">
        <v>40330</v>
      </c>
      <c r="B12" s="36" t="s">
        <v>258</v>
      </c>
      <c r="C12" s="9"/>
      <c r="D12" s="37" t="s">
        <v>259</v>
      </c>
      <c r="E12" s="11"/>
      <c r="F12" s="11">
        <v>79.2</v>
      </c>
      <c r="G12" s="11"/>
      <c r="H12" s="22">
        <f t="shared" si="0"/>
        <v>-25605.759999999998</v>
      </c>
      <c r="I12" s="13"/>
    </row>
    <row r="13" spans="1:9">
      <c r="A13" s="8">
        <v>40331</v>
      </c>
      <c r="B13" s="9"/>
      <c r="C13" s="9"/>
      <c r="D13" s="37" t="s">
        <v>252</v>
      </c>
      <c r="E13" s="11"/>
      <c r="F13" s="11"/>
      <c r="G13" s="11">
        <v>985</v>
      </c>
      <c r="H13" s="12">
        <f t="shared" si="0"/>
        <v>-24620.76</v>
      </c>
      <c r="I13" s="13"/>
    </row>
    <row r="14" spans="1:9">
      <c r="A14" s="8">
        <v>40331</v>
      </c>
      <c r="B14" s="36">
        <v>1466</v>
      </c>
      <c r="C14" s="9"/>
      <c r="D14" s="37" t="s">
        <v>260</v>
      </c>
      <c r="E14" s="11"/>
      <c r="F14" s="11">
        <v>5002.93</v>
      </c>
      <c r="G14" s="11"/>
      <c r="H14" s="12">
        <f t="shared" si="0"/>
        <v>-29623.69</v>
      </c>
      <c r="I14" s="13"/>
    </row>
    <row r="15" spans="1:9">
      <c r="A15" s="8">
        <v>40331</v>
      </c>
      <c r="B15" s="36">
        <v>1467</v>
      </c>
      <c r="C15" s="9"/>
      <c r="D15" s="37" t="s">
        <v>51</v>
      </c>
      <c r="E15" s="11"/>
      <c r="F15" s="11">
        <v>142</v>
      </c>
      <c r="G15" s="11"/>
      <c r="H15" s="12">
        <f t="shared" si="0"/>
        <v>-29765.69</v>
      </c>
      <c r="I15" s="13"/>
    </row>
    <row r="16" spans="1:9">
      <c r="A16" s="8">
        <v>40331</v>
      </c>
      <c r="B16" s="9"/>
      <c r="C16" s="9"/>
      <c r="D16" s="37" t="s">
        <v>261</v>
      </c>
      <c r="E16" s="11"/>
      <c r="F16" s="11">
        <v>283.49</v>
      </c>
      <c r="G16" s="11"/>
      <c r="H16" s="12">
        <f t="shared" si="0"/>
        <v>-30049.18</v>
      </c>
      <c r="I16" s="13"/>
    </row>
    <row r="17" spans="1:9">
      <c r="A17" s="8">
        <v>40331</v>
      </c>
      <c r="B17" s="9"/>
      <c r="C17" s="9"/>
      <c r="D17" s="37" t="s">
        <v>262</v>
      </c>
      <c r="E17" s="11"/>
      <c r="F17" s="11">
        <v>2015.23</v>
      </c>
      <c r="G17" s="11"/>
      <c r="H17" s="12">
        <f t="shared" si="0"/>
        <v>-32064.41</v>
      </c>
      <c r="I17" s="13"/>
    </row>
    <row r="18" spans="1:9">
      <c r="A18" s="8">
        <v>40331</v>
      </c>
      <c r="B18" s="9">
        <v>5615</v>
      </c>
      <c r="C18" s="9"/>
      <c r="D18" s="43" t="s">
        <v>903</v>
      </c>
      <c r="E18" s="11"/>
      <c r="F18" s="11">
        <v>3104</v>
      </c>
      <c r="G18" s="11"/>
      <c r="H18" s="22">
        <f t="shared" si="0"/>
        <v>-35168.410000000003</v>
      </c>
      <c r="I18" s="13"/>
    </row>
    <row r="19" spans="1:9">
      <c r="A19" s="8">
        <v>40333</v>
      </c>
      <c r="B19" s="9"/>
      <c r="C19" s="9"/>
      <c r="D19" s="241" t="s">
        <v>263</v>
      </c>
      <c r="E19" s="11"/>
      <c r="F19" s="11"/>
      <c r="G19" s="11">
        <v>820.8</v>
      </c>
      <c r="H19" s="12">
        <f t="shared" si="0"/>
        <v>-34347.61</v>
      </c>
      <c r="I19" s="13"/>
    </row>
    <row r="20" spans="1:9">
      <c r="A20" s="8">
        <v>40333</v>
      </c>
      <c r="B20" s="9">
        <v>1468</v>
      </c>
      <c r="C20" s="9"/>
      <c r="D20" s="37" t="s">
        <v>264</v>
      </c>
      <c r="E20" s="11"/>
      <c r="F20" s="11">
        <v>87</v>
      </c>
      <c r="G20" s="11"/>
      <c r="H20" s="12">
        <f t="shared" si="0"/>
        <v>-34434.61</v>
      </c>
      <c r="I20" s="13"/>
    </row>
    <row r="21" spans="1:9">
      <c r="A21" s="8">
        <v>40333</v>
      </c>
      <c r="B21" s="9"/>
      <c r="C21" s="9"/>
      <c r="D21" s="37" t="s">
        <v>28</v>
      </c>
      <c r="E21" s="11"/>
      <c r="F21" s="11">
        <v>21.08</v>
      </c>
      <c r="G21" s="11"/>
      <c r="H21" s="12">
        <f t="shared" si="0"/>
        <v>-34455.69</v>
      </c>
      <c r="I21" s="13"/>
    </row>
    <row r="22" spans="1:9">
      <c r="A22" s="8">
        <v>40333</v>
      </c>
      <c r="B22" s="36" t="s">
        <v>265</v>
      </c>
      <c r="C22" s="9"/>
      <c r="D22" s="37" t="s">
        <v>266</v>
      </c>
      <c r="E22" s="11"/>
      <c r="F22" s="11">
        <v>3000</v>
      </c>
      <c r="G22" s="11"/>
      <c r="H22" s="22">
        <f t="shared" si="0"/>
        <v>-37455.69</v>
      </c>
      <c r="I22" s="13"/>
    </row>
    <row r="23" spans="1:9">
      <c r="A23" s="8">
        <v>40336</v>
      </c>
      <c r="B23" s="9"/>
      <c r="C23" s="9"/>
      <c r="D23" s="37" t="s">
        <v>253</v>
      </c>
      <c r="E23" s="11"/>
      <c r="F23" s="11">
        <v>85.32</v>
      </c>
      <c r="G23" s="11"/>
      <c r="H23" s="12">
        <f t="shared" si="0"/>
        <v>-37541.01</v>
      </c>
      <c r="I23" s="13"/>
    </row>
    <row r="24" spans="1:9">
      <c r="A24" s="8">
        <v>40336</v>
      </c>
      <c r="B24" s="36" t="s">
        <v>258</v>
      </c>
      <c r="C24" s="9"/>
      <c r="D24" s="37" t="s">
        <v>267</v>
      </c>
      <c r="E24" s="11"/>
      <c r="F24" s="11">
        <v>32.21</v>
      </c>
      <c r="G24" s="11"/>
      <c r="H24" s="12">
        <f t="shared" si="0"/>
        <v>-37573.22</v>
      </c>
      <c r="I24" s="13"/>
    </row>
    <row r="25" spans="1:9">
      <c r="A25" s="8">
        <v>40336</v>
      </c>
      <c r="B25" s="36" t="s">
        <v>265</v>
      </c>
      <c r="C25" s="9"/>
      <c r="D25" s="37" t="s">
        <v>268</v>
      </c>
      <c r="E25" s="11"/>
      <c r="F25" s="11">
        <v>1624</v>
      </c>
      <c r="G25" s="11"/>
      <c r="H25" s="12">
        <f t="shared" si="0"/>
        <v>-39197.22</v>
      </c>
      <c r="I25" s="13"/>
    </row>
    <row r="26" spans="1:9">
      <c r="A26" s="8">
        <v>40336</v>
      </c>
      <c r="B26" s="36" t="s">
        <v>265</v>
      </c>
      <c r="C26" s="9"/>
      <c r="D26" s="37" t="s">
        <v>269</v>
      </c>
      <c r="E26" s="11"/>
      <c r="F26" s="11">
        <v>920</v>
      </c>
      <c r="G26" s="11"/>
      <c r="H26" s="12">
        <f t="shared" si="0"/>
        <v>-40117.22</v>
      </c>
      <c r="I26" s="13"/>
    </row>
    <row r="27" spans="1:9">
      <c r="A27" s="8">
        <v>40336</v>
      </c>
      <c r="B27" s="36" t="s">
        <v>265</v>
      </c>
      <c r="C27" s="9"/>
      <c r="D27" s="37" t="s">
        <v>270</v>
      </c>
      <c r="E27" s="11"/>
      <c r="F27" s="11">
        <v>703</v>
      </c>
      <c r="G27" s="11"/>
      <c r="H27" s="12">
        <f t="shared" si="0"/>
        <v>-40820.22</v>
      </c>
      <c r="I27" s="13"/>
    </row>
    <row r="28" spans="1:9">
      <c r="A28" s="8">
        <v>40336</v>
      </c>
      <c r="B28" s="36" t="s">
        <v>265</v>
      </c>
      <c r="C28" s="9"/>
      <c r="D28" s="37" t="s">
        <v>271</v>
      </c>
      <c r="E28" s="11"/>
      <c r="F28" s="11">
        <v>438</v>
      </c>
      <c r="G28" s="11"/>
      <c r="H28" s="12">
        <f t="shared" si="0"/>
        <v>-41258.22</v>
      </c>
      <c r="I28" s="13"/>
    </row>
    <row r="29" spans="1:9">
      <c r="A29" s="8">
        <v>40336</v>
      </c>
      <c r="B29" s="36" t="s">
        <v>265</v>
      </c>
      <c r="C29" s="9"/>
      <c r="D29" s="37" t="s">
        <v>272</v>
      </c>
      <c r="E29" s="11"/>
      <c r="F29" s="11">
        <v>931</v>
      </c>
      <c r="G29" s="11"/>
      <c r="H29" s="12">
        <f t="shared" si="0"/>
        <v>-42189.22</v>
      </c>
      <c r="I29" s="13"/>
    </row>
    <row r="30" spans="1:9">
      <c r="A30" s="8">
        <v>40336</v>
      </c>
      <c r="B30" s="36" t="s">
        <v>265</v>
      </c>
      <c r="C30" s="9"/>
      <c r="D30" s="37" t="s">
        <v>273</v>
      </c>
      <c r="E30" s="11"/>
      <c r="F30" s="11">
        <v>821</v>
      </c>
      <c r="G30" s="11"/>
      <c r="H30" s="12">
        <f t="shared" si="0"/>
        <v>-43010.22</v>
      </c>
      <c r="I30" s="13"/>
    </row>
    <row r="31" spans="1:9">
      <c r="A31" s="8">
        <v>40336</v>
      </c>
      <c r="B31" s="36" t="s">
        <v>265</v>
      </c>
      <c r="C31" s="9"/>
      <c r="D31" s="37" t="s">
        <v>274</v>
      </c>
      <c r="E31" s="11"/>
      <c r="F31" s="11">
        <v>469</v>
      </c>
      <c r="G31" s="11"/>
      <c r="H31" s="12">
        <f t="shared" si="0"/>
        <v>-43479.22</v>
      </c>
      <c r="I31" s="13"/>
    </row>
    <row r="32" spans="1:9">
      <c r="A32" s="8">
        <v>40336</v>
      </c>
      <c r="B32" s="36" t="s">
        <v>265</v>
      </c>
      <c r="C32" s="9"/>
      <c r="D32" s="37" t="s">
        <v>275</v>
      </c>
      <c r="E32" s="11"/>
      <c r="F32" s="11">
        <v>769</v>
      </c>
      <c r="G32" s="11"/>
      <c r="H32" s="12">
        <f t="shared" si="0"/>
        <v>-44248.22</v>
      </c>
      <c r="I32" s="13"/>
    </row>
    <row r="33" spans="1:9">
      <c r="A33" s="8">
        <v>40336</v>
      </c>
      <c r="B33" s="36" t="s">
        <v>265</v>
      </c>
      <c r="C33" s="9"/>
      <c r="D33" s="37" t="s">
        <v>276</v>
      </c>
      <c r="E33" s="11"/>
      <c r="F33" s="11">
        <v>298</v>
      </c>
      <c r="G33" s="11"/>
      <c r="H33" s="12">
        <f t="shared" si="0"/>
        <v>-44546.22</v>
      </c>
      <c r="I33" s="13"/>
    </row>
    <row r="34" spans="1:9">
      <c r="A34" s="8">
        <v>40336</v>
      </c>
      <c r="B34" s="36" t="s">
        <v>265</v>
      </c>
      <c r="C34" s="9"/>
      <c r="D34" s="37" t="s">
        <v>277</v>
      </c>
      <c r="E34" s="11"/>
      <c r="F34" s="11">
        <v>905</v>
      </c>
      <c r="G34" s="11"/>
      <c r="H34" s="12">
        <f t="shared" si="0"/>
        <v>-45451.22</v>
      </c>
      <c r="I34" s="13"/>
    </row>
    <row r="35" spans="1:9">
      <c r="A35" s="8">
        <v>40336</v>
      </c>
      <c r="B35" s="36" t="s">
        <v>265</v>
      </c>
      <c r="C35" s="9"/>
      <c r="D35" s="37" t="s">
        <v>278</v>
      </c>
      <c r="E35" s="11"/>
      <c r="F35" s="11">
        <v>1274</v>
      </c>
      <c r="G35" s="11"/>
      <c r="H35" s="12">
        <f t="shared" si="0"/>
        <v>-46725.22</v>
      </c>
      <c r="I35" s="13"/>
    </row>
    <row r="36" spans="1:9">
      <c r="A36" s="8">
        <v>40336</v>
      </c>
      <c r="B36" s="36" t="s">
        <v>265</v>
      </c>
      <c r="C36" s="9"/>
      <c r="D36" s="37" t="s">
        <v>279</v>
      </c>
      <c r="E36" s="11"/>
      <c r="F36" s="11">
        <v>939</v>
      </c>
      <c r="G36" s="11"/>
      <c r="H36" s="12">
        <f t="shared" si="0"/>
        <v>-47664.22</v>
      </c>
      <c r="I36" s="13"/>
    </row>
    <row r="37" spans="1:9">
      <c r="A37" s="8">
        <v>40336</v>
      </c>
      <c r="B37" s="36" t="s">
        <v>265</v>
      </c>
      <c r="C37" s="9"/>
      <c r="D37" s="37" t="s">
        <v>280</v>
      </c>
      <c r="E37" s="11"/>
      <c r="F37" s="11">
        <v>437</v>
      </c>
      <c r="G37" s="11"/>
      <c r="H37" s="22">
        <f t="shared" si="0"/>
        <v>-48101.22</v>
      </c>
      <c r="I37" s="13"/>
    </row>
    <row r="38" spans="1:9">
      <c r="A38" s="8">
        <v>40337</v>
      </c>
      <c r="B38" s="9"/>
      <c r="C38" s="9"/>
      <c r="D38" s="37" t="s">
        <v>368</v>
      </c>
      <c r="E38" s="11"/>
      <c r="F38" s="11"/>
      <c r="G38" s="11">
        <v>2613.1999999999998</v>
      </c>
      <c r="H38" s="12">
        <f t="shared" si="0"/>
        <v>-45488.020000000004</v>
      </c>
      <c r="I38" s="13"/>
    </row>
    <row r="39" spans="1:9">
      <c r="A39" s="8">
        <v>40337</v>
      </c>
      <c r="B39" s="9"/>
      <c r="C39" s="9"/>
      <c r="D39" s="37" t="s">
        <v>253</v>
      </c>
      <c r="E39" s="11"/>
      <c r="F39" s="11">
        <v>14</v>
      </c>
      <c r="G39" s="11"/>
      <c r="H39" s="12">
        <f t="shared" si="0"/>
        <v>-45502.020000000004</v>
      </c>
      <c r="I39" s="13"/>
    </row>
    <row r="40" spans="1:9">
      <c r="A40" s="8">
        <v>40337</v>
      </c>
      <c r="B40" s="9"/>
      <c r="C40" s="9"/>
      <c r="D40" s="37" t="s">
        <v>281</v>
      </c>
      <c r="E40" s="11"/>
      <c r="F40" s="11">
        <v>11.2</v>
      </c>
      <c r="G40" s="11"/>
      <c r="H40" s="12">
        <f t="shared" si="0"/>
        <v>-45513.22</v>
      </c>
      <c r="I40" s="13"/>
    </row>
    <row r="41" spans="1:9">
      <c r="A41" s="8">
        <v>40337</v>
      </c>
      <c r="B41" s="9">
        <v>5618</v>
      </c>
      <c r="C41" s="9"/>
      <c r="D41" s="43" t="s">
        <v>902</v>
      </c>
      <c r="E41" s="11"/>
      <c r="F41" s="11">
        <v>252.94</v>
      </c>
      <c r="G41" s="11"/>
      <c r="H41" s="12">
        <f t="shared" si="0"/>
        <v>-45766.16</v>
      </c>
      <c r="I41" s="13"/>
    </row>
    <row r="42" spans="1:9">
      <c r="A42" s="8">
        <v>40337</v>
      </c>
      <c r="B42" s="9">
        <v>5617</v>
      </c>
      <c r="C42" s="9"/>
      <c r="D42" s="43" t="s">
        <v>437</v>
      </c>
      <c r="E42" s="11"/>
      <c r="F42" s="11">
        <v>1800</v>
      </c>
      <c r="G42" s="11"/>
      <c r="H42" s="22">
        <f t="shared" si="0"/>
        <v>-47566.16</v>
      </c>
      <c r="I42" s="13"/>
    </row>
    <row r="43" spans="1:9" ht="38.25">
      <c r="A43" s="8">
        <v>40338</v>
      </c>
      <c r="B43" s="9"/>
      <c r="C43" s="9"/>
      <c r="D43" s="45" t="s">
        <v>371</v>
      </c>
      <c r="E43" s="11"/>
      <c r="F43" s="11"/>
      <c r="G43" s="11">
        <v>8434.93</v>
      </c>
      <c r="H43" s="12">
        <f t="shared" si="0"/>
        <v>-39131.230000000003</v>
      </c>
      <c r="I43" s="13"/>
    </row>
    <row r="44" spans="1:9">
      <c r="A44" s="8">
        <v>40338</v>
      </c>
      <c r="B44" s="240" t="s">
        <v>265</v>
      </c>
      <c r="C44" s="224"/>
      <c r="D44" s="39" t="s">
        <v>282</v>
      </c>
      <c r="E44" s="127"/>
      <c r="F44" s="127">
        <v>2000</v>
      </c>
      <c r="G44" s="11"/>
      <c r="H44" s="22">
        <f t="shared" si="0"/>
        <v>-41131.230000000003</v>
      </c>
      <c r="I44" s="13"/>
    </row>
    <row r="45" spans="1:9">
      <c r="A45" s="8">
        <v>40339</v>
      </c>
      <c r="B45" s="9"/>
      <c r="C45" s="9"/>
      <c r="D45" s="37" t="s">
        <v>369</v>
      </c>
      <c r="E45" s="11"/>
      <c r="F45" s="11"/>
      <c r="G45" s="11">
        <v>143.13</v>
      </c>
      <c r="H45" s="12">
        <f t="shared" si="0"/>
        <v>-40988.100000000006</v>
      </c>
      <c r="I45" s="13"/>
    </row>
    <row r="46" spans="1:9">
      <c r="A46" s="8">
        <v>40339</v>
      </c>
      <c r="B46" s="9"/>
      <c r="C46" s="9"/>
      <c r="D46" s="38" t="s">
        <v>283</v>
      </c>
      <c r="E46" s="15"/>
      <c r="F46" s="15"/>
      <c r="G46" s="15">
        <v>109.2</v>
      </c>
      <c r="H46" s="12">
        <f t="shared" si="0"/>
        <v>-40878.900000000009</v>
      </c>
      <c r="I46" s="13"/>
    </row>
    <row r="47" spans="1:9">
      <c r="A47" s="8">
        <v>40339</v>
      </c>
      <c r="B47" s="9"/>
      <c r="C47" s="9"/>
      <c r="D47" s="38" t="s">
        <v>370</v>
      </c>
      <c r="E47" s="11"/>
      <c r="F47" s="11"/>
      <c r="G47" s="11">
        <v>2236</v>
      </c>
      <c r="H47" s="12">
        <f t="shared" si="0"/>
        <v>-38642.900000000009</v>
      </c>
      <c r="I47" s="13"/>
    </row>
    <row r="48" spans="1:9">
      <c r="A48" s="8">
        <v>40339</v>
      </c>
      <c r="B48" s="9"/>
      <c r="C48" s="9"/>
      <c r="D48" s="37" t="s">
        <v>284</v>
      </c>
      <c r="E48" s="11"/>
      <c r="F48" s="11">
        <v>2</v>
      </c>
      <c r="G48" s="11"/>
      <c r="H48" s="12">
        <f t="shared" si="0"/>
        <v>-38644.900000000009</v>
      </c>
      <c r="I48" s="13"/>
    </row>
    <row r="49" spans="1:9">
      <c r="A49" s="8">
        <v>40339</v>
      </c>
      <c r="B49" s="36" t="s">
        <v>265</v>
      </c>
      <c r="C49" s="9"/>
      <c r="D49" s="37" t="s">
        <v>285</v>
      </c>
      <c r="E49" s="11"/>
      <c r="F49" s="11">
        <v>672</v>
      </c>
      <c r="G49" s="11"/>
      <c r="H49" s="12">
        <f t="shared" si="0"/>
        <v>-39316.900000000009</v>
      </c>
      <c r="I49" s="13"/>
    </row>
    <row r="50" spans="1:9">
      <c r="A50" s="8">
        <v>40339</v>
      </c>
      <c r="B50" s="240" t="s">
        <v>265</v>
      </c>
      <c r="C50" s="224"/>
      <c r="D50" s="39" t="s">
        <v>282</v>
      </c>
      <c r="E50" s="127"/>
      <c r="F50" s="127">
        <v>876.7</v>
      </c>
      <c r="G50" s="11"/>
      <c r="H50" s="12">
        <f t="shared" si="0"/>
        <v>-40193.600000000006</v>
      </c>
      <c r="I50" s="13"/>
    </row>
    <row r="51" spans="1:9">
      <c r="A51" s="8">
        <v>40339</v>
      </c>
      <c r="B51" s="224">
        <v>5619</v>
      </c>
      <c r="C51" s="224"/>
      <c r="D51" s="39" t="s">
        <v>1085</v>
      </c>
      <c r="E51" s="127"/>
      <c r="F51" s="127">
        <v>280</v>
      </c>
      <c r="G51" s="11"/>
      <c r="H51" s="12">
        <f t="shared" si="0"/>
        <v>-40473.600000000006</v>
      </c>
      <c r="I51" s="13"/>
    </row>
    <row r="52" spans="1:9">
      <c r="A52" s="8">
        <v>40339</v>
      </c>
      <c r="B52" s="9">
        <v>5620</v>
      </c>
      <c r="C52" s="9"/>
      <c r="D52" s="37" t="s">
        <v>1086</v>
      </c>
      <c r="E52" s="11"/>
      <c r="F52" s="11">
        <v>516.70000000000005</v>
      </c>
      <c r="G52" s="11"/>
      <c r="H52" s="22">
        <f t="shared" si="0"/>
        <v>-40990.300000000003</v>
      </c>
      <c r="I52" s="13"/>
    </row>
    <row r="53" spans="1:9">
      <c r="A53" s="8">
        <v>40340</v>
      </c>
      <c r="B53" s="9"/>
      <c r="C53" s="9"/>
      <c r="D53" s="38" t="s">
        <v>372</v>
      </c>
      <c r="E53" s="15"/>
      <c r="F53" s="15"/>
      <c r="G53" s="15">
        <v>321.60000000000002</v>
      </c>
      <c r="H53" s="12">
        <f t="shared" si="0"/>
        <v>-40668.700000000004</v>
      </c>
      <c r="I53" s="13"/>
    </row>
    <row r="54" spans="1:9">
      <c r="A54" s="8">
        <v>40340</v>
      </c>
      <c r="B54" s="9"/>
      <c r="C54" s="9"/>
      <c r="D54" s="241" t="s">
        <v>286</v>
      </c>
      <c r="E54" s="11"/>
      <c r="F54" s="11"/>
      <c r="G54" s="11">
        <v>5166.26</v>
      </c>
      <c r="H54" s="12">
        <f t="shared" si="0"/>
        <v>-35502.44</v>
      </c>
      <c r="I54" s="13"/>
    </row>
    <row r="55" spans="1:9">
      <c r="A55" s="8">
        <v>40340</v>
      </c>
      <c r="B55" s="36" t="s">
        <v>287</v>
      </c>
      <c r="C55" s="9"/>
      <c r="D55" s="37" t="s">
        <v>288</v>
      </c>
      <c r="E55" s="11"/>
      <c r="F55" s="11"/>
      <c r="G55" s="11">
        <v>2426.42</v>
      </c>
      <c r="H55" s="12">
        <f t="shared" si="0"/>
        <v>-33076.020000000004</v>
      </c>
      <c r="I55" s="13"/>
    </row>
    <row r="56" spans="1:9">
      <c r="A56" s="8">
        <v>40340</v>
      </c>
      <c r="B56" s="36" t="s">
        <v>287</v>
      </c>
      <c r="C56" s="9"/>
      <c r="D56" s="38" t="s">
        <v>288</v>
      </c>
      <c r="E56" s="14"/>
      <c r="F56" s="29"/>
      <c r="G56" s="11">
        <v>2571.88</v>
      </c>
      <c r="H56" s="12">
        <f t="shared" si="0"/>
        <v>-30504.140000000003</v>
      </c>
      <c r="I56" s="37"/>
    </row>
    <row r="57" spans="1:9">
      <c r="A57" s="8">
        <v>40340</v>
      </c>
      <c r="B57" s="9"/>
      <c r="C57" s="9"/>
      <c r="D57" s="37" t="s">
        <v>253</v>
      </c>
      <c r="E57" s="11"/>
      <c r="F57" s="11">
        <v>4</v>
      </c>
      <c r="G57" s="11"/>
      <c r="H57" s="12">
        <f t="shared" si="0"/>
        <v>-30508.140000000003</v>
      </c>
      <c r="I57" s="13"/>
    </row>
    <row r="58" spans="1:9">
      <c r="A58" s="8">
        <v>40340</v>
      </c>
      <c r="B58" s="36" t="s">
        <v>265</v>
      </c>
      <c r="C58" s="9"/>
      <c r="D58" s="37" t="s">
        <v>289</v>
      </c>
      <c r="E58" s="11"/>
      <c r="F58" s="11">
        <v>1627</v>
      </c>
      <c r="G58" s="11"/>
      <c r="H58" s="22">
        <f t="shared" si="0"/>
        <v>-32135.140000000003</v>
      </c>
      <c r="I58" s="13"/>
    </row>
    <row r="59" spans="1:9">
      <c r="A59" s="8">
        <v>40343</v>
      </c>
      <c r="B59" s="36" t="s">
        <v>287</v>
      </c>
      <c r="C59" s="9"/>
      <c r="D59" s="43" t="s">
        <v>904</v>
      </c>
      <c r="E59" s="11"/>
      <c r="F59" s="11"/>
      <c r="G59" s="11">
        <v>1860</v>
      </c>
      <c r="H59" s="12">
        <f t="shared" si="0"/>
        <v>-30275.140000000003</v>
      </c>
      <c r="I59" s="13"/>
    </row>
    <row r="60" spans="1:9">
      <c r="A60" s="8">
        <v>40343</v>
      </c>
      <c r="B60" s="9">
        <v>5481</v>
      </c>
      <c r="C60" s="9"/>
      <c r="D60" s="44" t="s">
        <v>318</v>
      </c>
      <c r="E60" s="11"/>
      <c r="F60" s="11">
        <v>7097.9</v>
      </c>
      <c r="G60" s="11"/>
      <c r="H60" s="22">
        <f t="shared" si="0"/>
        <v>-37373.040000000001</v>
      </c>
      <c r="I60" s="13"/>
    </row>
    <row r="61" spans="1:9">
      <c r="A61" s="8">
        <v>40344</v>
      </c>
      <c r="B61" s="36" t="s">
        <v>255</v>
      </c>
      <c r="C61" s="9"/>
      <c r="D61" s="40" t="s">
        <v>290</v>
      </c>
      <c r="E61" s="11"/>
      <c r="F61" s="11"/>
      <c r="G61" s="11">
        <v>213.4</v>
      </c>
      <c r="H61" s="12">
        <f t="shared" si="0"/>
        <v>-37159.64</v>
      </c>
      <c r="I61" s="13"/>
    </row>
    <row r="62" spans="1:9">
      <c r="A62" s="8">
        <v>40344</v>
      </c>
      <c r="B62" s="36" t="s">
        <v>287</v>
      </c>
      <c r="C62" s="9"/>
      <c r="D62" s="87" t="s">
        <v>778</v>
      </c>
      <c r="E62" s="11"/>
      <c r="F62" s="11"/>
      <c r="G62" s="11">
        <v>1016.6</v>
      </c>
      <c r="H62" s="12">
        <f t="shared" si="0"/>
        <v>-36143.040000000001</v>
      </c>
      <c r="I62" s="13"/>
    </row>
    <row r="63" spans="1:9">
      <c r="A63" s="8">
        <v>40344</v>
      </c>
      <c r="B63" s="9"/>
      <c r="C63" s="9"/>
      <c r="D63" s="40" t="s">
        <v>253</v>
      </c>
      <c r="E63" s="11"/>
      <c r="F63" s="11">
        <v>85.32</v>
      </c>
      <c r="G63" s="11"/>
      <c r="H63" s="12">
        <f t="shared" si="0"/>
        <v>-36228.36</v>
      </c>
      <c r="I63" s="13"/>
    </row>
    <row r="64" spans="1:9">
      <c r="A64" s="8">
        <v>40344</v>
      </c>
      <c r="B64" s="9"/>
      <c r="C64" s="9"/>
      <c r="D64" s="40" t="s">
        <v>291</v>
      </c>
      <c r="E64" s="11"/>
      <c r="F64" s="11">
        <v>19.5</v>
      </c>
      <c r="G64" s="11"/>
      <c r="H64" s="12">
        <f t="shared" si="0"/>
        <v>-36247.86</v>
      </c>
      <c r="I64" s="13"/>
    </row>
    <row r="65" spans="1:9">
      <c r="A65" s="8">
        <v>40344</v>
      </c>
      <c r="B65" s="36" t="s">
        <v>258</v>
      </c>
      <c r="C65" s="9"/>
      <c r="D65" s="40" t="s">
        <v>292</v>
      </c>
      <c r="E65" s="11"/>
      <c r="F65" s="11">
        <v>1993.29</v>
      </c>
      <c r="G65" s="11"/>
      <c r="H65" s="12">
        <f t="shared" si="0"/>
        <v>-38241.15</v>
      </c>
      <c r="I65" s="13"/>
    </row>
    <row r="66" spans="1:9">
      <c r="A66" s="8">
        <v>40344</v>
      </c>
      <c r="B66" s="36" t="s">
        <v>258</v>
      </c>
      <c r="C66" s="9"/>
      <c r="D66" s="37" t="s">
        <v>293</v>
      </c>
      <c r="E66" s="11"/>
      <c r="F66" s="11">
        <v>12</v>
      </c>
      <c r="G66" s="11"/>
      <c r="H66" s="12">
        <f t="shared" si="0"/>
        <v>-38253.15</v>
      </c>
      <c r="I66" s="13"/>
    </row>
    <row r="67" spans="1:9">
      <c r="A67" s="8">
        <v>40344</v>
      </c>
      <c r="B67" s="36" t="s">
        <v>265</v>
      </c>
      <c r="C67" s="9"/>
      <c r="D67" s="37" t="s">
        <v>294</v>
      </c>
      <c r="E67" s="11"/>
      <c r="F67" s="11">
        <v>4900</v>
      </c>
      <c r="G67" s="11"/>
      <c r="H67" s="12">
        <f t="shared" si="0"/>
        <v>-43153.15</v>
      </c>
      <c r="I67" s="13"/>
    </row>
    <row r="68" spans="1:9">
      <c r="A68" s="8">
        <v>40344</v>
      </c>
      <c r="B68" s="36" t="s">
        <v>265</v>
      </c>
      <c r="C68" s="9"/>
      <c r="D68" s="37" t="s">
        <v>266</v>
      </c>
      <c r="E68" s="11"/>
      <c r="F68" s="11">
        <v>2025</v>
      </c>
      <c r="G68" s="11"/>
      <c r="H68" s="12">
        <f t="shared" si="0"/>
        <v>-45178.15</v>
      </c>
      <c r="I68" s="13"/>
    </row>
    <row r="69" spans="1:9">
      <c r="A69" s="8">
        <v>40344</v>
      </c>
      <c r="B69" s="9">
        <v>5482</v>
      </c>
      <c r="C69" s="9"/>
      <c r="D69" s="43" t="s">
        <v>319</v>
      </c>
      <c r="E69" s="11"/>
      <c r="F69" s="11">
        <v>183.3</v>
      </c>
      <c r="G69" s="11"/>
      <c r="H69" s="22">
        <f t="shared" si="0"/>
        <v>-45361.450000000004</v>
      </c>
      <c r="I69" s="13"/>
    </row>
    <row r="70" spans="1:9">
      <c r="A70" s="8">
        <v>40345</v>
      </c>
      <c r="B70" s="9"/>
      <c r="C70" s="9"/>
      <c r="D70" s="37" t="s">
        <v>283</v>
      </c>
      <c r="E70" s="11"/>
      <c r="F70" s="11"/>
      <c r="G70" s="11">
        <v>463.68</v>
      </c>
      <c r="H70" s="12">
        <f t="shared" si="0"/>
        <v>-44897.770000000004</v>
      </c>
      <c r="I70" s="13"/>
    </row>
    <row r="71" spans="1:9">
      <c r="A71" s="8">
        <v>40345</v>
      </c>
      <c r="B71" s="36" t="s">
        <v>287</v>
      </c>
      <c r="C71" s="9"/>
      <c r="D71" s="241" t="s">
        <v>263</v>
      </c>
      <c r="E71" s="11"/>
      <c r="F71" s="11"/>
      <c r="G71" s="11">
        <v>1313</v>
      </c>
      <c r="H71" s="12">
        <f t="shared" ref="H71:H127" si="1">H70-F71+G71</f>
        <v>-43584.770000000004</v>
      </c>
      <c r="I71" s="13"/>
    </row>
    <row r="72" spans="1:9">
      <c r="A72" s="8">
        <v>40345</v>
      </c>
      <c r="B72" s="36" t="s">
        <v>287</v>
      </c>
      <c r="C72" s="9"/>
      <c r="D72" s="37" t="s">
        <v>295</v>
      </c>
      <c r="E72" s="11"/>
      <c r="F72" s="11"/>
      <c r="G72" s="11">
        <v>2100</v>
      </c>
      <c r="H72" s="22">
        <f t="shared" si="1"/>
        <v>-41484.770000000004</v>
      </c>
      <c r="I72" s="13"/>
    </row>
    <row r="73" spans="1:9" ht="12" customHeight="1">
      <c r="A73" s="8">
        <v>40346</v>
      </c>
      <c r="B73" s="9"/>
      <c r="C73" s="9"/>
      <c r="D73" s="37" t="s">
        <v>252</v>
      </c>
      <c r="E73" s="11"/>
      <c r="F73" s="11"/>
      <c r="G73" s="11">
        <v>264</v>
      </c>
      <c r="H73" s="12">
        <f t="shared" si="1"/>
        <v>-41220.770000000004</v>
      </c>
      <c r="I73" s="13"/>
    </row>
    <row r="74" spans="1:9" ht="12" customHeight="1">
      <c r="A74" s="8">
        <v>40346</v>
      </c>
      <c r="B74" s="36" t="s">
        <v>265</v>
      </c>
      <c r="C74" s="9"/>
      <c r="D74" s="241" t="s">
        <v>286</v>
      </c>
      <c r="E74" s="15"/>
      <c r="F74" s="15"/>
      <c r="G74" s="15">
        <v>1504</v>
      </c>
      <c r="H74" s="12">
        <f t="shared" si="1"/>
        <v>-39716.770000000004</v>
      </c>
      <c r="I74" s="13"/>
    </row>
    <row r="75" spans="1:9">
      <c r="A75" s="8">
        <v>40346</v>
      </c>
      <c r="B75" s="9">
        <v>1469</v>
      </c>
      <c r="C75" s="9"/>
      <c r="D75" s="37" t="s">
        <v>296</v>
      </c>
      <c r="E75" s="11"/>
      <c r="F75" s="11">
        <v>1801.66</v>
      </c>
      <c r="G75" s="11"/>
      <c r="H75" s="12">
        <f t="shared" si="1"/>
        <v>-41518.430000000008</v>
      </c>
      <c r="I75" s="13"/>
    </row>
    <row r="76" spans="1:9">
      <c r="A76" s="8">
        <v>40346</v>
      </c>
      <c r="B76" s="9">
        <v>1470</v>
      </c>
      <c r="C76" s="9"/>
      <c r="D76" s="37" t="s">
        <v>297</v>
      </c>
      <c r="E76" s="11"/>
      <c r="F76" s="11">
        <v>825.75</v>
      </c>
      <c r="G76" s="11"/>
      <c r="H76" s="12">
        <f t="shared" si="1"/>
        <v>-42344.180000000008</v>
      </c>
      <c r="I76" s="13"/>
    </row>
    <row r="77" spans="1:9">
      <c r="A77" s="8">
        <v>40346</v>
      </c>
      <c r="B77" s="9">
        <v>1471</v>
      </c>
      <c r="C77" s="9"/>
      <c r="D77" s="37" t="s">
        <v>901</v>
      </c>
      <c r="E77" s="11"/>
      <c r="F77" s="11">
        <v>246.16</v>
      </c>
      <c r="G77" s="11"/>
      <c r="H77" s="12">
        <f t="shared" si="1"/>
        <v>-42590.340000000011</v>
      </c>
      <c r="I77" s="13"/>
    </row>
    <row r="78" spans="1:9">
      <c r="A78" s="8">
        <v>40346</v>
      </c>
      <c r="B78" s="9">
        <v>1472</v>
      </c>
      <c r="C78" s="9"/>
      <c r="D78" s="37" t="s">
        <v>72</v>
      </c>
      <c r="E78" s="11"/>
      <c r="F78" s="11">
        <v>196.36</v>
      </c>
      <c r="G78" s="11"/>
      <c r="H78" s="12">
        <f t="shared" si="1"/>
        <v>-42786.700000000012</v>
      </c>
      <c r="I78" s="13"/>
    </row>
    <row r="79" spans="1:9">
      <c r="A79" s="8">
        <v>40346</v>
      </c>
      <c r="B79" s="9">
        <v>1473</v>
      </c>
      <c r="C79" s="9"/>
      <c r="D79" s="37" t="s">
        <v>299</v>
      </c>
      <c r="E79" s="11"/>
      <c r="F79" s="11">
        <v>281.8</v>
      </c>
      <c r="G79" s="11"/>
      <c r="H79" s="12">
        <f t="shared" si="1"/>
        <v>-43068.500000000015</v>
      </c>
      <c r="I79" s="13"/>
    </row>
    <row r="80" spans="1:9">
      <c r="A80" s="8">
        <v>40346</v>
      </c>
      <c r="B80" s="9">
        <v>1474</v>
      </c>
      <c r="C80" s="9"/>
      <c r="D80" s="37" t="s">
        <v>300</v>
      </c>
      <c r="E80" s="11"/>
      <c r="F80" s="11">
        <v>288.64999999999998</v>
      </c>
      <c r="G80" s="11"/>
      <c r="H80" s="12">
        <f t="shared" si="1"/>
        <v>-43357.150000000016</v>
      </c>
      <c r="I80" s="13"/>
    </row>
    <row r="81" spans="1:9">
      <c r="A81" s="8">
        <v>40346</v>
      </c>
      <c r="B81" s="9">
        <v>1475</v>
      </c>
      <c r="C81" s="9"/>
      <c r="D81" s="37" t="s">
        <v>301</v>
      </c>
      <c r="E81" s="11"/>
      <c r="F81" s="11">
        <v>115</v>
      </c>
      <c r="G81" s="11"/>
      <c r="H81" s="12">
        <f t="shared" si="1"/>
        <v>-43472.150000000016</v>
      </c>
      <c r="I81" s="13"/>
    </row>
    <row r="82" spans="1:9">
      <c r="A82" s="8">
        <v>40346</v>
      </c>
      <c r="B82" s="36">
        <v>1476</v>
      </c>
      <c r="C82" s="9"/>
      <c r="D82" s="38" t="s">
        <v>302</v>
      </c>
      <c r="E82" s="14"/>
      <c r="F82" s="19">
        <v>313.04000000000002</v>
      </c>
      <c r="G82" s="14"/>
      <c r="H82" s="12">
        <f t="shared" si="1"/>
        <v>-43785.190000000017</v>
      </c>
      <c r="I82" s="37"/>
    </row>
    <row r="83" spans="1:9">
      <c r="A83" s="8">
        <v>40346</v>
      </c>
      <c r="B83" s="9">
        <v>1477</v>
      </c>
      <c r="C83" s="9"/>
      <c r="D83" s="37" t="s">
        <v>303</v>
      </c>
      <c r="E83" s="11"/>
      <c r="F83" s="11">
        <v>242.01</v>
      </c>
      <c r="G83" s="11"/>
      <c r="H83" s="12">
        <f t="shared" si="1"/>
        <v>-44027.200000000019</v>
      </c>
      <c r="I83" s="13"/>
    </row>
    <row r="84" spans="1:9">
      <c r="A84" s="8">
        <v>40346</v>
      </c>
      <c r="B84" s="9">
        <v>1478</v>
      </c>
      <c r="C84" s="9"/>
      <c r="D84" s="37" t="s">
        <v>72</v>
      </c>
      <c r="E84" s="11"/>
      <c r="F84" s="11">
        <v>196.36</v>
      </c>
      <c r="G84" s="11"/>
      <c r="H84" s="12">
        <f t="shared" si="1"/>
        <v>-44223.560000000019</v>
      </c>
      <c r="I84" s="13"/>
    </row>
    <row r="85" spans="1:9">
      <c r="A85" s="8">
        <v>40346</v>
      </c>
      <c r="B85" s="9">
        <v>1479</v>
      </c>
      <c r="C85" s="9"/>
      <c r="D85" s="37" t="s">
        <v>304</v>
      </c>
      <c r="E85" s="11"/>
      <c r="F85" s="11">
        <v>383.16</v>
      </c>
      <c r="G85" s="11"/>
      <c r="H85" s="12">
        <f t="shared" si="1"/>
        <v>-44606.720000000023</v>
      </c>
      <c r="I85" s="13"/>
    </row>
    <row r="86" spans="1:9">
      <c r="A86" s="8">
        <v>40346</v>
      </c>
      <c r="B86" s="36" t="s">
        <v>265</v>
      </c>
      <c r="C86" s="9"/>
      <c r="D86" s="37" t="s">
        <v>305</v>
      </c>
      <c r="E86" s="11"/>
      <c r="F86" s="11">
        <v>400</v>
      </c>
      <c r="G86" s="11"/>
      <c r="H86" s="12">
        <f t="shared" si="1"/>
        <v>-45006.720000000023</v>
      </c>
      <c r="I86" s="13"/>
    </row>
    <row r="87" spans="1:9">
      <c r="A87" s="8">
        <v>40346</v>
      </c>
      <c r="B87" s="9"/>
      <c r="C87" s="9"/>
      <c r="D87" s="40" t="s">
        <v>306</v>
      </c>
      <c r="E87" s="11"/>
      <c r="F87" s="11">
        <v>7.8</v>
      </c>
      <c r="G87" s="11"/>
      <c r="H87" s="12">
        <f t="shared" si="1"/>
        <v>-45014.520000000026</v>
      </c>
      <c r="I87" s="13"/>
    </row>
    <row r="88" spans="1:9">
      <c r="A88" s="8">
        <v>40346</v>
      </c>
      <c r="B88" s="9">
        <v>5483</v>
      </c>
      <c r="C88" s="9"/>
      <c r="D88" s="40" t="s">
        <v>320</v>
      </c>
      <c r="E88" s="11"/>
      <c r="F88" s="11">
        <v>100</v>
      </c>
      <c r="G88" s="11"/>
      <c r="H88" s="12">
        <f t="shared" si="1"/>
        <v>-45114.520000000026</v>
      </c>
      <c r="I88" s="13"/>
    </row>
    <row r="89" spans="1:9">
      <c r="A89" s="8">
        <v>40346</v>
      </c>
      <c r="B89" s="36" t="s">
        <v>258</v>
      </c>
      <c r="C89" s="9"/>
      <c r="D89" s="40" t="s">
        <v>307</v>
      </c>
      <c r="E89" s="11"/>
      <c r="F89" s="11">
        <v>40.98</v>
      </c>
      <c r="G89" s="11"/>
      <c r="H89" s="22">
        <f t="shared" si="1"/>
        <v>-45155.500000000029</v>
      </c>
      <c r="I89" s="13"/>
    </row>
    <row r="90" spans="1:9">
      <c r="A90" s="8">
        <v>40347</v>
      </c>
      <c r="B90" s="9"/>
      <c r="C90" s="9"/>
      <c r="D90" s="37" t="s">
        <v>252</v>
      </c>
      <c r="E90" s="11"/>
      <c r="F90" s="11"/>
      <c r="G90" s="11">
        <v>4132.0600000000004</v>
      </c>
      <c r="H90" s="12">
        <f t="shared" si="1"/>
        <v>-41023.440000000031</v>
      </c>
      <c r="I90" s="13"/>
    </row>
    <row r="91" spans="1:9">
      <c r="A91" s="8">
        <v>40347</v>
      </c>
      <c r="B91" s="9">
        <v>1480</v>
      </c>
      <c r="C91" s="9"/>
      <c r="D91" s="37" t="s">
        <v>260</v>
      </c>
      <c r="E91" s="11"/>
      <c r="F91" s="11">
        <v>3835.65</v>
      </c>
      <c r="G91" s="11"/>
      <c r="H91" s="12">
        <f t="shared" si="1"/>
        <v>-44859.090000000033</v>
      </c>
      <c r="I91" s="13"/>
    </row>
    <row r="92" spans="1:9">
      <c r="A92" s="8">
        <v>40347</v>
      </c>
      <c r="B92" s="9">
        <v>1481</v>
      </c>
      <c r="C92" s="9"/>
      <c r="D92" s="37" t="s">
        <v>72</v>
      </c>
      <c r="E92" s="11"/>
      <c r="F92" s="11">
        <v>164.63</v>
      </c>
      <c r="G92" s="11"/>
      <c r="H92" s="12">
        <f t="shared" si="1"/>
        <v>-45023.72000000003</v>
      </c>
      <c r="I92" s="13"/>
    </row>
    <row r="93" spans="1:9">
      <c r="A93" s="8">
        <v>40347</v>
      </c>
      <c r="B93" s="9">
        <v>1482</v>
      </c>
      <c r="C93" s="9"/>
      <c r="D93" s="37" t="s">
        <v>308</v>
      </c>
      <c r="E93" s="11"/>
      <c r="F93" s="11">
        <v>189.48</v>
      </c>
      <c r="G93" s="11"/>
      <c r="H93" s="12">
        <f t="shared" si="1"/>
        <v>-45213.200000000033</v>
      </c>
      <c r="I93" s="13"/>
    </row>
    <row r="94" spans="1:9">
      <c r="A94" s="8">
        <v>40347</v>
      </c>
      <c r="B94" s="9">
        <v>5484</v>
      </c>
      <c r="C94" s="9"/>
      <c r="D94" s="43" t="s">
        <v>321</v>
      </c>
      <c r="E94" s="11"/>
      <c r="F94" s="11">
        <v>18.940000000000001</v>
      </c>
      <c r="G94" s="11"/>
      <c r="H94" s="12">
        <f t="shared" si="1"/>
        <v>-45232.140000000036</v>
      </c>
      <c r="I94" s="13"/>
    </row>
    <row r="95" spans="1:9">
      <c r="A95" s="8">
        <v>40347</v>
      </c>
      <c r="B95" s="9">
        <v>5485</v>
      </c>
      <c r="C95" s="9"/>
      <c r="D95" s="43" t="s">
        <v>66</v>
      </c>
      <c r="E95" s="11"/>
      <c r="F95" s="11">
        <v>2808.05</v>
      </c>
      <c r="G95" s="11"/>
      <c r="H95" s="22">
        <f t="shared" si="1"/>
        <v>-48040.190000000039</v>
      </c>
      <c r="I95" s="13"/>
    </row>
    <row r="96" spans="1:9">
      <c r="A96" s="8">
        <v>40350</v>
      </c>
      <c r="B96" s="9"/>
      <c r="C96" s="9"/>
      <c r="D96" s="37" t="s">
        <v>252</v>
      </c>
      <c r="E96" s="11"/>
      <c r="F96" s="11"/>
      <c r="G96" s="11">
        <v>63.57</v>
      </c>
      <c r="H96" s="12">
        <f t="shared" si="1"/>
        <v>-47976.620000000039</v>
      </c>
      <c r="I96" s="13"/>
    </row>
    <row r="97" spans="1:9">
      <c r="A97" s="8">
        <v>40350</v>
      </c>
      <c r="B97" s="36" t="s">
        <v>265</v>
      </c>
      <c r="C97" s="9"/>
      <c r="D97" s="37" t="s">
        <v>309</v>
      </c>
      <c r="E97" s="11"/>
      <c r="F97" s="11"/>
      <c r="G97" s="11">
        <v>902.66</v>
      </c>
      <c r="H97" s="12">
        <f t="shared" si="1"/>
        <v>-47073.960000000036</v>
      </c>
      <c r="I97" s="13"/>
    </row>
    <row r="98" spans="1:9">
      <c r="A98" s="8">
        <v>40350</v>
      </c>
      <c r="B98" s="9"/>
      <c r="C98" s="9"/>
      <c r="D98" s="37" t="s">
        <v>253</v>
      </c>
      <c r="E98" s="11"/>
      <c r="F98" s="11">
        <v>2</v>
      </c>
      <c r="G98" s="11"/>
      <c r="H98" s="22">
        <f t="shared" si="1"/>
        <v>-47075.960000000036</v>
      </c>
      <c r="I98" s="13"/>
    </row>
    <row r="99" spans="1:9">
      <c r="A99" s="8">
        <v>40351</v>
      </c>
      <c r="B99" s="9"/>
      <c r="C99" s="9"/>
      <c r="D99" s="37" t="s">
        <v>310</v>
      </c>
      <c r="E99" s="11"/>
      <c r="F99" s="11">
        <v>10</v>
      </c>
      <c r="G99" s="11"/>
      <c r="H99" s="12">
        <f t="shared" si="1"/>
        <v>-47085.960000000036</v>
      </c>
      <c r="I99" s="13"/>
    </row>
    <row r="100" spans="1:9">
      <c r="A100" s="8">
        <v>40351</v>
      </c>
      <c r="B100" s="36">
        <v>1483</v>
      </c>
      <c r="C100" s="36"/>
      <c r="D100" s="41" t="s">
        <v>311</v>
      </c>
      <c r="E100" s="14"/>
      <c r="F100" s="19">
        <v>125.4</v>
      </c>
      <c r="G100" s="14"/>
      <c r="H100" s="12">
        <f t="shared" si="1"/>
        <v>-47211.360000000037</v>
      </c>
      <c r="I100" s="37" t="s">
        <v>250</v>
      </c>
    </row>
    <row r="101" spans="1:9">
      <c r="A101" s="8">
        <v>40351</v>
      </c>
      <c r="B101" s="36" t="s">
        <v>265</v>
      </c>
      <c r="C101" s="9"/>
      <c r="D101" s="37" t="s">
        <v>312</v>
      </c>
      <c r="E101" s="11"/>
      <c r="F101" s="11">
        <v>1890</v>
      </c>
      <c r="G101" s="11"/>
      <c r="H101" s="12">
        <f t="shared" si="1"/>
        <v>-49101.360000000037</v>
      </c>
      <c r="I101" s="13"/>
    </row>
    <row r="102" spans="1:9">
      <c r="A102" s="8">
        <v>40351</v>
      </c>
      <c r="B102" s="9">
        <v>5486</v>
      </c>
      <c r="C102" s="9">
        <v>224957</v>
      </c>
      <c r="D102" s="43" t="s">
        <v>377</v>
      </c>
      <c r="E102" s="11"/>
      <c r="F102" s="11">
        <v>389.61</v>
      </c>
      <c r="G102" s="11"/>
      <c r="H102" s="12">
        <f t="shared" si="1"/>
        <v>-49490.970000000038</v>
      </c>
      <c r="I102" s="13"/>
    </row>
    <row r="103" spans="1:9">
      <c r="A103" s="8">
        <v>40351</v>
      </c>
      <c r="B103" s="9">
        <v>5487</v>
      </c>
      <c r="C103" s="9"/>
      <c r="D103" s="43" t="s">
        <v>322</v>
      </c>
      <c r="E103" s="11"/>
      <c r="F103" s="11">
        <v>607</v>
      </c>
      <c r="G103" s="11"/>
      <c r="H103" s="12">
        <f t="shared" si="1"/>
        <v>-50097.970000000038</v>
      </c>
      <c r="I103" s="13"/>
    </row>
    <row r="104" spans="1:9">
      <c r="A104" s="8">
        <v>40351</v>
      </c>
      <c r="B104" s="9">
        <v>5488</v>
      </c>
      <c r="C104" s="9"/>
      <c r="D104" s="43" t="s">
        <v>323</v>
      </c>
      <c r="E104" s="11"/>
      <c r="F104" s="11">
        <v>0</v>
      </c>
      <c r="G104" s="11"/>
      <c r="H104" s="12">
        <f t="shared" si="1"/>
        <v>-50097.970000000038</v>
      </c>
      <c r="I104" s="13"/>
    </row>
    <row r="105" spans="1:9">
      <c r="A105" s="8">
        <v>40352</v>
      </c>
      <c r="B105" s="9"/>
      <c r="C105" s="9"/>
      <c r="D105" s="37" t="s">
        <v>253</v>
      </c>
      <c r="E105" s="11"/>
      <c r="F105" s="11">
        <v>90.06</v>
      </c>
      <c r="G105" s="11"/>
      <c r="H105" s="12">
        <f t="shared" si="1"/>
        <v>-50188.030000000035</v>
      </c>
      <c r="I105" s="13"/>
    </row>
    <row r="106" spans="1:9">
      <c r="A106" s="8">
        <v>40353</v>
      </c>
      <c r="B106" s="36" t="s">
        <v>265</v>
      </c>
      <c r="C106" s="9"/>
      <c r="D106" s="37" t="s">
        <v>361</v>
      </c>
      <c r="E106" s="11"/>
      <c r="F106" s="11"/>
      <c r="G106" s="11">
        <v>180</v>
      </c>
      <c r="H106" s="12">
        <f t="shared" si="1"/>
        <v>-50008.030000000035</v>
      </c>
      <c r="I106" s="13"/>
    </row>
    <row r="107" spans="1:9">
      <c r="A107" s="8">
        <v>40354</v>
      </c>
      <c r="B107" s="36"/>
      <c r="C107" s="9"/>
      <c r="D107" s="37" t="s">
        <v>317</v>
      </c>
      <c r="E107" s="11"/>
      <c r="F107" s="11"/>
      <c r="G107" s="11">
        <v>1786.42</v>
      </c>
      <c r="H107" s="12">
        <f t="shared" si="1"/>
        <v>-48221.610000000037</v>
      </c>
      <c r="I107" s="13"/>
    </row>
    <row r="108" spans="1:9">
      <c r="A108" s="8">
        <v>40354</v>
      </c>
      <c r="B108" s="36"/>
      <c r="C108" s="9"/>
      <c r="D108" s="37" t="s">
        <v>253</v>
      </c>
      <c r="E108" s="11"/>
      <c r="F108" s="11">
        <v>99.54</v>
      </c>
      <c r="G108" s="11"/>
      <c r="H108" s="12">
        <f t="shared" si="1"/>
        <v>-48321.150000000038</v>
      </c>
      <c r="I108" s="13"/>
    </row>
    <row r="109" spans="1:9">
      <c r="A109" s="42">
        <v>40354</v>
      </c>
      <c r="B109" s="36"/>
      <c r="C109" s="9"/>
      <c r="D109" s="37" t="s">
        <v>314</v>
      </c>
      <c r="E109" s="11"/>
      <c r="F109" s="11">
        <v>48.6</v>
      </c>
      <c r="G109" s="11"/>
      <c r="H109" s="12">
        <f t="shared" si="1"/>
        <v>-48369.750000000036</v>
      </c>
      <c r="I109" s="13"/>
    </row>
    <row r="110" spans="1:9">
      <c r="A110" s="8">
        <v>40354</v>
      </c>
      <c r="B110" s="36" t="s">
        <v>265</v>
      </c>
      <c r="C110" s="9"/>
      <c r="D110" s="37" t="s">
        <v>315</v>
      </c>
      <c r="E110" s="11"/>
      <c r="F110" s="11">
        <v>1440.68</v>
      </c>
      <c r="G110" s="11"/>
      <c r="H110" s="12">
        <f t="shared" si="1"/>
        <v>-49810.430000000037</v>
      </c>
      <c r="I110" s="13"/>
    </row>
    <row r="111" spans="1:9">
      <c r="A111" s="8">
        <v>40354</v>
      </c>
      <c r="B111" s="36"/>
      <c r="C111" s="9"/>
      <c r="D111" s="37" t="s">
        <v>316</v>
      </c>
      <c r="E111" s="11"/>
      <c r="F111" s="11"/>
      <c r="G111" s="11">
        <v>4137.34</v>
      </c>
      <c r="H111" s="12">
        <f t="shared" si="1"/>
        <v>-45673.09000000004</v>
      </c>
      <c r="I111" s="13"/>
    </row>
    <row r="112" spans="1:9">
      <c r="A112" s="8">
        <v>40354</v>
      </c>
      <c r="B112" s="36"/>
      <c r="C112" s="9"/>
      <c r="D112" s="37" t="s">
        <v>283</v>
      </c>
      <c r="E112" s="11"/>
      <c r="F112" s="11"/>
      <c r="G112" s="11">
        <v>183.54</v>
      </c>
      <c r="H112" s="12">
        <f t="shared" si="1"/>
        <v>-45489.550000000039</v>
      </c>
      <c r="I112" s="13"/>
    </row>
    <row r="113" spans="1:9">
      <c r="A113" s="8">
        <v>40354</v>
      </c>
      <c r="B113" s="36"/>
      <c r="C113" s="9"/>
      <c r="D113" s="38" t="s">
        <v>360</v>
      </c>
      <c r="E113" s="11"/>
      <c r="F113" s="11"/>
      <c r="G113" s="11">
        <v>576.48</v>
      </c>
      <c r="H113" s="12">
        <f t="shared" si="1"/>
        <v>-44913.070000000036</v>
      </c>
      <c r="I113" s="13"/>
    </row>
    <row r="114" spans="1:9">
      <c r="A114" s="8">
        <v>40358</v>
      </c>
      <c r="B114" s="36"/>
      <c r="C114" s="9"/>
      <c r="D114" s="43" t="s">
        <v>356</v>
      </c>
      <c r="E114" s="11"/>
      <c r="F114" s="11"/>
      <c r="G114" s="11">
        <v>1717</v>
      </c>
      <c r="H114" s="12">
        <f t="shared" si="1"/>
        <v>-43196.070000000036</v>
      </c>
      <c r="I114" s="13"/>
    </row>
    <row r="115" spans="1:9">
      <c r="A115" s="8">
        <v>40358</v>
      </c>
      <c r="B115" s="36"/>
      <c r="C115" s="9"/>
      <c r="D115" s="43" t="s">
        <v>283</v>
      </c>
      <c r="E115" s="11"/>
      <c r="F115" s="11"/>
      <c r="G115" s="11">
        <v>201.89</v>
      </c>
      <c r="H115" s="12">
        <f t="shared" si="1"/>
        <v>-42994.180000000037</v>
      </c>
      <c r="I115" s="13"/>
    </row>
    <row r="116" spans="1:9">
      <c r="A116" s="8">
        <v>40358</v>
      </c>
      <c r="B116" s="36"/>
      <c r="C116" s="9"/>
      <c r="D116" s="43" t="s">
        <v>358</v>
      </c>
      <c r="E116" s="11"/>
      <c r="F116" s="11"/>
      <c r="G116" s="11">
        <v>5144.68</v>
      </c>
      <c r="H116" s="12">
        <f t="shared" si="1"/>
        <v>-37849.500000000036</v>
      </c>
      <c r="I116" s="13"/>
    </row>
    <row r="117" spans="1:9">
      <c r="A117" s="8">
        <v>40358</v>
      </c>
      <c r="B117" s="36"/>
      <c r="C117" s="9"/>
      <c r="D117" s="38" t="s">
        <v>364</v>
      </c>
      <c r="E117" s="11"/>
      <c r="F117" s="11"/>
      <c r="G117" s="11">
        <v>332</v>
      </c>
      <c r="H117" s="12">
        <f t="shared" si="1"/>
        <v>-37517.500000000036</v>
      </c>
      <c r="I117" s="13"/>
    </row>
    <row r="118" spans="1:9">
      <c r="A118" s="8">
        <v>40358</v>
      </c>
      <c r="B118" s="36"/>
      <c r="C118" s="9"/>
      <c r="D118" s="38" t="s">
        <v>363</v>
      </c>
      <c r="E118" s="11"/>
      <c r="F118" s="11"/>
      <c r="G118" s="11">
        <v>124</v>
      </c>
      <c r="H118" s="12">
        <f t="shared" si="1"/>
        <v>-37393.500000000036</v>
      </c>
      <c r="I118" s="13"/>
    </row>
    <row r="119" spans="1:9">
      <c r="A119" s="8">
        <v>40358</v>
      </c>
      <c r="B119" s="36" t="s">
        <v>258</v>
      </c>
      <c r="C119" s="9"/>
      <c r="D119" s="37" t="s">
        <v>313</v>
      </c>
      <c r="E119" s="11"/>
      <c r="F119" s="11">
        <v>3024.45</v>
      </c>
      <c r="G119" s="11"/>
      <c r="H119" s="12">
        <f t="shared" si="1"/>
        <v>-40417.950000000033</v>
      </c>
      <c r="I119" s="13"/>
    </row>
    <row r="120" spans="1:9">
      <c r="A120" s="8">
        <v>40358</v>
      </c>
      <c r="B120" s="9"/>
      <c r="C120" s="9"/>
      <c r="D120" s="37" t="s">
        <v>253</v>
      </c>
      <c r="E120" s="11"/>
      <c r="F120" s="11">
        <v>4</v>
      </c>
      <c r="G120" s="11"/>
      <c r="H120" s="12">
        <f t="shared" si="1"/>
        <v>-40421.950000000033</v>
      </c>
      <c r="I120" s="13"/>
    </row>
    <row r="121" spans="1:9">
      <c r="A121" s="8">
        <v>40359</v>
      </c>
      <c r="B121" s="9">
        <v>5489</v>
      </c>
      <c r="C121" s="9"/>
      <c r="D121" s="37" t="s">
        <v>324</v>
      </c>
      <c r="E121" s="11"/>
      <c r="F121" s="11">
        <v>2118.84</v>
      </c>
      <c r="G121" s="11"/>
      <c r="H121" s="12">
        <f t="shared" si="1"/>
        <v>-42540.790000000037</v>
      </c>
      <c r="I121" s="37" t="s">
        <v>329</v>
      </c>
    </row>
    <row r="122" spans="1:9">
      <c r="A122" s="8">
        <v>40359</v>
      </c>
      <c r="B122" s="36" t="s">
        <v>255</v>
      </c>
      <c r="C122" s="9"/>
      <c r="D122" s="37" t="s">
        <v>328</v>
      </c>
      <c r="E122" s="11"/>
      <c r="F122" s="11"/>
      <c r="G122" s="11">
        <v>980</v>
      </c>
      <c r="H122" s="12">
        <f t="shared" si="1"/>
        <v>-41560.790000000037</v>
      </c>
      <c r="I122" s="37" t="s">
        <v>329</v>
      </c>
    </row>
    <row r="123" spans="1:9">
      <c r="A123" s="8">
        <v>40359</v>
      </c>
      <c r="B123" s="9"/>
      <c r="C123" s="9"/>
      <c r="D123" s="37" t="s">
        <v>263</v>
      </c>
      <c r="E123" s="11"/>
      <c r="F123" s="11"/>
      <c r="G123" s="11">
        <v>86</v>
      </c>
      <c r="H123" s="12">
        <f t="shared" si="1"/>
        <v>-41474.790000000037</v>
      </c>
      <c r="I123" s="37" t="s">
        <v>329</v>
      </c>
    </row>
    <row r="124" spans="1:9">
      <c r="A124" s="8">
        <v>40359</v>
      </c>
      <c r="B124" s="9"/>
      <c r="C124" s="9"/>
      <c r="D124" s="37" t="s">
        <v>330</v>
      </c>
      <c r="E124" s="11"/>
      <c r="F124" s="11">
        <v>4</v>
      </c>
      <c r="G124" s="11"/>
      <c r="H124" s="12">
        <f t="shared" si="1"/>
        <v>-41478.790000000037</v>
      </c>
      <c r="I124" s="37" t="s">
        <v>329</v>
      </c>
    </row>
    <row r="125" spans="1:9">
      <c r="A125" s="8">
        <v>40359</v>
      </c>
      <c r="B125" s="36" t="s">
        <v>258</v>
      </c>
      <c r="C125" s="9"/>
      <c r="D125" s="37" t="s">
        <v>331</v>
      </c>
      <c r="E125" s="11"/>
      <c r="F125" s="11">
        <v>1049.97</v>
      </c>
      <c r="G125" s="11"/>
      <c r="H125" s="12">
        <f t="shared" si="1"/>
        <v>-42528.760000000038</v>
      </c>
      <c r="I125" s="37" t="s">
        <v>329</v>
      </c>
    </row>
    <row r="126" spans="1:9">
      <c r="A126" s="8">
        <v>40359</v>
      </c>
      <c r="B126" s="36" t="s">
        <v>258</v>
      </c>
      <c r="C126" s="9"/>
      <c r="D126" s="37" t="s">
        <v>332</v>
      </c>
      <c r="E126" s="11"/>
      <c r="F126" s="11">
        <v>234.54</v>
      </c>
      <c r="G126" s="11"/>
      <c r="H126" s="22">
        <f t="shared" si="1"/>
        <v>-42763.300000000039</v>
      </c>
      <c r="I126" s="37" t="s">
        <v>329</v>
      </c>
    </row>
    <row r="127" spans="1:9">
      <c r="A127" s="42" t="s">
        <v>14</v>
      </c>
      <c r="B127" s="9"/>
      <c r="C127" s="9"/>
      <c r="D127" s="37"/>
      <c r="E127" s="11"/>
      <c r="F127" s="11"/>
      <c r="G127" s="11"/>
      <c r="H127" s="22">
        <f t="shared" si="1"/>
        <v>-42763.300000000039</v>
      </c>
      <c r="I127" s="13"/>
    </row>
    <row r="128" spans="1:9">
      <c r="A128" s="8"/>
      <c r="B128" s="9"/>
      <c r="C128" s="9"/>
      <c r="D128" s="13"/>
      <c r="E128" s="11"/>
      <c r="F128" s="11"/>
      <c r="G128" s="11"/>
      <c r="H128" s="12"/>
      <c r="I128" s="13"/>
    </row>
    <row r="129" spans="1:9">
      <c r="A129" s="8"/>
      <c r="B129" s="9"/>
      <c r="C129" s="9"/>
      <c r="D129" s="13"/>
      <c r="E129" s="11"/>
      <c r="F129" s="11"/>
      <c r="G129" s="11"/>
      <c r="H129" s="12"/>
      <c r="I129" s="13"/>
    </row>
    <row r="130" spans="1:9">
      <c r="A130" s="8"/>
      <c r="B130" s="9"/>
      <c r="C130" s="9"/>
      <c r="D130" s="37"/>
      <c r="E130" s="11"/>
      <c r="F130" s="11"/>
      <c r="G130" s="11"/>
      <c r="H130" s="12"/>
      <c r="I130" s="13"/>
    </row>
    <row r="131" spans="1:9">
      <c r="A131" s="8"/>
      <c r="B131" s="9"/>
      <c r="C131" s="9"/>
      <c r="D131" s="13"/>
      <c r="E131" s="11"/>
      <c r="F131" s="11"/>
      <c r="G131" s="11"/>
      <c r="H131" s="12"/>
      <c r="I131" s="13"/>
    </row>
    <row r="132" spans="1:9">
      <c r="A132" s="8"/>
      <c r="B132" s="9"/>
      <c r="C132" s="9"/>
      <c r="D132" s="13"/>
      <c r="E132" s="11"/>
      <c r="F132" s="11"/>
      <c r="G132" s="11"/>
      <c r="H132" s="12"/>
      <c r="I132" s="13"/>
    </row>
    <row r="133" spans="1:9">
      <c r="A133" s="8"/>
      <c r="B133" s="9"/>
      <c r="C133" s="9"/>
      <c r="D133" s="13"/>
      <c r="E133" s="11"/>
      <c r="F133" s="11"/>
      <c r="G133" s="11"/>
      <c r="H133" s="12"/>
      <c r="I133" s="13"/>
    </row>
    <row r="134" spans="1:9">
      <c r="A134" s="8"/>
      <c r="B134" s="9"/>
      <c r="C134" s="9"/>
      <c r="D134" s="13"/>
      <c r="E134" s="11"/>
      <c r="F134" s="11"/>
      <c r="G134" s="11"/>
      <c r="H134" s="12"/>
      <c r="I134" s="13"/>
    </row>
    <row r="135" spans="1:9">
      <c r="A135" s="8"/>
      <c r="B135" s="9"/>
      <c r="C135" s="9"/>
      <c r="D135" s="13"/>
      <c r="E135" s="11"/>
      <c r="F135" s="11"/>
      <c r="G135" s="11"/>
      <c r="H135" s="12"/>
      <c r="I135" s="13"/>
    </row>
    <row r="136" spans="1:9">
      <c r="A136" s="8"/>
      <c r="B136" s="9"/>
      <c r="C136" s="9"/>
      <c r="D136" s="13"/>
      <c r="E136" s="11"/>
      <c r="F136" s="11"/>
      <c r="G136" s="11"/>
      <c r="H136" s="12"/>
      <c r="I136" s="13"/>
    </row>
    <row r="137" spans="1:9">
      <c r="A137" s="8"/>
      <c r="B137" s="9"/>
      <c r="C137" s="9"/>
      <c r="D137" s="13"/>
      <c r="E137" s="11"/>
      <c r="F137" s="11"/>
      <c r="G137" s="11"/>
      <c r="H137" s="12"/>
      <c r="I137" s="13"/>
    </row>
    <row r="138" spans="1:9">
      <c r="A138" s="8"/>
      <c r="B138" s="9"/>
      <c r="C138" s="9"/>
      <c r="D138" s="13"/>
      <c r="E138" s="11"/>
      <c r="F138" s="11"/>
      <c r="G138" s="11"/>
      <c r="H138" s="12"/>
      <c r="I138" s="13"/>
    </row>
    <row r="139" spans="1:9">
      <c r="A139" s="8"/>
      <c r="B139" s="9"/>
      <c r="C139" s="9"/>
      <c r="D139" s="10"/>
      <c r="E139" s="11"/>
      <c r="F139" s="11"/>
      <c r="G139" s="11"/>
      <c r="H139" s="12"/>
      <c r="I139" s="13"/>
    </row>
    <row r="140" spans="1:9">
      <c r="A140" s="8"/>
      <c r="B140" s="9"/>
      <c r="C140" s="9"/>
      <c r="D140" s="32"/>
      <c r="E140" s="11"/>
      <c r="F140" s="11"/>
      <c r="G140" s="11"/>
      <c r="H140" s="12"/>
      <c r="I140" s="13"/>
    </row>
    <row r="141" spans="1:9">
      <c r="A141" s="8"/>
      <c r="B141" s="9"/>
      <c r="C141" s="9"/>
      <c r="D141" s="13"/>
      <c r="E141" s="11"/>
      <c r="F141" s="11"/>
      <c r="G141" s="11"/>
      <c r="H141" s="12"/>
      <c r="I141" s="13"/>
    </row>
    <row r="142" spans="1:9">
      <c r="A142" s="8"/>
      <c r="B142" s="9"/>
      <c r="C142" s="9"/>
      <c r="D142" s="13"/>
      <c r="E142" s="11"/>
      <c r="F142" s="11"/>
      <c r="G142" s="11"/>
      <c r="H142" s="12"/>
      <c r="I142" s="13"/>
    </row>
  </sheetData>
  <sheetProtection selectLockedCells="1" selectUnlockedCells="1"/>
  <autoFilter ref="G1:G142"/>
  <pageMargins left="0.39370078740157483" right="0.39370078740157483" top="0.86614173228346458" bottom="0.47244094488188981" header="0.39370078740157483" footer="0.78740157480314965"/>
  <pageSetup paperSize="9" orientation="landscape" useFirstPageNumber="1" horizontalDpi="4294967295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S281"/>
  <sheetViews>
    <sheetView zoomScale="120" zoomScaleNormal="120" workbookViewId="0">
      <selection activeCell="F1" sqref="F1:F1048576"/>
    </sheetView>
  </sheetViews>
  <sheetFormatPr defaultRowHeight="12.75"/>
  <cols>
    <col min="1" max="1" width="9.140625" style="1"/>
    <col min="2" max="2" width="9.140625" style="2"/>
    <col min="3" max="3" width="11" style="2" customWidth="1"/>
    <col min="4" max="4" width="53.28515625" customWidth="1"/>
    <col min="5" max="5" width="11" style="3" customWidth="1"/>
    <col min="6" max="6" width="12.28515625" style="117" customWidth="1"/>
    <col min="7" max="7" width="11.28515625" style="117" customWidth="1"/>
    <col min="8" max="8" width="18.85546875" style="118" customWidth="1"/>
    <col min="9" max="9" width="11" style="5" customWidth="1"/>
  </cols>
  <sheetData>
    <row r="1" spans="1:9">
      <c r="A1" s="6" t="s">
        <v>0</v>
      </c>
      <c r="D1" t="s">
        <v>1</v>
      </c>
    </row>
    <row r="3" spans="1:9">
      <c r="A3" s="8" t="s">
        <v>3</v>
      </c>
      <c r="B3" s="9" t="s">
        <v>4</v>
      </c>
      <c r="C3" s="9" t="s">
        <v>5</v>
      </c>
      <c r="D3" s="13" t="s">
        <v>6</v>
      </c>
      <c r="E3" s="11" t="s">
        <v>7</v>
      </c>
      <c r="F3" s="68" t="s">
        <v>7</v>
      </c>
      <c r="G3" s="68" t="s">
        <v>8</v>
      </c>
      <c r="H3" s="119" t="s">
        <v>9</v>
      </c>
      <c r="I3" s="11" t="s">
        <v>10</v>
      </c>
    </row>
    <row r="4" spans="1:9">
      <c r="A4" s="8"/>
      <c r="B4" s="9"/>
      <c r="C4" s="9"/>
      <c r="D4" s="13"/>
      <c r="E4" s="11" t="s">
        <v>11</v>
      </c>
      <c r="F4" s="68" t="s">
        <v>12</v>
      </c>
      <c r="G4" s="68"/>
      <c r="H4" s="119"/>
      <c r="I4" s="13"/>
    </row>
    <row r="5" spans="1:9">
      <c r="A5" s="8"/>
      <c r="B5" s="9"/>
      <c r="C5" s="9"/>
      <c r="D5" s="13"/>
      <c r="E5" s="11"/>
      <c r="F5" s="68"/>
      <c r="G5" s="68"/>
      <c r="H5" s="119"/>
      <c r="I5" s="13"/>
    </row>
    <row r="6" spans="1:9">
      <c r="A6" s="8">
        <v>40359</v>
      </c>
      <c r="B6" s="9"/>
      <c r="C6" s="9"/>
      <c r="D6" s="37" t="s">
        <v>326</v>
      </c>
      <c r="E6" s="11"/>
      <c r="F6" s="68"/>
      <c r="G6" s="68"/>
      <c r="H6" s="119">
        <f>JUNHO2010!H127</f>
        <v>-42763.300000000039</v>
      </c>
      <c r="I6" s="13"/>
    </row>
    <row r="7" spans="1:9">
      <c r="A7" s="8"/>
      <c r="B7" s="9"/>
      <c r="C7" s="9"/>
      <c r="D7" s="37"/>
      <c r="E7" s="11"/>
      <c r="F7" s="68"/>
      <c r="G7" s="68"/>
      <c r="H7" s="119">
        <f>H6-F7+G7</f>
        <v>-42763.300000000039</v>
      </c>
      <c r="I7" s="37" t="s">
        <v>13</v>
      </c>
    </row>
    <row r="8" spans="1:9">
      <c r="A8" s="8">
        <v>40360</v>
      </c>
      <c r="B8" s="36" t="s">
        <v>255</v>
      </c>
      <c r="C8" s="9"/>
      <c r="D8" s="37" t="s">
        <v>367</v>
      </c>
      <c r="E8" s="11"/>
      <c r="F8" s="68"/>
      <c r="G8" s="68">
        <v>415.08</v>
      </c>
      <c r="H8" s="119">
        <f t="shared" ref="H8:H73" si="0">H7-F8+G8</f>
        <v>-42348.220000000038</v>
      </c>
      <c r="I8" s="37" t="s">
        <v>13</v>
      </c>
    </row>
    <row r="9" spans="1:9">
      <c r="A9" s="8">
        <v>40360</v>
      </c>
      <c r="B9" s="36"/>
      <c r="C9" s="9"/>
      <c r="D9" s="37" t="s">
        <v>333</v>
      </c>
      <c r="E9" s="11"/>
      <c r="F9" s="68"/>
      <c r="G9" s="68">
        <v>1409.04</v>
      </c>
      <c r="H9" s="119">
        <f t="shared" si="0"/>
        <v>-40939.180000000037</v>
      </c>
      <c r="I9" s="37" t="s">
        <v>13</v>
      </c>
    </row>
    <row r="10" spans="1:9">
      <c r="A10" s="8">
        <v>40360</v>
      </c>
      <c r="B10" s="36"/>
      <c r="C10" s="9"/>
      <c r="D10" s="38" t="s">
        <v>365</v>
      </c>
      <c r="E10" s="11"/>
      <c r="F10" s="68"/>
      <c r="G10" s="68">
        <v>6981.53</v>
      </c>
      <c r="H10" s="119">
        <f t="shared" si="0"/>
        <v>-33957.650000000038</v>
      </c>
      <c r="I10" s="37" t="s">
        <v>13</v>
      </c>
    </row>
    <row r="11" spans="1:9">
      <c r="A11" s="8">
        <v>40360</v>
      </c>
      <c r="B11" s="36" t="s">
        <v>258</v>
      </c>
      <c r="C11" s="9"/>
      <c r="D11" s="37" t="s">
        <v>334</v>
      </c>
      <c r="E11" s="11"/>
      <c r="F11" s="68">
        <v>569.1</v>
      </c>
      <c r="G11" s="68"/>
      <c r="H11" s="119">
        <f t="shared" si="0"/>
        <v>-34526.750000000036</v>
      </c>
      <c r="I11" s="37" t="s">
        <v>13</v>
      </c>
    </row>
    <row r="12" spans="1:9">
      <c r="A12" s="8">
        <v>40360</v>
      </c>
      <c r="B12" s="36" t="s">
        <v>258</v>
      </c>
      <c r="C12" s="9"/>
      <c r="D12" s="37" t="s">
        <v>335</v>
      </c>
      <c r="E12" s="11"/>
      <c r="F12" s="68">
        <v>285.66000000000003</v>
      </c>
      <c r="G12" s="68"/>
      <c r="H12" s="119">
        <f t="shared" si="0"/>
        <v>-34812.41000000004</v>
      </c>
      <c r="I12" s="37" t="s">
        <v>13</v>
      </c>
    </row>
    <row r="13" spans="1:9">
      <c r="A13" s="8">
        <v>40360</v>
      </c>
      <c r="B13" s="36" t="s">
        <v>258</v>
      </c>
      <c r="C13" s="9"/>
      <c r="D13" s="37" t="s">
        <v>302</v>
      </c>
      <c r="E13" s="11"/>
      <c r="F13" s="68">
        <v>257.77999999999997</v>
      </c>
      <c r="G13" s="68"/>
      <c r="H13" s="119">
        <f t="shared" si="0"/>
        <v>-35070.190000000039</v>
      </c>
      <c r="I13" s="37" t="s">
        <v>13</v>
      </c>
    </row>
    <row r="14" spans="1:9">
      <c r="A14" s="8">
        <v>40360</v>
      </c>
      <c r="B14" s="36" t="s">
        <v>258</v>
      </c>
      <c r="C14" s="9"/>
      <c r="D14" s="37" t="s">
        <v>72</v>
      </c>
      <c r="E14" s="11"/>
      <c r="F14" s="68">
        <v>167.15</v>
      </c>
      <c r="G14" s="68"/>
      <c r="H14" s="119">
        <f t="shared" si="0"/>
        <v>-35237.34000000004</v>
      </c>
      <c r="I14" s="37" t="s">
        <v>13</v>
      </c>
    </row>
    <row r="15" spans="1:9">
      <c r="A15" s="8">
        <v>40360</v>
      </c>
      <c r="B15" s="36" t="s">
        <v>258</v>
      </c>
      <c r="C15" s="9"/>
      <c r="D15" s="37" t="s">
        <v>334</v>
      </c>
      <c r="E15" s="11"/>
      <c r="F15" s="68">
        <v>357.35</v>
      </c>
      <c r="G15" s="68"/>
      <c r="H15" s="119">
        <f t="shared" si="0"/>
        <v>-35594.690000000039</v>
      </c>
      <c r="I15" s="37" t="s">
        <v>13</v>
      </c>
    </row>
    <row r="16" spans="1:9">
      <c r="A16" s="8">
        <v>40360</v>
      </c>
      <c r="B16" s="36" t="s">
        <v>258</v>
      </c>
      <c r="C16" s="9"/>
      <c r="D16" s="37" t="s">
        <v>51</v>
      </c>
      <c r="E16" s="11"/>
      <c r="F16" s="68">
        <v>247.74</v>
      </c>
      <c r="G16" s="68"/>
      <c r="H16" s="119">
        <f t="shared" si="0"/>
        <v>-35842.430000000037</v>
      </c>
      <c r="I16" s="37" t="s">
        <v>13</v>
      </c>
    </row>
    <row r="17" spans="1:13">
      <c r="A17" s="8">
        <v>40360</v>
      </c>
      <c r="B17" s="36" t="s">
        <v>258</v>
      </c>
      <c r="C17" s="9"/>
      <c r="D17" s="37" t="s">
        <v>905</v>
      </c>
      <c r="E17" s="11"/>
      <c r="F17" s="68">
        <v>370.79</v>
      </c>
      <c r="G17" s="68"/>
      <c r="H17" s="119">
        <f t="shared" si="0"/>
        <v>-36213.220000000038</v>
      </c>
      <c r="I17" s="37"/>
    </row>
    <row r="18" spans="1:13">
      <c r="A18" s="8">
        <v>40360</v>
      </c>
      <c r="B18" s="36" t="s">
        <v>258</v>
      </c>
      <c r="C18" s="9"/>
      <c r="D18" s="37" t="s">
        <v>336</v>
      </c>
      <c r="E18" s="11"/>
      <c r="F18" s="68">
        <v>167.59</v>
      </c>
      <c r="G18" s="68"/>
      <c r="H18" s="119">
        <f t="shared" si="0"/>
        <v>-36380.810000000034</v>
      </c>
      <c r="I18" s="37" t="s">
        <v>13</v>
      </c>
    </row>
    <row r="19" spans="1:13">
      <c r="A19" s="8">
        <v>40360</v>
      </c>
      <c r="B19" s="36" t="s">
        <v>258</v>
      </c>
      <c r="C19" s="9"/>
      <c r="D19" s="37" t="s">
        <v>337</v>
      </c>
      <c r="E19" s="11"/>
      <c r="F19" s="68">
        <v>15</v>
      </c>
      <c r="G19" s="68"/>
      <c r="H19" s="119">
        <f t="shared" si="0"/>
        <v>-36395.810000000034</v>
      </c>
      <c r="I19" s="37" t="s">
        <v>13</v>
      </c>
    </row>
    <row r="20" spans="1:13">
      <c r="A20" s="8">
        <v>40360</v>
      </c>
      <c r="B20" s="36" t="s">
        <v>258</v>
      </c>
      <c r="C20" s="9"/>
      <c r="D20" s="37" t="s">
        <v>337</v>
      </c>
      <c r="E20" s="11"/>
      <c r="F20" s="68">
        <v>7</v>
      </c>
      <c r="G20" s="68"/>
      <c r="H20" s="119">
        <f t="shared" si="0"/>
        <v>-36402.810000000034</v>
      </c>
      <c r="I20" s="37" t="s">
        <v>13</v>
      </c>
    </row>
    <row r="21" spans="1:13">
      <c r="A21" s="8">
        <v>40360</v>
      </c>
      <c r="B21" s="36" t="s">
        <v>258</v>
      </c>
      <c r="C21" s="9"/>
      <c r="D21" s="37" t="s">
        <v>337</v>
      </c>
      <c r="E21" s="11"/>
      <c r="F21" s="68">
        <v>2760.8</v>
      </c>
      <c r="G21" s="68"/>
      <c r="H21" s="119">
        <f t="shared" si="0"/>
        <v>-39163.610000000037</v>
      </c>
      <c r="I21" s="37" t="s">
        <v>13</v>
      </c>
    </row>
    <row r="22" spans="1:13">
      <c r="A22" s="8">
        <v>40360</v>
      </c>
      <c r="B22" s="36" t="s">
        <v>258</v>
      </c>
      <c r="C22" s="9"/>
      <c r="D22" s="37" t="s">
        <v>338</v>
      </c>
      <c r="E22" s="11"/>
      <c r="F22" s="68">
        <v>340</v>
      </c>
      <c r="G22" s="68"/>
      <c r="H22" s="119">
        <f t="shared" si="0"/>
        <v>-39503.610000000037</v>
      </c>
      <c r="I22" s="37" t="s">
        <v>13</v>
      </c>
    </row>
    <row r="23" spans="1:13">
      <c r="A23" s="8">
        <v>40360</v>
      </c>
      <c r="B23" s="36" t="s">
        <v>258</v>
      </c>
      <c r="C23" s="9"/>
      <c r="D23" s="37" t="s">
        <v>339</v>
      </c>
      <c r="E23" s="11"/>
      <c r="F23" s="68">
        <v>88.42</v>
      </c>
      <c r="G23" s="68"/>
      <c r="H23" s="119">
        <f t="shared" si="0"/>
        <v>-39592.030000000035</v>
      </c>
      <c r="I23" s="37" t="s">
        <v>13</v>
      </c>
    </row>
    <row r="24" spans="1:13" ht="25.5">
      <c r="A24" s="8">
        <v>40361</v>
      </c>
      <c r="B24" s="36"/>
      <c r="C24" s="9"/>
      <c r="D24" s="45" t="s">
        <v>733</v>
      </c>
      <c r="E24" s="11"/>
      <c r="F24" s="68"/>
      <c r="G24" s="68">
        <v>26229.33</v>
      </c>
      <c r="H24" s="119">
        <f t="shared" si="0"/>
        <v>-13362.700000000033</v>
      </c>
      <c r="I24" s="37" t="s">
        <v>13</v>
      </c>
    </row>
    <row r="25" spans="1:13">
      <c r="A25" s="8">
        <v>40361</v>
      </c>
      <c r="B25" s="36" t="s">
        <v>258</v>
      </c>
      <c r="C25" s="9"/>
      <c r="D25" s="37" t="s">
        <v>340</v>
      </c>
      <c r="E25" s="11"/>
      <c r="F25" s="68">
        <v>540</v>
      </c>
      <c r="G25" s="68"/>
      <c r="H25" s="119">
        <f t="shared" si="0"/>
        <v>-13902.700000000033</v>
      </c>
      <c r="I25" s="37" t="s">
        <v>13</v>
      </c>
    </row>
    <row r="26" spans="1:13">
      <c r="A26" s="8">
        <v>40361</v>
      </c>
      <c r="B26" s="36" t="s">
        <v>258</v>
      </c>
      <c r="C26" s="9"/>
      <c r="D26" s="37" t="s">
        <v>72</v>
      </c>
      <c r="E26" s="11"/>
      <c r="F26" s="68">
        <v>164.63</v>
      </c>
      <c r="G26" s="68"/>
      <c r="H26" s="119">
        <f t="shared" si="0"/>
        <v>-14067.330000000033</v>
      </c>
      <c r="I26" s="37" t="s">
        <v>13</v>
      </c>
    </row>
    <row r="27" spans="1:13">
      <c r="A27" s="8">
        <v>40361</v>
      </c>
      <c r="B27" s="36" t="s">
        <v>258</v>
      </c>
      <c r="C27" s="9"/>
      <c r="D27" s="37" t="s">
        <v>297</v>
      </c>
      <c r="E27" s="11"/>
      <c r="F27" s="68">
        <v>809.55</v>
      </c>
      <c r="G27" s="68"/>
      <c r="H27" s="119">
        <f t="shared" si="0"/>
        <v>-14876.880000000032</v>
      </c>
      <c r="I27" s="37" t="s">
        <v>13</v>
      </c>
    </row>
    <row r="28" spans="1:13">
      <c r="A28" s="8">
        <v>40361</v>
      </c>
      <c r="B28" s="36" t="s">
        <v>258</v>
      </c>
      <c r="C28" s="9"/>
      <c r="D28" s="37" t="s">
        <v>341</v>
      </c>
      <c r="E28" s="11"/>
      <c r="F28" s="68">
        <v>3600</v>
      </c>
      <c r="G28" s="68"/>
      <c r="H28" s="119">
        <f t="shared" si="0"/>
        <v>-18476.880000000034</v>
      </c>
      <c r="I28" s="37" t="s">
        <v>13</v>
      </c>
    </row>
    <row r="29" spans="1:13">
      <c r="A29" s="8">
        <v>40361</v>
      </c>
      <c r="B29" s="36" t="s">
        <v>258</v>
      </c>
      <c r="C29" s="9"/>
      <c r="D29" s="37" t="s">
        <v>342</v>
      </c>
      <c r="E29" s="11"/>
      <c r="F29" s="68">
        <v>1788.66</v>
      </c>
      <c r="G29" s="68"/>
      <c r="H29" s="119">
        <f t="shared" si="0"/>
        <v>-20265.540000000034</v>
      </c>
      <c r="I29" s="37" t="s">
        <v>13</v>
      </c>
      <c r="M29" t="s">
        <v>858</v>
      </c>
    </row>
    <row r="30" spans="1:13">
      <c r="A30" s="8">
        <v>40361</v>
      </c>
      <c r="B30" s="36" t="s">
        <v>258</v>
      </c>
      <c r="C30" s="9"/>
      <c r="D30" s="37" t="s">
        <v>343</v>
      </c>
      <c r="E30" s="11"/>
      <c r="F30" s="68">
        <v>189.48</v>
      </c>
      <c r="G30" s="68"/>
      <c r="H30" s="119">
        <f t="shared" si="0"/>
        <v>-20455.020000000033</v>
      </c>
      <c r="I30" s="37" t="s">
        <v>13</v>
      </c>
      <c r="M30" t="s">
        <v>859</v>
      </c>
    </row>
    <row r="31" spans="1:13">
      <c r="A31" s="8">
        <v>40361</v>
      </c>
      <c r="B31" s="36" t="s">
        <v>258</v>
      </c>
      <c r="C31" s="9"/>
      <c r="D31" s="37" t="s">
        <v>261</v>
      </c>
      <c r="E31" s="11"/>
      <c r="F31" s="68">
        <v>236.32</v>
      </c>
      <c r="G31" s="68"/>
      <c r="H31" s="119">
        <f t="shared" si="0"/>
        <v>-20691.340000000033</v>
      </c>
      <c r="I31" s="37" t="s">
        <v>13</v>
      </c>
      <c r="M31">
        <v>882.32</v>
      </c>
    </row>
    <row r="32" spans="1:13">
      <c r="A32" s="8">
        <v>40361</v>
      </c>
      <c r="B32" s="36" t="s">
        <v>258</v>
      </c>
      <c r="C32" s="9"/>
      <c r="D32" s="37" t="s">
        <v>26</v>
      </c>
      <c r="E32" s="11"/>
      <c r="F32" s="68">
        <v>1946.69</v>
      </c>
      <c r="G32" s="68"/>
      <c r="H32" s="119">
        <f t="shared" si="0"/>
        <v>-22638.030000000032</v>
      </c>
      <c r="I32" s="37" t="s">
        <v>13</v>
      </c>
      <c r="M32">
        <v>399.8</v>
      </c>
    </row>
    <row r="33" spans="1:13">
      <c r="A33" s="8">
        <v>40361</v>
      </c>
      <c r="B33" s="36" t="s">
        <v>258</v>
      </c>
      <c r="C33" s="9"/>
      <c r="D33" s="37" t="s">
        <v>344</v>
      </c>
      <c r="E33" s="11"/>
      <c r="F33" s="68">
        <v>33.799999999999997</v>
      </c>
      <c r="G33" s="68"/>
      <c r="H33" s="119">
        <f t="shared" si="0"/>
        <v>-22671.830000000031</v>
      </c>
      <c r="I33" s="37" t="s">
        <v>13</v>
      </c>
      <c r="M33">
        <v>351.52</v>
      </c>
    </row>
    <row r="34" spans="1:13">
      <c r="A34" s="8">
        <v>40361</v>
      </c>
      <c r="B34" s="36" t="s">
        <v>258</v>
      </c>
      <c r="C34" s="9"/>
      <c r="D34" s="37" t="s">
        <v>344</v>
      </c>
      <c r="E34" s="11"/>
      <c r="F34" s="68">
        <v>33.799999999999997</v>
      </c>
      <c r="G34" s="68"/>
      <c r="H34" s="119">
        <f t="shared" si="0"/>
        <v>-22705.63000000003</v>
      </c>
      <c r="I34" s="37" t="s">
        <v>13</v>
      </c>
      <c r="M34">
        <v>405.72</v>
      </c>
    </row>
    <row r="35" spans="1:13">
      <c r="A35" s="8">
        <v>40361</v>
      </c>
      <c r="B35" s="36" t="s">
        <v>258</v>
      </c>
      <c r="C35" s="9"/>
      <c r="D35" s="37" t="s">
        <v>346</v>
      </c>
      <c r="E35" s="11"/>
      <c r="F35" s="68">
        <v>4.4800000000000004</v>
      </c>
      <c r="G35" s="68"/>
      <c r="H35" s="119">
        <f t="shared" si="0"/>
        <v>-22710.11000000003</v>
      </c>
      <c r="I35" s="37" t="s">
        <v>13</v>
      </c>
      <c r="M35">
        <v>1041.04</v>
      </c>
    </row>
    <row r="36" spans="1:13">
      <c r="A36" s="8">
        <v>40361</v>
      </c>
      <c r="B36" s="36" t="s">
        <v>258</v>
      </c>
      <c r="C36" s="9"/>
      <c r="D36" s="37" t="s">
        <v>96</v>
      </c>
      <c r="E36" s="11"/>
      <c r="F36" s="68">
        <v>1893.48</v>
      </c>
      <c r="G36" s="68"/>
      <c r="H36" s="119">
        <f t="shared" si="0"/>
        <v>-24603.590000000029</v>
      </c>
      <c r="I36" s="37" t="s">
        <v>13</v>
      </c>
      <c r="M36">
        <v>344.76</v>
      </c>
    </row>
    <row r="37" spans="1:13">
      <c r="A37" s="8">
        <v>40361</v>
      </c>
      <c r="B37" s="36" t="s">
        <v>258</v>
      </c>
      <c r="C37" s="9"/>
      <c r="D37" s="37" t="s">
        <v>345</v>
      </c>
      <c r="E37" s="11"/>
      <c r="F37" s="68">
        <v>5000</v>
      </c>
      <c r="G37" s="68"/>
      <c r="H37" s="119">
        <f t="shared" si="0"/>
        <v>-29603.590000000029</v>
      </c>
      <c r="I37" s="37" t="s">
        <v>13</v>
      </c>
      <c r="M37">
        <v>334</v>
      </c>
    </row>
    <row r="38" spans="1:13">
      <c r="A38" s="8">
        <v>40364</v>
      </c>
      <c r="B38" s="36"/>
      <c r="C38" s="9"/>
      <c r="D38" s="37" t="s">
        <v>355</v>
      </c>
      <c r="E38" s="11">
        <f>8987+280+2017.9+3762</f>
        <v>15046.9</v>
      </c>
      <c r="F38" s="68"/>
      <c r="G38" s="68">
        <v>15046.9</v>
      </c>
      <c r="H38" s="119">
        <f t="shared" si="0"/>
        <v>-14556.69000000003</v>
      </c>
      <c r="I38" s="37" t="s">
        <v>13</v>
      </c>
      <c r="M38">
        <v>140</v>
      </c>
    </row>
    <row r="39" spans="1:13">
      <c r="A39" s="8">
        <v>40364</v>
      </c>
      <c r="B39" s="36" t="s">
        <v>258</v>
      </c>
      <c r="C39" s="9"/>
      <c r="D39" s="37" t="s">
        <v>347</v>
      </c>
      <c r="E39" s="11"/>
      <c r="F39" s="68">
        <v>4603.32</v>
      </c>
      <c r="G39" s="68"/>
      <c r="H39" s="119">
        <f t="shared" si="0"/>
        <v>-19160.010000000031</v>
      </c>
      <c r="I39" s="37" t="s">
        <v>13</v>
      </c>
      <c r="M39">
        <v>210</v>
      </c>
    </row>
    <row r="40" spans="1:13">
      <c r="A40" s="8">
        <v>40364</v>
      </c>
      <c r="B40" s="36" t="s">
        <v>258</v>
      </c>
      <c r="C40" s="9"/>
      <c r="D40" s="37" t="s">
        <v>348</v>
      </c>
      <c r="E40" s="11"/>
      <c r="F40" s="68">
        <v>32.21</v>
      </c>
      <c r="G40" s="68"/>
      <c r="H40" s="119">
        <f t="shared" si="0"/>
        <v>-19192.22000000003</v>
      </c>
      <c r="I40" s="37" t="s">
        <v>13</v>
      </c>
      <c r="M40">
        <v>180</v>
      </c>
    </row>
    <row r="41" spans="1:13">
      <c r="A41" s="8">
        <v>40364</v>
      </c>
      <c r="B41" s="36" t="s">
        <v>258</v>
      </c>
      <c r="C41" s="9"/>
      <c r="D41" s="37" t="s">
        <v>349</v>
      </c>
      <c r="E41" s="11"/>
      <c r="F41" s="68">
        <v>35.090000000000003</v>
      </c>
      <c r="G41" s="68"/>
      <c r="H41" s="119">
        <f t="shared" si="0"/>
        <v>-19227.31000000003</v>
      </c>
      <c r="I41" s="37" t="s">
        <v>13</v>
      </c>
      <c r="M41">
        <v>397.64</v>
      </c>
    </row>
    <row r="42" spans="1:13">
      <c r="A42" s="8">
        <v>40365</v>
      </c>
      <c r="B42" s="36"/>
      <c r="C42" s="9"/>
      <c r="D42" s="37" t="s">
        <v>359</v>
      </c>
      <c r="E42" s="11"/>
      <c r="F42" s="68"/>
      <c r="G42" s="68">
        <v>5130</v>
      </c>
      <c r="H42" s="119">
        <f t="shared" si="0"/>
        <v>-14097.31000000003</v>
      </c>
      <c r="I42" s="37" t="s">
        <v>13</v>
      </c>
      <c r="M42">
        <v>124</v>
      </c>
    </row>
    <row r="43" spans="1:13">
      <c r="A43" s="8">
        <v>40365</v>
      </c>
      <c r="B43" s="36"/>
      <c r="C43" s="9"/>
      <c r="D43" s="37" t="s">
        <v>366</v>
      </c>
      <c r="E43" s="11"/>
      <c r="F43" s="68"/>
      <c r="G43" s="68">
        <v>944.5</v>
      </c>
      <c r="H43" s="119">
        <f t="shared" si="0"/>
        <v>-13152.81000000003</v>
      </c>
      <c r="I43" s="37" t="s">
        <v>13</v>
      </c>
      <c r="M43">
        <v>124</v>
      </c>
    </row>
    <row r="44" spans="1:13">
      <c r="A44" s="8">
        <v>40365</v>
      </c>
      <c r="B44" s="36" t="s">
        <v>258</v>
      </c>
      <c r="C44" s="9"/>
      <c r="D44" s="37" t="s">
        <v>350</v>
      </c>
      <c r="E44" s="11"/>
      <c r="F44" s="68">
        <v>6</v>
      </c>
      <c r="G44" s="68"/>
      <c r="H44" s="119">
        <f t="shared" si="0"/>
        <v>-13158.81000000003</v>
      </c>
      <c r="I44" s="37" t="s">
        <v>13</v>
      </c>
      <c r="M44">
        <v>293.68</v>
      </c>
    </row>
    <row r="45" spans="1:13">
      <c r="A45" s="8">
        <v>40361</v>
      </c>
      <c r="B45" s="36" t="s">
        <v>265</v>
      </c>
      <c r="C45" s="9"/>
      <c r="D45" s="37" t="s">
        <v>352</v>
      </c>
      <c r="E45" s="11"/>
      <c r="F45" s="68">
        <v>1219.6199999999999</v>
      </c>
      <c r="G45" s="68"/>
      <c r="H45" s="119">
        <f t="shared" si="0"/>
        <v>-14378.430000000029</v>
      </c>
      <c r="I45" s="37" t="s">
        <v>13</v>
      </c>
    </row>
    <row r="46" spans="1:13">
      <c r="A46" s="8">
        <v>40366</v>
      </c>
      <c r="B46" s="36" t="s">
        <v>265</v>
      </c>
      <c r="C46" s="9"/>
      <c r="D46" s="37" t="s">
        <v>354</v>
      </c>
      <c r="E46" s="11"/>
      <c r="F46" s="68">
        <v>1380.47</v>
      </c>
      <c r="G46" s="68"/>
      <c r="H46" s="120">
        <f t="shared" si="0"/>
        <v>-15758.900000000029</v>
      </c>
      <c r="I46" s="37" t="s">
        <v>13</v>
      </c>
    </row>
    <row r="47" spans="1:13">
      <c r="A47" s="8">
        <v>40366</v>
      </c>
      <c r="B47" s="9">
        <v>5491</v>
      </c>
      <c r="C47" s="9"/>
      <c r="D47" s="37" t="s">
        <v>327</v>
      </c>
      <c r="E47" s="11"/>
      <c r="F47" s="68">
        <v>6000</v>
      </c>
      <c r="G47" s="68"/>
      <c r="H47" s="119">
        <f t="shared" si="0"/>
        <v>-21758.900000000031</v>
      </c>
      <c r="I47" s="37"/>
    </row>
    <row r="48" spans="1:13">
      <c r="A48" s="8">
        <v>40366</v>
      </c>
      <c r="B48" s="36"/>
      <c r="C48" s="9"/>
      <c r="D48" s="37" t="s">
        <v>351</v>
      </c>
      <c r="E48" s="11"/>
      <c r="F48" s="68"/>
      <c r="G48" s="68">
        <v>850.08</v>
      </c>
      <c r="H48" s="119">
        <f t="shared" si="0"/>
        <v>-20908.820000000029</v>
      </c>
      <c r="I48" s="37" t="s">
        <v>13</v>
      </c>
      <c r="M48">
        <v>436</v>
      </c>
    </row>
    <row r="49" spans="1:13">
      <c r="A49" s="8">
        <v>40366</v>
      </c>
      <c r="B49" s="36"/>
      <c r="C49" s="9"/>
      <c r="D49" s="37" t="s">
        <v>985</v>
      </c>
      <c r="E49" s="11"/>
      <c r="F49" s="68"/>
      <c r="G49" s="68">
        <v>866.97</v>
      </c>
      <c r="H49" s="119">
        <f t="shared" si="0"/>
        <v>-20041.850000000028</v>
      </c>
      <c r="I49" s="37" t="s">
        <v>13</v>
      </c>
      <c r="M49">
        <v>689.72</v>
      </c>
    </row>
    <row r="50" spans="1:13">
      <c r="A50" s="8">
        <v>40366</v>
      </c>
      <c r="B50" s="36" t="s">
        <v>265</v>
      </c>
      <c r="C50" s="9"/>
      <c r="D50" s="37" t="s">
        <v>268</v>
      </c>
      <c r="E50" s="11"/>
      <c r="F50" s="68">
        <v>1409</v>
      </c>
      <c r="G50" s="68"/>
      <c r="H50" s="119">
        <f t="shared" si="0"/>
        <v>-21450.850000000028</v>
      </c>
      <c r="I50" s="37" t="s">
        <v>13</v>
      </c>
      <c r="M50">
        <f>SUM(M31:M49)</f>
        <v>6354.2000000000007</v>
      </c>
    </row>
    <row r="51" spans="1:13">
      <c r="A51" s="8">
        <v>40366</v>
      </c>
      <c r="B51" s="36" t="s">
        <v>265</v>
      </c>
      <c r="C51" s="9"/>
      <c r="D51" s="37" t="s">
        <v>269</v>
      </c>
      <c r="E51" s="11"/>
      <c r="F51" s="68">
        <v>1156</v>
      </c>
      <c r="G51" s="68"/>
      <c r="H51" s="119">
        <f t="shared" si="0"/>
        <v>-22606.850000000028</v>
      </c>
      <c r="I51" s="37" t="s">
        <v>13</v>
      </c>
    </row>
    <row r="52" spans="1:13">
      <c r="A52" s="8">
        <v>40366</v>
      </c>
      <c r="B52" s="36" t="s">
        <v>265</v>
      </c>
      <c r="C52" s="9"/>
      <c r="D52" s="37" t="s">
        <v>270</v>
      </c>
      <c r="E52" s="11"/>
      <c r="F52" s="68">
        <v>941</v>
      </c>
      <c r="G52" s="68"/>
      <c r="H52" s="119">
        <f t="shared" si="0"/>
        <v>-23547.850000000028</v>
      </c>
      <c r="I52" s="37" t="s">
        <v>13</v>
      </c>
    </row>
    <row r="53" spans="1:13">
      <c r="A53" s="8">
        <v>40366</v>
      </c>
      <c r="B53" s="36" t="s">
        <v>265</v>
      </c>
      <c r="C53" s="9"/>
      <c r="D53" s="37" t="s">
        <v>273</v>
      </c>
      <c r="E53" s="11"/>
      <c r="F53" s="68">
        <v>982</v>
      </c>
      <c r="G53" s="68"/>
      <c r="H53" s="119">
        <f t="shared" si="0"/>
        <v>-24529.850000000028</v>
      </c>
      <c r="I53" s="37" t="s">
        <v>13</v>
      </c>
    </row>
    <row r="54" spans="1:13">
      <c r="A54" s="8">
        <v>40366</v>
      </c>
      <c r="B54" s="36" t="s">
        <v>265</v>
      </c>
      <c r="C54" s="9"/>
      <c r="D54" s="37" t="s">
        <v>271</v>
      </c>
      <c r="E54" s="11"/>
      <c r="F54" s="68">
        <v>523</v>
      </c>
      <c r="G54" s="68"/>
      <c r="H54" s="119">
        <f t="shared" si="0"/>
        <v>-25052.850000000028</v>
      </c>
      <c r="I54" s="37" t="s">
        <v>13</v>
      </c>
    </row>
    <row r="55" spans="1:13">
      <c r="A55" s="8">
        <v>40366</v>
      </c>
      <c r="B55" s="36" t="s">
        <v>265</v>
      </c>
      <c r="C55" s="9"/>
      <c r="D55" s="37" t="s">
        <v>272</v>
      </c>
      <c r="E55" s="11"/>
      <c r="F55" s="68">
        <v>1273</v>
      </c>
      <c r="G55" s="68"/>
      <c r="H55" s="119">
        <f t="shared" si="0"/>
        <v>-26325.850000000028</v>
      </c>
      <c r="I55" s="37" t="s">
        <v>13</v>
      </c>
    </row>
    <row r="56" spans="1:13">
      <c r="A56" s="8">
        <v>40366</v>
      </c>
      <c r="B56" s="36" t="s">
        <v>265</v>
      </c>
      <c r="C56" s="9"/>
      <c r="D56" s="37" t="s">
        <v>274</v>
      </c>
      <c r="E56" s="11"/>
      <c r="F56" s="68">
        <v>545</v>
      </c>
      <c r="G56" s="68"/>
      <c r="H56" s="119">
        <f t="shared" si="0"/>
        <v>-26870.850000000028</v>
      </c>
      <c r="I56" s="37" t="s">
        <v>13</v>
      </c>
    </row>
    <row r="57" spans="1:13">
      <c r="A57" s="8">
        <v>40366</v>
      </c>
      <c r="B57" s="36" t="s">
        <v>265</v>
      </c>
      <c r="C57" s="9"/>
      <c r="D57" s="37" t="s">
        <v>275</v>
      </c>
      <c r="E57" s="11"/>
      <c r="F57" s="68">
        <v>861</v>
      </c>
      <c r="G57" s="68"/>
      <c r="H57" s="119">
        <f t="shared" si="0"/>
        <v>-27731.850000000028</v>
      </c>
      <c r="I57" s="37" t="s">
        <v>13</v>
      </c>
    </row>
    <row r="58" spans="1:13">
      <c r="A58" s="8">
        <v>40366</v>
      </c>
      <c r="B58" s="36" t="s">
        <v>265</v>
      </c>
      <c r="C58" s="9"/>
      <c r="D58" s="37" t="s">
        <v>276</v>
      </c>
      <c r="E58" s="11"/>
      <c r="F58" s="68">
        <v>584</v>
      </c>
      <c r="G58" s="68"/>
      <c r="H58" s="119">
        <f t="shared" si="0"/>
        <v>-28315.850000000028</v>
      </c>
      <c r="I58" s="37" t="s">
        <v>13</v>
      </c>
    </row>
    <row r="59" spans="1:13">
      <c r="A59" s="8">
        <v>40366</v>
      </c>
      <c r="B59" s="36" t="s">
        <v>265</v>
      </c>
      <c r="C59" s="9"/>
      <c r="D59" s="37" t="s">
        <v>277</v>
      </c>
      <c r="E59" s="11"/>
      <c r="F59" s="68">
        <v>976</v>
      </c>
      <c r="G59" s="68"/>
      <c r="H59" s="119">
        <f>H58-F59+G59</f>
        <v>-29291.850000000028</v>
      </c>
      <c r="I59" s="37" t="s">
        <v>13</v>
      </c>
    </row>
    <row r="60" spans="1:13">
      <c r="A60" s="8">
        <v>40366</v>
      </c>
      <c r="B60" s="36" t="s">
        <v>265</v>
      </c>
      <c r="C60" s="9"/>
      <c r="D60" s="37" t="s">
        <v>278</v>
      </c>
      <c r="E60" s="11"/>
      <c r="F60" s="68">
        <v>1332</v>
      </c>
      <c r="G60" s="68"/>
      <c r="H60" s="119">
        <f t="shared" si="0"/>
        <v>-30623.850000000028</v>
      </c>
      <c r="I60" s="37" t="s">
        <v>13</v>
      </c>
    </row>
    <row r="61" spans="1:13">
      <c r="A61" s="8">
        <v>40366</v>
      </c>
      <c r="B61" s="36" t="s">
        <v>265</v>
      </c>
      <c r="C61" s="9"/>
      <c r="D61" s="37" t="s">
        <v>279</v>
      </c>
      <c r="E61" s="11"/>
      <c r="F61" s="68">
        <v>1266</v>
      </c>
      <c r="G61" s="68"/>
      <c r="H61" s="119">
        <f t="shared" si="0"/>
        <v>-31889.850000000028</v>
      </c>
      <c r="I61" s="37" t="s">
        <v>13</v>
      </c>
    </row>
    <row r="62" spans="1:13">
      <c r="A62" s="8">
        <v>40366</v>
      </c>
      <c r="B62" s="36" t="s">
        <v>265</v>
      </c>
      <c r="C62" s="9"/>
      <c r="D62" s="37" t="s">
        <v>280</v>
      </c>
      <c r="E62" s="11"/>
      <c r="F62" s="68">
        <v>963</v>
      </c>
      <c r="G62" s="68"/>
      <c r="H62" s="119">
        <f t="shared" si="0"/>
        <v>-32852.850000000028</v>
      </c>
      <c r="I62" s="37" t="s">
        <v>13</v>
      </c>
    </row>
    <row r="63" spans="1:13">
      <c r="A63" s="8">
        <v>40366</v>
      </c>
      <c r="B63" s="36" t="s">
        <v>265</v>
      </c>
      <c r="C63" s="9"/>
      <c r="D63" s="37" t="s">
        <v>353</v>
      </c>
      <c r="E63" s="11"/>
      <c r="F63" s="68">
        <v>1491</v>
      </c>
      <c r="G63" s="68"/>
      <c r="H63" s="119">
        <f t="shared" si="0"/>
        <v>-34343.850000000028</v>
      </c>
      <c r="I63" s="37" t="s">
        <v>13</v>
      </c>
    </row>
    <row r="64" spans="1:13">
      <c r="A64" s="65">
        <v>40359</v>
      </c>
      <c r="B64" s="66">
        <v>5490</v>
      </c>
      <c r="C64" s="66"/>
      <c r="D64" s="43" t="s">
        <v>325</v>
      </c>
      <c r="E64" s="68"/>
      <c r="F64" s="68">
        <v>250.07</v>
      </c>
      <c r="G64" s="68"/>
      <c r="H64" s="119">
        <f t="shared" si="0"/>
        <v>-34593.920000000027</v>
      </c>
      <c r="I64" s="37"/>
    </row>
    <row r="65" spans="1:9">
      <c r="A65" s="8">
        <v>40367</v>
      </c>
      <c r="B65" s="9"/>
      <c r="C65" s="9"/>
      <c r="D65" s="37" t="s">
        <v>362</v>
      </c>
      <c r="E65" s="11"/>
      <c r="F65" s="68"/>
      <c r="G65" s="68">
        <v>3193.6</v>
      </c>
      <c r="H65" s="119">
        <f t="shared" si="0"/>
        <v>-31400.320000000029</v>
      </c>
      <c r="I65" s="37" t="s">
        <v>60</v>
      </c>
    </row>
    <row r="66" spans="1:9">
      <c r="A66" s="8">
        <v>40367</v>
      </c>
      <c r="B66" s="9"/>
      <c r="C66" s="9"/>
      <c r="D66" s="37" t="s">
        <v>795</v>
      </c>
      <c r="E66" s="11"/>
      <c r="F66" s="68"/>
      <c r="G66" s="68">
        <v>500</v>
      </c>
      <c r="H66" s="119">
        <f t="shared" si="0"/>
        <v>-30900.320000000029</v>
      </c>
      <c r="I66" s="37" t="s">
        <v>60</v>
      </c>
    </row>
    <row r="67" spans="1:9">
      <c r="A67" s="8">
        <v>40367</v>
      </c>
      <c r="B67" s="224">
        <v>5492</v>
      </c>
      <c r="C67" s="224"/>
      <c r="D67" s="39" t="s">
        <v>72</v>
      </c>
      <c r="E67" s="127"/>
      <c r="F67" s="127">
        <v>279.33</v>
      </c>
      <c r="G67" s="68"/>
      <c r="H67" s="119">
        <f t="shared" si="0"/>
        <v>-31179.650000000031</v>
      </c>
      <c r="I67" s="37" t="s">
        <v>60</v>
      </c>
    </row>
    <row r="68" spans="1:9">
      <c r="A68" s="8">
        <v>40368</v>
      </c>
      <c r="B68" s="36" t="s">
        <v>258</v>
      </c>
      <c r="C68" s="9"/>
      <c r="D68" s="37" t="s">
        <v>357</v>
      </c>
      <c r="E68" s="11"/>
      <c r="F68" s="68">
        <v>14931.54</v>
      </c>
      <c r="G68" s="68"/>
      <c r="H68" s="119">
        <f t="shared" si="0"/>
        <v>-46111.190000000031</v>
      </c>
      <c r="I68" s="37" t="s">
        <v>60</v>
      </c>
    </row>
    <row r="69" spans="1:9">
      <c r="A69" s="8">
        <v>40368</v>
      </c>
      <c r="B69" s="9"/>
      <c r="C69" s="9"/>
      <c r="D69" s="37" t="s">
        <v>795</v>
      </c>
      <c r="E69" s="11"/>
      <c r="F69" s="68"/>
      <c r="G69" s="68">
        <v>500</v>
      </c>
      <c r="H69" s="119">
        <f t="shared" si="0"/>
        <v>-45611.190000000031</v>
      </c>
      <c r="I69" s="37" t="s">
        <v>60</v>
      </c>
    </row>
    <row r="70" spans="1:9">
      <c r="A70" s="8">
        <v>40368</v>
      </c>
      <c r="B70" s="9"/>
      <c r="C70" s="9"/>
      <c r="D70" s="37" t="s">
        <v>373</v>
      </c>
      <c r="E70" s="11"/>
      <c r="F70" s="68"/>
      <c r="G70" s="68">
        <v>2574.1999999999998</v>
      </c>
      <c r="H70" s="119">
        <f t="shared" si="0"/>
        <v>-43036.990000000034</v>
      </c>
      <c r="I70" s="37" t="s">
        <v>380</v>
      </c>
    </row>
    <row r="71" spans="1:9">
      <c r="A71" s="8">
        <v>40371</v>
      </c>
      <c r="B71" s="9"/>
      <c r="C71" s="9"/>
      <c r="D71" s="37" t="s">
        <v>351</v>
      </c>
      <c r="E71" s="11"/>
      <c r="F71" s="68"/>
      <c r="G71" s="68">
        <v>669.48</v>
      </c>
      <c r="H71" s="119">
        <f t="shared" si="0"/>
        <v>-42367.510000000031</v>
      </c>
      <c r="I71" s="37" t="s">
        <v>380</v>
      </c>
    </row>
    <row r="72" spans="1:9">
      <c r="A72" s="8">
        <v>40371</v>
      </c>
      <c r="B72" s="9"/>
      <c r="C72" s="9"/>
      <c r="D72" s="37" t="s">
        <v>374</v>
      </c>
      <c r="E72" s="11"/>
      <c r="F72" s="68"/>
      <c r="G72" s="68">
        <v>40000</v>
      </c>
      <c r="H72" s="119">
        <f t="shared" si="0"/>
        <v>-2367.5100000000311</v>
      </c>
      <c r="I72" s="37" t="s">
        <v>380</v>
      </c>
    </row>
    <row r="73" spans="1:9">
      <c r="A73" s="8">
        <v>40371</v>
      </c>
      <c r="B73" s="9"/>
      <c r="C73" s="9"/>
      <c r="D73" s="37" t="s">
        <v>333</v>
      </c>
      <c r="E73" s="11">
        <v>1152.42</v>
      </c>
      <c r="F73" s="68"/>
      <c r="G73" s="68">
        <v>1266.6300000000001</v>
      </c>
      <c r="H73" s="119">
        <f t="shared" si="0"/>
        <v>-1100.880000000031</v>
      </c>
      <c r="I73" s="37" t="s">
        <v>380</v>
      </c>
    </row>
    <row r="74" spans="1:9">
      <c r="A74" s="8">
        <v>40371</v>
      </c>
      <c r="B74" s="9"/>
      <c r="C74" s="9"/>
      <c r="D74" s="37" t="s">
        <v>333</v>
      </c>
      <c r="E74" s="11">
        <v>255</v>
      </c>
      <c r="F74" s="68"/>
      <c r="G74" s="68">
        <v>387.6</v>
      </c>
      <c r="H74" s="119">
        <f t="shared" ref="H74:H137" si="1">H73-F74+G74</f>
        <v>-713.28000000003101</v>
      </c>
      <c r="I74" s="37" t="s">
        <v>380</v>
      </c>
    </row>
    <row r="75" spans="1:9">
      <c r="A75" s="8">
        <v>40371</v>
      </c>
      <c r="B75" s="9"/>
      <c r="C75" s="9"/>
      <c r="D75" s="37" t="s">
        <v>333</v>
      </c>
      <c r="E75" s="11"/>
      <c r="F75" s="68"/>
      <c r="G75" s="68">
        <v>2250.42</v>
      </c>
      <c r="H75" s="119">
        <f t="shared" si="1"/>
        <v>1537.1399999999689</v>
      </c>
      <c r="I75" s="37" t="s">
        <v>380</v>
      </c>
    </row>
    <row r="76" spans="1:9">
      <c r="A76" s="8">
        <v>40371</v>
      </c>
      <c r="B76" s="36" t="s">
        <v>258</v>
      </c>
      <c r="C76" s="9"/>
      <c r="D76" s="37" t="s">
        <v>375</v>
      </c>
      <c r="E76" s="11"/>
      <c r="F76" s="68">
        <v>1275.27</v>
      </c>
      <c r="G76" s="68"/>
      <c r="H76" s="119">
        <f t="shared" si="1"/>
        <v>261.86999999996897</v>
      </c>
      <c r="I76" s="37" t="s">
        <v>381</v>
      </c>
    </row>
    <row r="77" spans="1:9">
      <c r="A77" s="8">
        <v>40371</v>
      </c>
      <c r="B77" s="36" t="s">
        <v>258</v>
      </c>
      <c r="C77" s="9"/>
      <c r="D77" s="37" t="s">
        <v>740</v>
      </c>
      <c r="E77" s="11">
        <f>SUM(E73:E76)</f>
        <v>1407.42</v>
      </c>
      <c r="F77" s="68">
        <v>435.6</v>
      </c>
      <c r="G77" s="68"/>
      <c r="H77" s="119">
        <f t="shared" si="1"/>
        <v>-173.73000000003105</v>
      </c>
      <c r="I77" s="37" t="s">
        <v>381</v>
      </c>
    </row>
    <row r="78" spans="1:9">
      <c r="A78" s="8">
        <v>40371</v>
      </c>
      <c r="B78" s="9"/>
      <c r="C78" s="9"/>
      <c r="D78" s="37" t="s">
        <v>376</v>
      </c>
      <c r="E78" s="11"/>
      <c r="F78" s="68">
        <v>6.6</v>
      </c>
      <c r="G78" s="68"/>
      <c r="H78" s="119">
        <f t="shared" si="1"/>
        <v>-180.33000000003105</v>
      </c>
      <c r="I78" s="37" t="s">
        <v>381</v>
      </c>
    </row>
    <row r="79" spans="1:9">
      <c r="A79" s="8">
        <v>40371</v>
      </c>
      <c r="B79" s="9">
        <v>5493</v>
      </c>
      <c r="C79" s="9"/>
      <c r="D79" s="37" t="s">
        <v>377</v>
      </c>
      <c r="E79" s="11"/>
      <c r="F79" s="68">
        <v>165.94</v>
      </c>
      <c r="G79" s="68"/>
      <c r="H79" s="119">
        <f t="shared" si="1"/>
        <v>-346.27000000003102</v>
      </c>
      <c r="I79" s="37" t="s">
        <v>381</v>
      </c>
    </row>
    <row r="80" spans="1:9">
      <c r="A80" s="8">
        <v>40371</v>
      </c>
      <c r="B80" s="9">
        <v>5495</v>
      </c>
      <c r="C80" s="9"/>
      <c r="D80" s="37" t="s">
        <v>378</v>
      </c>
      <c r="E80" s="11"/>
      <c r="F80" s="68">
        <v>7097.9</v>
      </c>
      <c r="G80" s="68"/>
      <c r="H80" s="119">
        <f t="shared" si="1"/>
        <v>-7444.170000000031</v>
      </c>
      <c r="I80" s="37" t="s">
        <v>381</v>
      </c>
    </row>
    <row r="81" spans="1:9">
      <c r="A81" s="8">
        <v>40371</v>
      </c>
      <c r="B81" s="9">
        <v>5497</v>
      </c>
      <c r="C81" s="9"/>
      <c r="D81" s="37" t="s">
        <v>379</v>
      </c>
      <c r="E81" s="11"/>
      <c r="F81" s="68">
        <v>303.32</v>
      </c>
      <c r="G81" s="68"/>
      <c r="H81" s="119">
        <f t="shared" si="1"/>
        <v>-7747.4900000000307</v>
      </c>
      <c r="I81" s="37" t="s">
        <v>381</v>
      </c>
    </row>
    <row r="82" spans="1:9">
      <c r="A82" s="8">
        <v>40371</v>
      </c>
      <c r="B82" s="36" t="s">
        <v>258</v>
      </c>
      <c r="C82" s="9"/>
      <c r="D82" s="37" t="s">
        <v>339</v>
      </c>
      <c r="E82" s="11"/>
      <c r="F82" s="68">
        <v>9.98</v>
      </c>
      <c r="G82" s="68"/>
      <c r="H82" s="119">
        <f t="shared" si="1"/>
        <v>-7757.4700000000303</v>
      </c>
      <c r="I82" s="37" t="s">
        <v>381</v>
      </c>
    </row>
    <row r="83" spans="1:9">
      <c r="A83" s="8">
        <v>40371</v>
      </c>
      <c r="B83" s="9">
        <v>5498</v>
      </c>
      <c r="C83" s="9"/>
      <c r="D83" s="38" t="s">
        <v>378</v>
      </c>
      <c r="E83" s="15"/>
      <c r="F83" s="121">
        <v>2876.7</v>
      </c>
      <c r="G83" s="121"/>
      <c r="H83" s="119">
        <f t="shared" si="1"/>
        <v>-10634.170000000031</v>
      </c>
      <c r="I83" s="37" t="s">
        <v>381</v>
      </c>
    </row>
    <row r="84" spans="1:9">
      <c r="A84" s="8">
        <v>40372</v>
      </c>
      <c r="B84" s="9">
        <v>5499</v>
      </c>
      <c r="C84" s="9"/>
      <c r="D84" s="37" t="s">
        <v>66</v>
      </c>
      <c r="E84" s="11"/>
      <c r="F84" s="68">
        <v>2803.5</v>
      </c>
      <c r="G84" s="68"/>
      <c r="H84" s="119">
        <f t="shared" si="1"/>
        <v>-13437.670000000031</v>
      </c>
      <c r="I84" s="37" t="s">
        <v>329</v>
      </c>
    </row>
    <row r="85" spans="1:9">
      <c r="A85" s="42">
        <v>40371</v>
      </c>
      <c r="B85" s="9">
        <v>5494</v>
      </c>
      <c r="C85" s="9"/>
      <c r="D85" s="37" t="s">
        <v>143</v>
      </c>
      <c r="E85" s="11"/>
      <c r="F85" s="68">
        <v>191.39</v>
      </c>
      <c r="G85" s="68"/>
      <c r="H85" s="119">
        <f t="shared" si="1"/>
        <v>-13629.06000000003</v>
      </c>
      <c r="I85" s="37" t="s">
        <v>329</v>
      </c>
    </row>
    <row r="86" spans="1:9">
      <c r="A86" s="8">
        <v>40371</v>
      </c>
      <c r="B86" s="9">
        <v>5496</v>
      </c>
      <c r="C86" s="9"/>
      <c r="D86" s="37" t="s">
        <v>379</v>
      </c>
      <c r="E86" s="11"/>
      <c r="F86" s="68">
        <v>228.08</v>
      </c>
      <c r="G86" s="68"/>
      <c r="H86" s="119">
        <f t="shared" si="1"/>
        <v>-13857.14000000003</v>
      </c>
      <c r="I86" s="37" t="s">
        <v>329</v>
      </c>
    </row>
    <row r="87" spans="1:9">
      <c r="A87" s="8">
        <v>40372</v>
      </c>
      <c r="B87" s="9"/>
      <c r="C87" s="9"/>
      <c r="D87" s="37" t="s">
        <v>782</v>
      </c>
      <c r="E87" s="11"/>
      <c r="F87" s="68"/>
      <c r="G87" s="68">
        <v>408.16</v>
      </c>
      <c r="H87" s="119">
        <f t="shared" si="1"/>
        <v>-13448.98000000003</v>
      </c>
      <c r="I87" s="37" t="s">
        <v>329</v>
      </c>
    </row>
    <row r="88" spans="1:9">
      <c r="A88" s="8">
        <v>40372</v>
      </c>
      <c r="B88" s="9"/>
      <c r="C88" s="9"/>
      <c r="D88" s="37" t="s">
        <v>729</v>
      </c>
      <c r="E88" s="11"/>
      <c r="F88" s="68">
        <v>75.84</v>
      </c>
      <c r="G88" s="68"/>
      <c r="H88" s="119">
        <f t="shared" si="1"/>
        <v>-13524.820000000031</v>
      </c>
      <c r="I88" s="37" t="s">
        <v>329</v>
      </c>
    </row>
    <row r="89" spans="1:9">
      <c r="A89" s="8">
        <v>40372</v>
      </c>
      <c r="B89" s="9"/>
      <c r="C89" s="9"/>
      <c r="D89" s="37" t="s">
        <v>310</v>
      </c>
      <c r="E89" s="11"/>
      <c r="F89" s="68">
        <v>4</v>
      </c>
      <c r="G89" s="68"/>
      <c r="H89" s="119">
        <f t="shared" si="1"/>
        <v>-13528.820000000031</v>
      </c>
      <c r="I89" s="37" t="s">
        <v>329</v>
      </c>
    </row>
    <row r="90" spans="1:9">
      <c r="A90" s="8">
        <v>40372</v>
      </c>
      <c r="B90" s="36" t="s">
        <v>258</v>
      </c>
      <c r="C90" s="9"/>
      <c r="D90" s="37" t="s">
        <v>336</v>
      </c>
      <c r="E90" s="11"/>
      <c r="F90" s="68">
        <v>358.11</v>
      </c>
      <c r="G90" s="68"/>
      <c r="H90" s="119">
        <f t="shared" si="1"/>
        <v>-13886.930000000031</v>
      </c>
      <c r="I90" s="37" t="s">
        <v>329</v>
      </c>
    </row>
    <row r="91" spans="1:9">
      <c r="A91" s="8">
        <v>40372</v>
      </c>
      <c r="B91" s="36" t="s">
        <v>258</v>
      </c>
      <c r="C91" s="9"/>
      <c r="D91" s="37" t="s">
        <v>336</v>
      </c>
      <c r="E91" s="11"/>
      <c r="F91" s="68">
        <v>364.1</v>
      </c>
      <c r="G91" s="68"/>
      <c r="H91" s="119">
        <f t="shared" si="1"/>
        <v>-14251.030000000032</v>
      </c>
      <c r="I91" s="37" t="s">
        <v>329</v>
      </c>
    </row>
    <row r="92" spans="1:9">
      <c r="A92" s="8">
        <v>40372</v>
      </c>
      <c r="B92" s="36" t="s">
        <v>258</v>
      </c>
      <c r="C92" s="9"/>
      <c r="D92" s="37" t="s">
        <v>730</v>
      </c>
      <c r="E92" s="11"/>
      <c r="F92" s="68">
        <v>272.70999999999998</v>
      </c>
      <c r="G92" s="68"/>
      <c r="H92" s="119">
        <f t="shared" si="1"/>
        <v>-14523.740000000031</v>
      </c>
      <c r="I92" s="37" t="s">
        <v>329</v>
      </c>
    </row>
    <row r="93" spans="1:9">
      <c r="A93" s="8">
        <v>40372</v>
      </c>
      <c r="B93" s="36" t="s">
        <v>258</v>
      </c>
      <c r="C93" s="9"/>
      <c r="D93" s="37" t="s">
        <v>730</v>
      </c>
      <c r="E93" s="11"/>
      <c r="F93" s="68">
        <v>270.26</v>
      </c>
      <c r="G93" s="68"/>
      <c r="H93" s="119">
        <f t="shared" si="1"/>
        <v>-14794.000000000031</v>
      </c>
      <c r="I93" s="37" t="s">
        <v>329</v>
      </c>
    </row>
    <row r="94" spans="1:9">
      <c r="A94" s="8">
        <v>40372</v>
      </c>
      <c r="B94" s="36" t="s">
        <v>258</v>
      </c>
      <c r="C94" s="9"/>
      <c r="D94" s="37" t="s">
        <v>731</v>
      </c>
      <c r="E94" s="11"/>
      <c r="F94" s="68">
        <v>418</v>
      </c>
      <c r="G94" s="68"/>
      <c r="H94" s="119">
        <f t="shared" si="1"/>
        <v>-15212.000000000031</v>
      </c>
      <c r="I94" s="37" t="s">
        <v>329</v>
      </c>
    </row>
    <row r="95" spans="1:9">
      <c r="A95" s="8">
        <v>40372</v>
      </c>
      <c r="B95" s="36" t="s">
        <v>258</v>
      </c>
      <c r="C95" s="9"/>
      <c r="D95" s="37" t="s">
        <v>97</v>
      </c>
      <c r="E95" s="11"/>
      <c r="F95" s="68">
        <v>528.26</v>
      </c>
      <c r="G95" s="68"/>
      <c r="H95" s="119">
        <f t="shared" si="1"/>
        <v>-15740.260000000031</v>
      </c>
      <c r="I95" s="37" t="s">
        <v>329</v>
      </c>
    </row>
    <row r="96" spans="1:9">
      <c r="A96" s="8">
        <v>40372</v>
      </c>
      <c r="B96" s="36"/>
      <c r="C96" s="9"/>
      <c r="D96" s="37" t="s">
        <v>780</v>
      </c>
      <c r="E96" s="11"/>
      <c r="F96" s="68"/>
      <c r="G96" s="68">
        <v>200</v>
      </c>
      <c r="H96" s="119">
        <f t="shared" si="1"/>
        <v>-15540.260000000031</v>
      </c>
      <c r="I96" s="37" t="s">
        <v>329</v>
      </c>
    </row>
    <row r="97" spans="1:9">
      <c r="A97" s="8">
        <v>40372</v>
      </c>
      <c r="B97" s="9">
        <v>5500</v>
      </c>
      <c r="C97" s="9"/>
      <c r="D97" s="37" t="s">
        <v>143</v>
      </c>
      <c r="E97" s="11"/>
      <c r="F97" s="68">
        <v>248.65</v>
      </c>
      <c r="G97" s="68"/>
      <c r="H97" s="119">
        <f t="shared" si="1"/>
        <v>-15788.910000000031</v>
      </c>
      <c r="I97" s="37" t="s">
        <v>794</v>
      </c>
    </row>
    <row r="98" spans="1:9">
      <c r="A98" s="8">
        <v>40372</v>
      </c>
      <c r="B98" s="9">
        <v>4924</v>
      </c>
      <c r="C98" s="9"/>
      <c r="D98" s="37" t="s">
        <v>723</v>
      </c>
      <c r="E98" s="11"/>
      <c r="F98" s="68">
        <v>283.14</v>
      </c>
      <c r="G98" s="68"/>
      <c r="H98" s="119">
        <f t="shared" si="1"/>
        <v>-16072.05000000003</v>
      </c>
      <c r="I98" s="37" t="s">
        <v>794</v>
      </c>
    </row>
    <row r="99" spans="1:9">
      <c r="A99" s="8">
        <v>40372</v>
      </c>
      <c r="B99" s="9">
        <v>4925</v>
      </c>
      <c r="C99" s="9"/>
      <c r="D99" s="38" t="s">
        <v>724</v>
      </c>
      <c r="E99" s="15"/>
      <c r="F99" s="121">
        <v>200.82</v>
      </c>
      <c r="G99" s="121"/>
      <c r="H99" s="119">
        <f t="shared" si="1"/>
        <v>-16272.87000000003</v>
      </c>
      <c r="I99" s="22" t="s">
        <v>794</v>
      </c>
    </row>
    <row r="100" spans="1:9">
      <c r="A100" s="8">
        <v>40372</v>
      </c>
      <c r="B100" s="9">
        <v>4926</v>
      </c>
      <c r="C100" s="9"/>
      <c r="D100" s="37" t="s">
        <v>724</v>
      </c>
      <c r="E100" s="11"/>
      <c r="F100" s="68">
        <v>243.47</v>
      </c>
      <c r="G100" s="68"/>
      <c r="H100" s="119">
        <f t="shared" si="1"/>
        <v>-16516.340000000029</v>
      </c>
      <c r="I100" s="37" t="s">
        <v>794</v>
      </c>
    </row>
    <row r="101" spans="1:9">
      <c r="A101" s="8">
        <v>40372</v>
      </c>
      <c r="B101" s="9">
        <v>4927</v>
      </c>
      <c r="C101" s="9"/>
      <c r="D101" s="37" t="s">
        <v>725</v>
      </c>
      <c r="E101" s="11"/>
      <c r="F101" s="68">
        <v>0</v>
      </c>
      <c r="G101" s="68"/>
      <c r="H101" s="119">
        <f t="shared" si="1"/>
        <v>-16516.340000000029</v>
      </c>
      <c r="I101" s="37" t="s">
        <v>794</v>
      </c>
    </row>
    <row r="102" spans="1:9">
      <c r="A102" s="8">
        <v>40372</v>
      </c>
      <c r="B102" s="9">
        <v>4928</v>
      </c>
      <c r="C102" s="9"/>
      <c r="D102" s="38" t="s">
        <v>724</v>
      </c>
      <c r="E102" s="11"/>
      <c r="F102" s="68">
        <v>217.83</v>
      </c>
      <c r="G102" s="68"/>
      <c r="H102" s="119">
        <f t="shared" si="1"/>
        <v>-16734.170000000031</v>
      </c>
      <c r="I102" s="37" t="s">
        <v>794</v>
      </c>
    </row>
    <row r="103" spans="1:9">
      <c r="A103" s="8">
        <v>40372</v>
      </c>
      <c r="B103" s="9">
        <v>4929</v>
      </c>
      <c r="C103" s="9"/>
      <c r="D103" s="38" t="s">
        <v>724</v>
      </c>
      <c r="E103" s="11"/>
      <c r="F103" s="68">
        <v>213.5</v>
      </c>
      <c r="G103" s="68"/>
      <c r="H103" s="119">
        <f t="shared" si="1"/>
        <v>-16947.670000000031</v>
      </c>
      <c r="I103" s="37" t="s">
        <v>794</v>
      </c>
    </row>
    <row r="104" spans="1:9">
      <c r="A104" s="8">
        <v>40373</v>
      </c>
      <c r="B104" s="9"/>
      <c r="C104" s="9"/>
      <c r="D104" s="38" t="s">
        <v>812</v>
      </c>
      <c r="E104" s="11"/>
      <c r="F104" s="68"/>
      <c r="G104" s="68">
        <v>2236</v>
      </c>
      <c r="H104" s="119">
        <f t="shared" si="1"/>
        <v>-14711.670000000031</v>
      </c>
      <c r="I104" s="37" t="s">
        <v>794</v>
      </c>
    </row>
    <row r="105" spans="1:9">
      <c r="A105" s="8">
        <v>40373</v>
      </c>
      <c r="B105" s="9">
        <v>4931</v>
      </c>
      <c r="C105" s="9"/>
      <c r="D105" s="37" t="s">
        <v>72</v>
      </c>
      <c r="E105" s="11"/>
      <c r="F105" s="68">
        <v>315.83999999999997</v>
      </c>
      <c r="G105" s="68"/>
      <c r="H105" s="119">
        <f t="shared" si="1"/>
        <v>-15027.510000000031</v>
      </c>
      <c r="I105" s="37" t="s">
        <v>794</v>
      </c>
    </row>
    <row r="106" spans="1:9">
      <c r="A106" s="8">
        <v>40373</v>
      </c>
      <c r="B106" s="36" t="s">
        <v>258</v>
      </c>
      <c r="C106" s="9"/>
      <c r="D106" s="37" t="s">
        <v>726</v>
      </c>
      <c r="E106" s="11"/>
      <c r="F106" s="68">
        <v>500</v>
      </c>
      <c r="G106" s="68"/>
      <c r="H106" s="119">
        <f t="shared" si="1"/>
        <v>-15527.510000000031</v>
      </c>
      <c r="I106" s="37" t="s">
        <v>794</v>
      </c>
    </row>
    <row r="107" spans="1:9">
      <c r="A107" s="8">
        <v>40373</v>
      </c>
      <c r="B107" s="9">
        <v>4934</v>
      </c>
      <c r="C107" s="9"/>
      <c r="D107" s="40" t="s">
        <v>727</v>
      </c>
      <c r="E107" s="11"/>
      <c r="F107" s="68">
        <v>93.23</v>
      </c>
      <c r="G107" s="68"/>
      <c r="H107" s="119">
        <f t="shared" si="1"/>
        <v>-15620.740000000031</v>
      </c>
      <c r="I107" s="37" t="s">
        <v>794</v>
      </c>
    </row>
    <row r="108" spans="1:9">
      <c r="A108" s="8">
        <v>40373</v>
      </c>
      <c r="B108" s="9">
        <v>4933</v>
      </c>
      <c r="C108" s="9"/>
      <c r="D108" s="40" t="s">
        <v>346</v>
      </c>
      <c r="E108" s="11"/>
      <c r="F108" s="68">
        <v>1755.51</v>
      </c>
      <c r="G108" s="68"/>
      <c r="H108" s="119">
        <f t="shared" si="1"/>
        <v>-17376.250000000029</v>
      </c>
      <c r="I108" s="37" t="s">
        <v>794</v>
      </c>
    </row>
    <row r="109" spans="1:9">
      <c r="A109" s="8">
        <v>40373</v>
      </c>
      <c r="B109" s="9">
        <v>4935</v>
      </c>
      <c r="C109" s="9"/>
      <c r="D109" s="40" t="s">
        <v>739</v>
      </c>
      <c r="E109" s="11"/>
      <c r="F109" s="68">
        <v>82.33</v>
      </c>
      <c r="G109" s="68"/>
      <c r="H109" s="119">
        <f t="shared" si="1"/>
        <v>-17458.580000000031</v>
      </c>
      <c r="I109" s="37" t="s">
        <v>794</v>
      </c>
    </row>
    <row r="110" spans="1:9">
      <c r="A110" s="8">
        <v>40373</v>
      </c>
      <c r="B110" s="36" t="s">
        <v>258</v>
      </c>
      <c r="C110" s="9"/>
      <c r="D110" s="40" t="s">
        <v>732</v>
      </c>
      <c r="E110" s="11"/>
      <c r="F110" s="68">
        <v>5000</v>
      </c>
      <c r="G110" s="68"/>
      <c r="H110" s="119">
        <f t="shared" si="1"/>
        <v>-22458.580000000031</v>
      </c>
      <c r="I110" s="37" t="s">
        <v>794</v>
      </c>
    </row>
    <row r="111" spans="1:9">
      <c r="A111" s="8"/>
      <c r="B111" s="36"/>
      <c r="C111" s="9"/>
      <c r="D111" s="114"/>
      <c r="E111" s="11"/>
      <c r="F111" s="68"/>
      <c r="G111" s="68"/>
      <c r="H111" s="119">
        <f t="shared" si="1"/>
        <v>-22458.580000000031</v>
      </c>
      <c r="I111" s="37"/>
    </row>
    <row r="112" spans="1:9">
      <c r="A112" s="65">
        <v>40373</v>
      </c>
      <c r="B112" s="66" t="s">
        <v>258</v>
      </c>
      <c r="C112" s="66"/>
      <c r="D112" s="67" t="s">
        <v>741</v>
      </c>
      <c r="E112" s="68"/>
      <c r="F112" s="68">
        <v>3436.75</v>
      </c>
      <c r="G112" s="68"/>
      <c r="H112" s="119">
        <f t="shared" si="1"/>
        <v>-25895.330000000031</v>
      </c>
      <c r="I112" s="37" t="s">
        <v>794</v>
      </c>
    </row>
    <row r="113" spans="1:9">
      <c r="A113" s="65">
        <v>40373</v>
      </c>
      <c r="B113" s="69" t="s">
        <v>258</v>
      </c>
      <c r="C113" s="66"/>
      <c r="D113" s="70" t="s">
        <v>734</v>
      </c>
      <c r="E113" s="68"/>
      <c r="F113" s="68">
        <v>158.03</v>
      </c>
      <c r="G113" s="68"/>
      <c r="H113" s="119">
        <f t="shared" si="1"/>
        <v>-26053.36000000003</v>
      </c>
      <c r="I113" s="37" t="s">
        <v>794</v>
      </c>
    </row>
    <row r="114" spans="1:9">
      <c r="A114" s="65">
        <v>40374</v>
      </c>
      <c r="B114" s="69"/>
      <c r="C114" s="66"/>
      <c r="D114" s="70" t="s">
        <v>920</v>
      </c>
      <c r="E114" s="68"/>
      <c r="F114" s="68"/>
      <c r="G114" s="68">
        <v>340</v>
      </c>
      <c r="H114" s="119">
        <f t="shared" si="1"/>
        <v>-25713.36000000003</v>
      </c>
      <c r="I114" s="37" t="s">
        <v>794</v>
      </c>
    </row>
    <row r="115" spans="1:9">
      <c r="A115" s="65">
        <v>40374</v>
      </c>
      <c r="B115" s="69"/>
      <c r="C115" s="66"/>
      <c r="D115" s="70" t="s">
        <v>796</v>
      </c>
      <c r="E115" s="68"/>
      <c r="F115" s="68"/>
      <c r="G115" s="68">
        <v>180</v>
      </c>
      <c r="H115" s="119">
        <f t="shared" si="1"/>
        <v>-25533.36000000003</v>
      </c>
      <c r="I115" s="37" t="s">
        <v>794</v>
      </c>
    </row>
    <row r="116" spans="1:9">
      <c r="A116" s="65">
        <v>40374</v>
      </c>
      <c r="B116" s="69"/>
      <c r="C116" s="66"/>
      <c r="D116" s="70" t="s">
        <v>797</v>
      </c>
      <c r="E116" s="68"/>
      <c r="F116" s="68"/>
      <c r="G116" s="68">
        <v>1819.12</v>
      </c>
      <c r="H116" s="119">
        <f t="shared" si="1"/>
        <v>-23714.240000000031</v>
      </c>
      <c r="I116" s="37" t="s">
        <v>794</v>
      </c>
    </row>
    <row r="117" spans="1:9">
      <c r="A117" s="65">
        <v>40374</v>
      </c>
      <c r="B117" s="69" t="s">
        <v>258</v>
      </c>
      <c r="C117" s="66"/>
      <c r="D117" s="70" t="s">
        <v>729</v>
      </c>
      <c r="E117" s="68"/>
      <c r="F117" s="68">
        <v>18.96</v>
      </c>
      <c r="G117" s="68"/>
      <c r="H117" s="119">
        <f t="shared" si="1"/>
        <v>-23733.20000000003</v>
      </c>
      <c r="I117" s="37" t="s">
        <v>794</v>
      </c>
    </row>
    <row r="118" spans="1:9">
      <c r="A118" s="8">
        <v>40374</v>
      </c>
      <c r="B118" s="36" t="s">
        <v>258</v>
      </c>
      <c r="C118" s="9"/>
      <c r="D118" s="40" t="s">
        <v>735</v>
      </c>
      <c r="E118" s="11"/>
      <c r="F118" s="68">
        <v>1086.99</v>
      </c>
      <c r="G118" s="68"/>
      <c r="H118" s="119">
        <f t="shared" si="1"/>
        <v>-24820.190000000031</v>
      </c>
      <c r="I118" s="37" t="s">
        <v>794</v>
      </c>
    </row>
    <row r="119" spans="1:9">
      <c r="A119" s="8">
        <v>40374</v>
      </c>
      <c r="B119" s="36"/>
      <c r="C119" s="9"/>
      <c r="D119" s="40" t="s">
        <v>729</v>
      </c>
      <c r="E119" s="11"/>
      <c r="F119" s="68">
        <v>10</v>
      </c>
      <c r="G119" s="68"/>
      <c r="H119" s="119">
        <f t="shared" si="1"/>
        <v>-24830.190000000031</v>
      </c>
      <c r="I119" s="37" t="s">
        <v>794</v>
      </c>
    </row>
    <row r="120" spans="1:9">
      <c r="A120" s="8">
        <v>40374</v>
      </c>
      <c r="B120" s="36" t="s">
        <v>258</v>
      </c>
      <c r="C120" s="9"/>
      <c r="D120" s="40" t="s">
        <v>735</v>
      </c>
      <c r="E120" s="11"/>
      <c r="F120" s="68">
        <v>12</v>
      </c>
      <c r="G120" s="68"/>
      <c r="H120" s="119">
        <f t="shared" si="1"/>
        <v>-24842.190000000031</v>
      </c>
      <c r="I120" s="37" t="s">
        <v>794</v>
      </c>
    </row>
    <row r="121" spans="1:9">
      <c r="A121" s="8">
        <v>40374</v>
      </c>
      <c r="B121" s="36" t="s">
        <v>258</v>
      </c>
      <c r="C121" s="36"/>
      <c r="D121" s="40" t="s">
        <v>736</v>
      </c>
      <c r="E121" s="11"/>
      <c r="F121" s="68">
        <v>1892.65</v>
      </c>
      <c r="G121" s="68"/>
      <c r="H121" s="119">
        <f t="shared" si="1"/>
        <v>-26734.840000000033</v>
      </c>
      <c r="I121" s="37" t="s">
        <v>794</v>
      </c>
    </row>
    <row r="122" spans="1:9">
      <c r="A122" s="8">
        <v>40374</v>
      </c>
      <c r="B122" s="36" t="s">
        <v>258</v>
      </c>
      <c r="C122" s="36"/>
      <c r="D122" s="37" t="s">
        <v>737</v>
      </c>
      <c r="E122" s="11"/>
      <c r="F122" s="68">
        <v>1800</v>
      </c>
      <c r="G122" s="68"/>
      <c r="H122" s="119">
        <f t="shared" si="1"/>
        <v>-28534.840000000033</v>
      </c>
      <c r="I122" s="37" t="s">
        <v>794</v>
      </c>
    </row>
    <row r="123" spans="1:9">
      <c r="A123" s="8">
        <v>40374</v>
      </c>
      <c r="B123" s="36"/>
      <c r="C123" s="36"/>
      <c r="D123" s="37" t="s">
        <v>806</v>
      </c>
      <c r="E123" s="11"/>
      <c r="F123" s="68">
        <v>19.5</v>
      </c>
      <c r="G123" s="68"/>
      <c r="H123" s="119">
        <f t="shared" si="1"/>
        <v>-28554.340000000033</v>
      </c>
      <c r="I123" s="37" t="s">
        <v>794</v>
      </c>
    </row>
    <row r="124" spans="1:9">
      <c r="A124" s="8">
        <v>40374</v>
      </c>
      <c r="B124" s="36" t="s">
        <v>258</v>
      </c>
      <c r="C124" s="36"/>
      <c r="D124" s="37" t="s">
        <v>96</v>
      </c>
      <c r="E124" s="11"/>
      <c r="F124" s="68">
        <v>1644.09</v>
      </c>
      <c r="G124" s="68"/>
      <c r="H124" s="119">
        <f t="shared" si="1"/>
        <v>-30198.430000000033</v>
      </c>
      <c r="I124" s="37" t="s">
        <v>794</v>
      </c>
    </row>
    <row r="125" spans="1:9">
      <c r="A125" s="8">
        <v>40374</v>
      </c>
      <c r="B125" s="36">
        <v>4936</v>
      </c>
      <c r="C125" s="9"/>
      <c r="D125" s="37" t="s">
        <v>738</v>
      </c>
      <c r="E125" s="11"/>
      <c r="F125" s="68">
        <v>646.21</v>
      </c>
      <c r="G125" s="68"/>
      <c r="H125" s="119">
        <f t="shared" si="1"/>
        <v>-30844.640000000032</v>
      </c>
      <c r="I125" s="37" t="s">
        <v>794</v>
      </c>
    </row>
    <row r="126" spans="1:9">
      <c r="A126" s="8">
        <v>40374</v>
      </c>
      <c r="B126" s="9">
        <v>4937</v>
      </c>
      <c r="C126" s="9"/>
      <c r="D126" s="37" t="s">
        <v>323</v>
      </c>
      <c r="E126" s="11"/>
      <c r="F126" s="68">
        <v>0</v>
      </c>
      <c r="G126" s="68"/>
      <c r="H126" s="119">
        <f t="shared" si="1"/>
        <v>-30844.640000000032</v>
      </c>
      <c r="I126" s="37" t="s">
        <v>794</v>
      </c>
    </row>
    <row r="127" spans="1:9">
      <c r="A127" s="84">
        <v>40374</v>
      </c>
      <c r="B127" s="63" t="s">
        <v>258</v>
      </c>
      <c r="C127" s="85"/>
      <c r="D127" s="64" t="s">
        <v>745</v>
      </c>
      <c r="E127" s="54"/>
      <c r="F127" s="105">
        <v>147</v>
      </c>
      <c r="G127" s="122"/>
      <c r="H127" s="119">
        <f t="shared" si="1"/>
        <v>-30991.640000000032</v>
      </c>
      <c r="I127" s="37" t="s">
        <v>794</v>
      </c>
    </row>
    <row r="128" spans="1:9">
      <c r="A128" s="84">
        <v>40374</v>
      </c>
      <c r="B128" s="63" t="s">
        <v>258</v>
      </c>
      <c r="C128" s="85"/>
      <c r="D128" s="64" t="s">
        <v>746</v>
      </c>
      <c r="E128" s="54"/>
      <c r="F128" s="105">
        <v>322</v>
      </c>
      <c r="G128" s="122"/>
      <c r="H128" s="119">
        <f t="shared" si="1"/>
        <v>-31313.640000000032</v>
      </c>
      <c r="I128" s="37" t="s">
        <v>794</v>
      </c>
    </row>
    <row r="129" spans="1:9">
      <c r="A129" s="84">
        <v>40374</v>
      </c>
      <c r="B129" s="63" t="s">
        <v>258</v>
      </c>
      <c r="C129" s="85"/>
      <c r="D129" s="64" t="s">
        <v>747</v>
      </c>
      <c r="E129" s="54"/>
      <c r="F129" s="105">
        <v>322</v>
      </c>
      <c r="G129" s="122"/>
      <c r="H129" s="119">
        <f t="shared" si="1"/>
        <v>-31635.640000000032</v>
      </c>
      <c r="I129" s="37" t="s">
        <v>794</v>
      </c>
    </row>
    <row r="130" spans="1:9">
      <c r="A130" s="84">
        <v>40374</v>
      </c>
      <c r="B130" s="63" t="s">
        <v>258</v>
      </c>
      <c r="C130" s="85"/>
      <c r="D130" s="64" t="s">
        <v>748</v>
      </c>
      <c r="E130" s="54"/>
      <c r="F130" s="105">
        <v>322</v>
      </c>
      <c r="G130" s="122"/>
      <c r="H130" s="119">
        <f t="shared" si="1"/>
        <v>-31957.640000000032</v>
      </c>
      <c r="I130" s="37" t="s">
        <v>794</v>
      </c>
    </row>
    <row r="131" spans="1:9">
      <c r="A131" s="84">
        <v>40374</v>
      </c>
      <c r="B131" s="63" t="s">
        <v>258</v>
      </c>
      <c r="C131" s="85"/>
      <c r="D131" s="64" t="s">
        <v>807</v>
      </c>
      <c r="E131" s="54"/>
      <c r="F131" s="105">
        <v>147</v>
      </c>
      <c r="G131" s="122"/>
      <c r="H131" s="119">
        <f t="shared" si="1"/>
        <v>-32104.640000000032</v>
      </c>
      <c r="I131" s="37" t="s">
        <v>794</v>
      </c>
    </row>
    <row r="132" spans="1:9">
      <c r="A132" s="84">
        <v>40374</v>
      </c>
      <c r="B132" s="63" t="s">
        <v>258</v>
      </c>
      <c r="C132" s="85"/>
      <c r="D132" s="64" t="s">
        <v>749</v>
      </c>
      <c r="E132" s="54"/>
      <c r="F132" s="105">
        <v>294</v>
      </c>
      <c r="G132" s="122"/>
      <c r="H132" s="119">
        <f t="shared" si="1"/>
        <v>-32398.640000000032</v>
      </c>
      <c r="I132" s="37" t="s">
        <v>794</v>
      </c>
    </row>
    <row r="133" spans="1:9">
      <c r="A133" s="84">
        <v>40374</v>
      </c>
      <c r="B133" s="63" t="s">
        <v>258</v>
      </c>
      <c r="C133" s="85"/>
      <c r="D133" s="64" t="s">
        <v>750</v>
      </c>
      <c r="E133" s="54"/>
      <c r="F133" s="105">
        <v>161</v>
      </c>
      <c r="G133" s="122"/>
      <c r="H133" s="119">
        <f t="shared" si="1"/>
        <v>-32559.640000000032</v>
      </c>
      <c r="I133" s="37" t="s">
        <v>794</v>
      </c>
    </row>
    <row r="134" spans="1:9">
      <c r="A134" s="84">
        <v>40374</v>
      </c>
      <c r="B134" s="63" t="s">
        <v>258</v>
      </c>
      <c r="C134" s="85"/>
      <c r="D134" s="64" t="s">
        <v>751</v>
      </c>
      <c r="E134" s="54"/>
      <c r="F134" s="105">
        <v>161</v>
      </c>
      <c r="G134" s="122"/>
      <c r="H134" s="119">
        <f t="shared" si="1"/>
        <v>-32720.640000000032</v>
      </c>
      <c r="I134" s="37" t="s">
        <v>794</v>
      </c>
    </row>
    <row r="135" spans="1:9">
      <c r="A135" s="84">
        <v>40374</v>
      </c>
      <c r="B135" s="63" t="s">
        <v>258</v>
      </c>
      <c r="C135" s="85"/>
      <c r="D135" s="64" t="s">
        <v>752</v>
      </c>
      <c r="E135" s="54"/>
      <c r="F135" s="105">
        <v>161</v>
      </c>
      <c r="G135" s="122"/>
      <c r="H135" s="119">
        <f t="shared" si="1"/>
        <v>-32881.640000000029</v>
      </c>
      <c r="I135" s="37" t="s">
        <v>794</v>
      </c>
    </row>
    <row r="136" spans="1:9">
      <c r="A136" s="84">
        <v>40374</v>
      </c>
      <c r="B136" s="63" t="s">
        <v>258</v>
      </c>
      <c r="C136" s="85"/>
      <c r="D136" s="64" t="s">
        <v>753</v>
      </c>
      <c r="E136" s="54"/>
      <c r="F136" s="105">
        <v>161</v>
      </c>
      <c r="G136" s="122"/>
      <c r="H136" s="119">
        <f t="shared" si="1"/>
        <v>-33042.640000000029</v>
      </c>
      <c r="I136" s="37" t="s">
        <v>794</v>
      </c>
    </row>
    <row r="137" spans="1:9">
      <c r="A137" s="84">
        <v>40374</v>
      </c>
      <c r="B137" s="63" t="s">
        <v>258</v>
      </c>
      <c r="C137" s="85"/>
      <c r="D137" s="64" t="s">
        <v>754</v>
      </c>
      <c r="E137" s="54"/>
      <c r="F137" s="105">
        <v>147</v>
      </c>
      <c r="G137" s="122"/>
      <c r="H137" s="119">
        <f t="shared" si="1"/>
        <v>-33189.640000000029</v>
      </c>
      <c r="I137" s="37" t="s">
        <v>794</v>
      </c>
    </row>
    <row r="138" spans="1:9">
      <c r="A138" s="84">
        <v>40374</v>
      </c>
      <c r="B138" s="63" t="s">
        <v>258</v>
      </c>
      <c r="C138" s="85"/>
      <c r="D138" s="64" t="s">
        <v>755</v>
      </c>
      <c r="E138" s="54"/>
      <c r="F138" s="105">
        <v>147</v>
      </c>
      <c r="G138" s="122"/>
      <c r="H138" s="119">
        <f t="shared" ref="H138:H201" si="2">H137-F138+G138</f>
        <v>-33336.640000000029</v>
      </c>
      <c r="I138" s="37" t="s">
        <v>794</v>
      </c>
    </row>
    <row r="139" spans="1:9">
      <c r="A139" s="84">
        <v>40374</v>
      </c>
      <c r="B139" s="63" t="s">
        <v>258</v>
      </c>
      <c r="C139" s="85"/>
      <c r="D139" s="64" t="s">
        <v>756</v>
      </c>
      <c r="E139" s="54"/>
      <c r="F139" s="105">
        <v>450</v>
      </c>
      <c r="G139" s="122"/>
      <c r="H139" s="119">
        <f t="shared" si="2"/>
        <v>-33786.640000000029</v>
      </c>
      <c r="I139" s="37" t="s">
        <v>794</v>
      </c>
    </row>
    <row r="140" spans="1:9">
      <c r="A140" s="84">
        <v>40374</v>
      </c>
      <c r="B140" s="63"/>
      <c r="C140" s="85"/>
      <c r="D140" s="64" t="s">
        <v>808</v>
      </c>
      <c r="E140" s="54"/>
      <c r="F140" s="105">
        <v>7.8</v>
      </c>
      <c r="G140" s="122"/>
      <c r="H140" s="119">
        <f t="shared" si="2"/>
        <v>-33794.440000000031</v>
      </c>
      <c r="I140" s="37" t="s">
        <v>794</v>
      </c>
    </row>
    <row r="141" spans="1:9">
      <c r="A141" s="8">
        <v>40375</v>
      </c>
      <c r="B141" s="9"/>
      <c r="C141" s="9"/>
      <c r="D141" s="40" t="s">
        <v>728</v>
      </c>
      <c r="E141" s="11"/>
      <c r="F141" s="68"/>
      <c r="G141" s="68">
        <v>30000</v>
      </c>
      <c r="H141" s="119">
        <f t="shared" si="2"/>
        <v>-3794.4400000000314</v>
      </c>
      <c r="I141" s="37" t="s">
        <v>809</v>
      </c>
    </row>
    <row r="142" spans="1:9">
      <c r="A142" s="84">
        <v>40375</v>
      </c>
      <c r="B142" s="63">
        <v>4938</v>
      </c>
      <c r="C142" s="85">
        <v>475</v>
      </c>
      <c r="D142" s="64" t="s">
        <v>757</v>
      </c>
      <c r="E142" s="54"/>
      <c r="F142" s="105">
        <v>226.3</v>
      </c>
      <c r="G142" s="122"/>
      <c r="H142" s="119">
        <f t="shared" si="2"/>
        <v>-4020.7400000000316</v>
      </c>
      <c r="I142" s="37" t="s">
        <v>813</v>
      </c>
    </row>
    <row r="143" spans="1:9">
      <c r="A143" s="84">
        <v>40375</v>
      </c>
      <c r="B143" s="63">
        <v>4939</v>
      </c>
      <c r="C143" s="85">
        <v>57</v>
      </c>
      <c r="D143" s="64" t="s">
        <v>758</v>
      </c>
      <c r="E143" s="54"/>
      <c r="F143" s="105">
        <v>830</v>
      </c>
      <c r="G143" s="122"/>
      <c r="H143" s="119">
        <f t="shared" si="2"/>
        <v>-4850.7400000000316</v>
      </c>
      <c r="I143" s="37" t="s">
        <v>809</v>
      </c>
    </row>
    <row r="144" spans="1:9">
      <c r="A144" s="84">
        <v>40375</v>
      </c>
      <c r="B144" s="63">
        <v>4940</v>
      </c>
      <c r="C144" s="85">
        <v>47727010</v>
      </c>
      <c r="D144" s="64" t="s">
        <v>781</v>
      </c>
      <c r="E144" s="54"/>
      <c r="F144" s="105">
        <v>130</v>
      </c>
      <c r="G144" s="122"/>
      <c r="H144" s="119">
        <f t="shared" si="2"/>
        <v>-4980.7400000000316</v>
      </c>
      <c r="I144" s="37" t="s">
        <v>813</v>
      </c>
    </row>
    <row r="145" spans="1:9">
      <c r="A145" s="84">
        <v>40375</v>
      </c>
      <c r="B145" s="63"/>
      <c r="C145" s="85"/>
      <c r="D145" s="64" t="s">
        <v>779</v>
      </c>
      <c r="E145" s="54"/>
      <c r="F145" s="105"/>
      <c r="G145" s="122">
        <v>1240.68</v>
      </c>
      <c r="H145" s="119">
        <f t="shared" si="2"/>
        <v>-3740.0600000000313</v>
      </c>
      <c r="I145" s="37" t="s">
        <v>809</v>
      </c>
    </row>
    <row r="146" spans="1:9">
      <c r="A146" s="79">
        <v>40375</v>
      </c>
      <c r="B146" s="88" t="s">
        <v>258</v>
      </c>
      <c r="C146" s="80"/>
      <c r="D146" s="81" t="s">
        <v>744</v>
      </c>
      <c r="E146" s="82"/>
      <c r="F146" s="83">
        <v>1003.2</v>
      </c>
      <c r="G146" s="122"/>
      <c r="H146" s="119">
        <f t="shared" si="2"/>
        <v>-4743.2600000000311</v>
      </c>
      <c r="I146" s="37" t="s">
        <v>809</v>
      </c>
    </row>
    <row r="147" spans="1:9">
      <c r="A147" s="97">
        <v>40375</v>
      </c>
      <c r="B147" s="98" t="s">
        <v>258</v>
      </c>
      <c r="C147" s="99"/>
      <c r="D147" s="81" t="s">
        <v>811</v>
      </c>
      <c r="E147" s="100"/>
      <c r="F147" s="83">
        <v>6000</v>
      </c>
      <c r="G147" s="122"/>
      <c r="H147" s="119">
        <f t="shared" si="2"/>
        <v>-10743.260000000031</v>
      </c>
      <c r="I147" s="37" t="s">
        <v>809</v>
      </c>
    </row>
    <row r="148" spans="1:9">
      <c r="A148" s="97">
        <v>40375</v>
      </c>
      <c r="B148" s="98" t="s">
        <v>258</v>
      </c>
      <c r="C148" s="99"/>
      <c r="D148" s="81" t="s">
        <v>257</v>
      </c>
      <c r="E148" s="100"/>
      <c r="F148" s="83">
        <v>13.5</v>
      </c>
      <c r="G148" s="122"/>
      <c r="H148" s="119">
        <f t="shared" si="2"/>
        <v>-10756.760000000031</v>
      </c>
      <c r="I148" s="37" t="s">
        <v>813</v>
      </c>
    </row>
    <row r="149" spans="1:9">
      <c r="A149" s="84">
        <v>40380</v>
      </c>
      <c r="B149" s="63">
        <v>5644</v>
      </c>
      <c r="C149" s="85"/>
      <c r="D149" s="89" t="s">
        <v>739</v>
      </c>
      <c r="E149" s="54"/>
      <c r="F149" s="105">
        <v>81.680000000000007</v>
      </c>
      <c r="G149" s="122"/>
      <c r="H149" s="119">
        <f t="shared" si="2"/>
        <v>-10838.440000000031</v>
      </c>
      <c r="I149" s="37" t="s">
        <v>813</v>
      </c>
    </row>
    <row r="150" spans="1:9">
      <c r="A150" s="84">
        <v>40378</v>
      </c>
      <c r="B150" s="63"/>
      <c r="C150" s="85"/>
      <c r="D150" s="94" t="s">
        <v>919</v>
      </c>
      <c r="E150" s="54"/>
      <c r="F150" s="105"/>
      <c r="G150" s="122">
        <v>3569.9</v>
      </c>
      <c r="H150" s="119">
        <f t="shared" si="2"/>
        <v>-7268.5400000000318</v>
      </c>
      <c r="I150" s="37" t="s">
        <v>813</v>
      </c>
    </row>
    <row r="151" spans="1:9">
      <c r="A151" s="84">
        <v>40378</v>
      </c>
      <c r="B151" s="244">
        <v>4901</v>
      </c>
      <c r="C151" s="245"/>
      <c r="D151" s="246" t="s">
        <v>814</v>
      </c>
      <c r="E151" s="235"/>
      <c r="F151" s="235">
        <v>12000</v>
      </c>
      <c r="G151" s="122"/>
      <c r="H151" s="119">
        <f t="shared" si="2"/>
        <v>-19268.54000000003</v>
      </c>
      <c r="I151" s="37" t="s">
        <v>813</v>
      </c>
    </row>
    <row r="152" spans="1:9">
      <c r="A152" s="84">
        <v>40379</v>
      </c>
      <c r="B152" s="244">
        <v>5641</v>
      </c>
      <c r="C152" s="245"/>
      <c r="D152" s="246" t="s">
        <v>814</v>
      </c>
      <c r="E152" s="235"/>
      <c r="F152" s="235">
        <v>12000</v>
      </c>
      <c r="G152" s="122"/>
      <c r="H152" s="119">
        <f t="shared" si="2"/>
        <v>-31268.54000000003</v>
      </c>
      <c r="I152" s="37" t="s">
        <v>813</v>
      </c>
    </row>
    <row r="153" spans="1:9">
      <c r="A153" s="84">
        <v>40379</v>
      </c>
      <c r="B153" s="63" t="s">
        <v>258</v>
      </c>
      <c r="C153" s="85"/>
      <c r="D153" s="94" t="s">
        <v>815</v>
      </c>
      <c r="E153" s="54"/>
      <c r="F153" s="105">
        <v>4</v>
      </c>
      <c r="G153" s="122"/>
      <c r="H153" s="119">
        <f t="shared" si="2"/>
        <v>-31272.54000000003</v>
      </c>
      <c r="I153" s="37" t="s">
        <v>813</v>
      </c>
    </row>
    <row r="154" spans="1:9">
      <c r="A154" s="84">
        <v>40379</v>
      </c>
      <c r="B154" s="63" t="s">
        <v>258</v>
      </c>
      <c r="C154" s="85"/>
      <c r="D154" s="94" t="s">
        <v>740</v>
      </c>
      <c r="E154" s="54"/>
      <c r="F154" s="105">
        <v>2336.4</v>
      </c>
      <c r="G154" s="122"/>
      <c r="H154" s="119">
        <f t="shared" si="2"/>
        <v>-33608.940000000031</v>
      </c>
      <c r="I154" s="37" t="s">
        <v>813</v>
      </c>
    </row>
    <row r="155" spans="1:9">
      <c r="A155" s="84">
        <v>40379</v>
      </c>
      <c r="B155" s="63" t="s">
        <v>258</v>
      </c>
      <c r="C155" s="85"/>
      <c r="D155" s="94" t="s">
        <v>740</v>
      </c>
      <c r="E155" s="54"/>
      <c r="F155" s="105">
        <v>396</v>
      </c>
      <c r="G155" s="122"/>
      <c r="H155" s="119">
        <f t="shared" si="2"/>
        <v>-34004.940000000031</v>
      </c>
      <c r="I155" s="37" t="s">
        <v>813</v>
      </c>
    </row>
    <row r="156" spans="1:9">
      <c r="A156" s="84">
        <v>40379</v>
      </c>
      <c r="B156" s="63" t="s">
        <v>258</v>
      </c>
      <c r="C156" s="85"/>
      <c r="D156" s="94" t="s">
        <v>740</v>
      </c>
      <c r="E156" s="54"/>
      <c r="F156" s="105">
        <v>2059.1999999999998</v>
      </c>
      <c r="G156" s="122"/>
      <c r="H156" s="119">
        <f t="shared" si="2"/>
        <v>-36064.140000000029</v>
      </c>
      <c r="I156" s="37" t="s">
        <v>813</v>
      </c>
    </row>
    <row r="157" spans="1:9">
      <c r="A157" s="84">
        <v>40379</v>
      </c>
      <c r="B157" s="63" t="s">
        <v>258</v>
      </c>
      <c r="C157" s="85"/>
      <c r="D157" s="94" t="s">
        <v>442</v>
      </c>
      <c r="E157" s="54"/>
      <c r="F157" s="105">
        <v>2521.7399999999998</v>
      </c>
      <c r="G157" s="122"/>
      <c r="H157" s="119">
        <f t="shared" si="2"/>
        <v>-38585.880000000026</v>
      </c>
      <c r="I157" s="37" t="s">
        <v>813</v>
      </c>
    </row>
    <row r="158" spans="1:9">
      <c r="A158" s="84">
        <v>40379</v>
      </c>
      <c r="B158" s="63" t="s">
        <v>258</v>
      </c>
      <c r="C158" s="85"/>
      <c r="D158" s="94" t="s">
        <v>742</v>
      </c>
      <c r="E158" s="54"/>
      <c r="F158" s="105">
        <v>1682.28</v>
      </c>
      <c r="G158" s="122"/>
      <c r="H158" s="119">
        <f t="shared" si="2"/>
        <v>-40268.160000000025</v>
      </c>
      <c r="I158" s="37" t="s">
        <v>813</v>
      </c>
    </row>
    <row r="159" spans="1:9">
      <c r="A159" s="84">
        <v>40380</v>
      </c>
      <c r="B159" s="63"/>
      <c r="C159" s="85"/>
      <c r="D159" s="94" t="s">
        <v>810</v>
      </c>
      <c r="E159" s="54"/>
      <c r="F159" s="105"/>
      <c r="G159" s="122">
        <v>3619.43</v>
      </c>
      <c r="H159" s="119">
        <f t="shared" si="2"/>
        <v>-36648.730000000025</v>
      </c>
      <c r="I159" s="37" t="s">
        <v>813</v>
      </c>
    </row>
    <row r="160" spans="1:9">
      <c r="A160" s="84">
        <v>40380</v>
      </c>
      <c r="B160" s="63"/>
      <c r="C160" s="85"/>
      <c r="D160" s="94" t="s">
        <v>729</v>
      </c>
      <c r="E160" s="54"/>
      <c r="F160" s="105">
        <v>2</v>
      </c>
      <c r="G160" s="122"/>
      <c r="H160" s="119">
        <f t="shared" si="2"/>
        <v>-36650.730000000025</v>
      </c>
      <c r="I160" s="37" t="s">
        <v>813</v>
      </c>
    </row>
    <row r="161" spans="1:9">
      <c r="A161" s="84">
        <v>40380</v>
      </c>
      <c r="B161" s="63" t="s">
        <v>258</v>
      </c>
      <c r="C161" s="85"/>
      <c r="D161" s="94" t="s">
        <v>743</v>
      </c>
      <c r="E161" s="54"/>
      <c r="F161" s="105">
        <v>360.06</v>
      </c>
      <c r="G161" s="122"/>
      <c r="H161" s="119">
        <f t="shared" si="2"/>
        <v>-37010.790000000023</v>
      </c>
      <c r="I161" s="37" t="s">
        <v>813</v>
      </c>
    </row>
    <row r="162" spans="1:9">
      <c r="A162" s="84">
        <v>40380</v>
      </c>
      <c r="B162" s="63">
        <v>5642</v>
      </c>
      <c r="C162" s="85"/>
      <c r="D162" s="94" t="s">
        <v>824</v>
      </c>
      <c r="E162" s="54"/>
      <c r="F162" s="105">
        <v>3207.22</v>
      </c>
      <c r="G162" s="122"/>
      <c r="H162" s="119">
        <f t="shared" si="2"/>
        <v>-40218.010000000024</v>
      </c>
      <c r="I162" s="37" t="s">
        <v>813</v>
      </c>
    </row>
    <row r="163" spans="1:9">
      <c r="A163" s="84">
        <v>40380</v>
      </c>
      <c r="B163" s="63">
        <v>5643</v>
      </c>
      <c r="C163" s="85"/>
      <c r="D163" s="94" t="s">
        <v>822</v>
      </c>
      <c r="E163" s="54"/>
      <c r="F163" s="105">
        <v>235.56</v>
      </c>
      <c r="G163" s="122">
        <v>0</v>
      </c>
      <c r="H163" s="119">
        <f t="shared" si="2"/>
        <v>-40453.570000000022</v>
      </c>
      <c r="I163" s="37" t="s">
        <v>813</v>
      </c>
    </row>
    <row r="164" spans="1:9">
      <c r="A164" s="84">
        <v>40381</v>
      </c>
      <c r="B164" s="63" t="s">
        <v>258</v>
      </c>
      <c r="C164" s="85"/>
      <c r="D164" s="94" t="s">
        <v>730</v>
      </c>
      <c r="E164" s="54"/>
      <c r="F164" s="105">
        <v>318.60000000000002</v>
      </c>
      <c r="G164" s="122"/>
      <c r="H164" s="119">
        <f t="shared" si="2"/>
        <v>-40772.17000000002</v>
      </c>
      <c r="I164" s="37" t="s">
        <v>813</v>
      </c>
    </row>
    <row r="165" spans="1:9">
      <c r="A165" s="84">
        <v>40382</v>
      </c>
      <c r="B165" s="63"/>
      <c r="C165" s="85"/>
      <c r="D165" s="94" t="s">
        <v>819</v>
      </c>
      <c r="E165" s="54"/>
      <c r="F165" s="105"/>
      <c r="G165" s="122">
        <v>1960.19</v>
      </c>
      <c r="H165" s="119">
        <f t="shared" si="2"/>
        <v>-38811.980000000018</v>
      </c>
      <c r="I165" s="37" t="s">
        <v>813</v>
      </c>
    </row>
    <row r="166" spans="1:9">
      <c r="A166" s="84">
        <v>40382</v>
      </c>
      <c r="B166" s="63">
        <v>4902</v>
      </c>
      <c r="C166" s="85"/>
      <c r="D166" s="94" t="s">
        <v>823</v>
      </c>
      <c r="E166" s="54"/>
      <c r="F166" s="105">
        <v>170</v>
      </c>
      <c r="G166" s="122"/>
      <c r="H166" s="119">
        <f t="shared" si="2"/>
        <v>-38981.980000000018</v>
      </c>
      <c r="I166" s="37" t="s">
        <v>813</v>
      </c>
    </row>
    <row r="167" spans="1:9">
      <c r="A167" s="84">
        <v>40385</v>
      </c>
      <c r="B167" s="63"/>
      <c r="C167" s="85"/>
      <c r="D167" s="94" t="s">
        <v>816</v>
      </c>
      <c r="E167" s="54"/>
      <c r="F167" s="105"/>
      <c r="G167" s="122">
        <v>1931.99</v>
      </c>
      <c r="H167" s="119">
        <f t="shared" si="2"/>
        <v>-37049.99000000002</v>
      </c>
      <c r="I167" s="37" t="s">
        <v>813</v>
      </c>
    </row>
    <row r="168" spans="1:9">
      <c r="A168" s="84">
        <v>40385</v>
      </c>
      <c r="B168" s="63"/>
      <c r="C168" s="85"/>
      <c r="D168" s="94" t="s">
        <v>817</v>
      </c>
      <c r="E168" s="54"/>
      <c r="F168" s="105">
        <v>200</v>
      </c>
      <c r="G168" s="122"/>
      <c r="H168" s="119">
        <f t="shared" si="2"/>
        <v>-37249.99000000002</v>
      </c>
      <c r="I168" s="37" t="s">
        <v>813</v>
      </c>
    </row>
    <row r="169" spans="1:9">
      <c r="A169" s="84">
        <v>40386</v>
      </c>
      <c r="B169" s="63"/>
      <c r="C169" s="85"/>
      <c r="D169" s="94" t="s">
        <v>816</v>
      </c>
      <c r="E169" s="54"/>
      <c r="F169" s="105"/>
      <c r="G169" s="122">
        <v>1617.07</v>
      </c>
      <c r="H169" s="119">
        <f t="shared" si="2"/>
        <v>-35632.92000000002</v>
      </c>
      <c r="I169" s="37" t="s">
        <v>813</v>
      </c>
    </row>
    <row r="170" spans="1:9">
      <c r="A170" s="84">
        <v>40386</v>
      </c>
      <c r="B170" s="63" t="s">
        <v>258</v>
      </c>
      <c r="C170" s="85"/>
      <c r="D170" s="94" t="s">
        <v>818</v>
      </c>
      <c r="E170" s="54"/>
      <c r="F170" s="105">
        <v>269.89999999999998</v>
      </c>
      <c r="G170" s="122"/>
      <c r="H170" s="119">
        <f t="shared" si="2"/>
        <v>-35902.820000000022</v>
      </c>
      <c r="I170" s="37" t="s">
        <v>813</v>
      </c>
    </row>
    <row r="171" spans="1:9">
      <c r="A171" s="84">
        <v>40386</v>
      </c>
      <c r="B171" s="63" t="s">
        <v>258</v>
      </c>
      <c r="C171" s="85"/>
      <c r="D171" s="94" t="s">
        <v>744</v>
      </c>
      <c r="E171" s="54"/>
      <c r="F171" s="105">
        <v>1379.4</v>
      </c>
      <c r="G171" s="122"/>
      <c r="H171" s="119">
        <f t="shared" si="2"/>
        <v>-37282.220000000023</v>
      </c>
      <c r="I171" s="37" t="s">
        <v>813</v>
      </c>
    </row>
    <row r="172" spans="1:9">
      <c r="A172" s="102">
        <v>40387</v>
      </c>
      <c r="B172" s="103"/>
      <c r="C172" s="104"/>
      <c r="D172" s="94" t="s">
        <v>816</v>
      </c>
      <c r="E172" s="105">
        <f>-H172-37145.05</f>
        <v>0</v>
      </c>
      <c r="F172" s="105"/>
      <c r="G172" s="122">
        <v>137.16999999999999</v>
      </c>
      <c r="H172" s="119">
        <f t="shared" si="2"/>
        <v>-37145.050000000025</v>
      </c>
      <c r="I172" s="37" t="s">
        <v>813</v>
      </c>
    </row>
    <row r="173" spans="1:9">
      <c r="A173" s="95">
        <v>40388</v>
      </c>
      <c r="B173" s="67">
        <v>4908</v>
      </c>
      <c r="C173" s="71"/>
      <c r="D173" s="67" t="s">
        <v>830</v>
      </c>
      <c r="E173" s="96"/>
      <c r="F173" s="71">
        <v>3044</v>
      </c>
      <c r="G173" s="122"/>
      <c r="H173" s="119">
        <f t="shared" si="2"/>
        <v>-40189.050000000025</v>
      </c>
      <c r="I173" s="37" t="s">
        <v>826</v>
      </c>
    </row>
    <row r="174" spans="1:9">
      <c r="A174" s="95">
        <v>40387</v>
      </c>
      <c r="B174" s="67"/>
      <c r="C174" s="71"/>
      <c r="D174" s="67" t="s">
        <v>820</v>
      </c>
      <c r="E174" s="96"/>
      <c r="F174" s="71"/>
      <c r="G174" s="122">
        <v>12000</v>
      </c>
      <c r="H174" s="119">
        <f t="shared" si="2"/>
        <v>-28189.050000000025</v>
      </c>
      <c r="I174" s="37" t="s">
        <v>826</v>
      </c>
    </row>
    <row r="175" spans="1:9">
      <c r="A175" s="95">
        <v>40387</v>
      </c>
      <c r="B175" s="67"/>
      <c r="C175" s="71"/>
      <c r="D175" s="67" t="s">
        <v>827</v>
      </c>
      <c r="E175" s="96"/>
      <c r="F175" s="71"/>
      <c r="G175" s="122">
        <v>3184.78</v>
      </c>
      <c r="H175" s="119">
        <f t="shared" si="2"/>
        <v>-25004.270000000026</v>
      </c>
      <c r="I175" s="37" t="s">
        <v>826</v>
      </c>
    </row>
    <row r="176" spans="1:9">
      <c r="A176" s="95">
        <v>40387</v>
      </c>
      <c r="B176" s="67"/>
      <c r="C176" s="71"/>
      <c r="D176" s="67" t="s">
        <v>729</v>
      </c>
      <c r="E176" s="96"/>
      <c r="F176" s="71">
        <v>137.46</v>
      </c>
      <c r="G176" s="122"/>
      <c r="H176" s="119">
        <f t="shared" si="2"/>
        <v>-25141.730000000025</v>
      </c>
      <c r="I176" s="37" t="s">
        <v>826</v>
      </c>
    </row>
    <row r="177" spans="1:9">
      <c r="A177" s="95">
        <v>40387</v>
      </c>
      <c r="B177" s="63">
        <v>4904</v>
      </c>
      <c r="C177" s="71"/>
      <c r="D177" s="67" t="s">
        <v>821</v>
      </c>
      <c r="E177" s="96"/>
      <c r="F177" s="71">
        <v>1918.46</v>
      </c>
      <c r="G177" s="122"/>
      <c r="H177" s="119">
        <f t="shared" si="2"/>
        <v>-27060.190000000024</v>
      </c>
      <c r="I177" s="37" t="s">
        <v>826</v>
      </c>
    </row>
    <row r="178" spans="1:9">
      <c r="A178" s="84">
        <v>40387</v>
      </c>
      <c r="B178" s="63" t="s">
        <v>258</v>
      </c>
      <c r="C178" s="85"/>
      <c r="D178" s="94" t="s">
        <v>798</v>
      </c>
      <c r="E178" s="54"/>
      <c r="F178" s="105">
        <v>210</v>
      </c>
      <c r="G178" s="122"/>
      <c r="H178" s="119">
        <f t="shared" si="2"/>
        <v>-27270.190000000024</v>
      </c>
      <c r="I178" s="37" t="s">
        <v>826</v>
      </c>
    </row>
    <row r="179" spans="1:9">
      <c r="A179" s="84">
        <v>40387</v>
      </c>
      <c r="B179" s="63">
        <v>4905</v>
      </c>
      <c r="C179" s="85"/>
      <c r="D179" s="94" t="s">
        <v>799</v>
      </c>
      <c r="E179" s="54"/>
      <c r="F179" s="105">
        <v>797.11</v>
      </c>
      <c r="G179" s="122"/>
      <c r="H179" s="119">
        <f t="shared" si="2"/>
        <v>-28067.300000000025</v>
      </c>
      <c r="I179" s="37" t="s">
        <v>826</v>
      </c>
    </row>
    <row r="180" spans="1:9">
      <c r="A180" s="84">
        <v>40387</v>
      </c>
      <c r="B180" s="63">
        <v>4903</v>
      </c>
      <c r="C180" s="85"/>
      <c r="D180" s="94" t="s">
        <v>346</v>
      </c>
      <c r="E180" s="54"/>
      <c r="F180" s="105">
        <v>1529.98</v>
      </c>
      <c r="G180" s="122"/>
      <c r="H180" s="119">
        <f t="shared" si="2"/>
        <v>-29597.280000000024</v>
      </c>
      <c r="I180" s="37" t="s">
        <v>826</v>
      </c>
    </row>
    <row r="181" spans="1:9">
      <c r="A181" s="84">
        <v>40388</v>
      </c>
      <c r="B181" s="63"/>
      <c r="C181" s="85"/>
      <c r="D181" s="94" t="s">
        <v>929</v>
      </c>
      <c r="E181" s="54"/>
      <c r="F181" s="105"/>
      <c r="G181" s="122">
        <v>366</v>
      </c>
      <c r="H181" s="119">
        <f t="shared" si="2"/>
        <v>-29231.280000000024</v>
      </c>
      <c r="I181" s="37" t="s">
        <v>826</v>
      </c>
    </row>
    <row r="182" spans="1:9">
      <c r="A182" s="84">
        <v>40388</v>
      </c>
      <c r="B182" s="63"/>
      <c r="C182" s="85"/>
      <c r="D182" s="94" t="s">
        <v>283</v>
      </c>
      <c r="E182" s="54"/>
      <c r="F182" s="105"/>
      <c r="G182" s="122">
        <v>2977.21</v>
      </c>
      <c r="H182" s="119">
        <f t="shared" si="2"/>
        <v>-26254.070000000025</v>
      </c>
      <c r="I182" s="37" t="s">
        <v>826</v>
      </c>
    </row>
    <row r="183" spans="1:9">
      <c r="A183" s="84">
        <v>40388</v>
      </c>
      <c r="B183" s="63"/>
      <c r="C183" s="85"/>
      <c r="D183" s="94" t="s">
        <v>795</v>
      </c>
      <c r="E183" s="54"/>
      <c r="F183" s="105"/>
      <c r="G183" s="122">
        <v>250</v>
      </c>
      <c r="H183" s="119">
        <f t="shared" si="2"/>
        <v>-26004.070000000025</v>
      </c>
      <c r="I183" s="37" t="s">
        <v>826</v>
      </c>
    </row>
    <row r="184" spans="1:9">
      <c r="A184" s="84">
        <v>40388</v>
      </c>
      <c r="B184" s="63"/>
      <c r="C184" s="85"/>
      <c r="D184" s="94" t="s">
        <v>795</v>
      </c>
      <c r="E184" s="54"/>
      <c r="F184" s="105"/>
      <c r="G184" s="122">
        <v>140</v>
      </c>
      <c r="H184" s="119">
        <f t="shared" si="2"/>
        <v>-25864.070000000025</v>
      </c>
      <c r="I184" s="37" t="s">
        <v>826</v>
      </c>
    </row>
    <row r="185" spans="1:9">
      <c r="A185" s="84">
        <v>40388</v>
      </c>
      <c r="B185" s="63"/>
      <c r="C185" s="85"/>
      <c r="D185" s="94" t="s">
        <v>310</v>
      </c>
      <c r="E185" s="54"/>
      <c r="F185" s="105">
        <v>4</v>
      </c>
      <c r="G185" s="122"/>
      <c r="H185" s="119">
        <f t="shared" si="2"/>
        <v>-25868.070000000025</v>
      </c>
      <c r="I185" s="37" t="s">
        <v>826</v>
      </c>
    </row>
    <row r="186" spans="1:9">
      <c r="A186" s="84">
        <v>40387</v>
      </c>
      <c r="B186" s="63" t="s">
        <v>258</v>
      </c>
      <c r="C186" s="85"/>
      <c r="D186" s="94" t="s">
        <v>437</v>
      </c>
      <c r="E186" s="54"/>
      <c r="F186" s="105">
        <v>1800</v>
      </c>
      <c r="G186" s="122"/>
      <c r="H186" s="119">
        <f t="shared" si="2"/>
        <v>-27668.070000000025</v>
      </c>
      <c r="I186" s="37" t="s">
        <v>826</v>
      </c>
    </row>
    <row r="187" spans="1:9">
      <c r="A187" s="84">
        <v>40387</v>
      </c>
      <c r="B187" s="63" t="s">
        <v>258</v>
      </c>
      <c r="C187" s="85"/>
      <c r="D187" s="94" t="s">
        <v>336</v>
      </c>
      <c r="E187" s="54"/>
      <c r="F187" s="105">
        <v>110</v>
      </c>
      <c r="G187" s="122"/>
      <c r="H187" s="119">
        <f t="shared" si="2"/>
        <v>-27778.070000000025</v>
      </c>
      <c r="I187" s="37" t="s">
        <v>826</v>
      </c>
    </row>
    <row r="188" spans="1:9">
      <c r="A188" s="84">
        <v>40387</v>
      </c>
      <c r="B188" s="63" t="s">
        <v>258</v>
      </c>
      <c r="C188" s="85"/>
      <c r="D188" s="94" t="s">
        <v>800</v>
      </c>
      <c r="E188" s="54"/>
      <c r="F188" s="105">
        <v>250.07</v>
      </c>
      <c r="G188" s="122"/>
      <c r="H188" s="119">
        <f t="shared" si="2"/>
        <v>-28028.140000000025</v>
      </c>
      <c r="I188" s="37" t="s">
        <v>826</v>
      </c>
    </row>
    <row r="189" spans="1:9">
      <c r="A189" s="84">
        <v>40389</v>
      </c>
      <c r="B189" s="63"/>
      <c r="C189" s="85"/>
      <c r="D189" s="94" t="s">
        <v>930</v>
      </c>
      <c r="E189" s="54"/>
      <c r="F189" s="105"/>
      <c r="G189" s="122">
        <v>6901.24</v>
      </c>
      <c r="H189" s="119">
        <f t="shared" si="2"/>
        <v>-21126.900000000023</v>
      </c>
      <c r="I189" s="37" t="s">
        <v>826</v>
      </c>
    </row>
    <row r="190" spans="1:9">
      <c r="A190" s="84">
        <v>40389</v>
      </c>
      <c r="B190" s="63"/>
      <c r="C190" s="85"/>
      <c r="D190" s="94" t="s">
        <v>283</v>
      </c>
      <c r="E190" s="54"/>
      <c r="F190" s="105"/>
      <c r="G190" s="122">
        <v>274.33999999999997</v>
      </c>
      <c r="H190" s="119">
        <f t="shared" si="2"/>
        <v>-20852.560000000023</v>
      </c>
      <c r="I190" s="37" t="s">
        <v>826</v>
      </c>
    </row>
    <row r="191" spans="1:9">
      <c r="A191" s="84">
        <v>40389</v>
      </c>
      <c r="B191" s="63"/>
      <c r="C191" s="85"/>
      <c r="D191" s="94" t="s">
        <v>831</v>
      </c>
      <c r="E191" s="54"/>
      <c r="F191" s="105"/>
      <c r="G191" s="122">
        <v>120</v>
      </c>
      <c r="H191" s="119">
        <f t="shared" si="2"/>
        <v>-20732.560000000023</v>
      </c>
      <c r="I191" s="37" t="s">
        <v>826</v>
      </c>
    </row>
    <row r="192" spans="1:9">
      <c r="A192" s="84">
        <v>40389</v>
      </c>
      <c r="B192" s="63" t="s">
        <v>258</v>
      </c>
      <c r="C192" s="63" t="s">
        <v>825</v>
      </c>
      <c r="D192" s="94" t="s">
        <v>801</v>
      </c>
      <c r="E192" s="54"/>
      <c r="F192" s="105">
        <v>1194.32</v>
      </c>
      <c r="G192" s="122"/>
      <c r="H192" s="119">
        <f t="shared" si="2"/>
        <v>-21926.880000000023</v>
      </c>
      <c r="I192" s="37" t="s">
        <v>826</v>
      </c>
    </row>
    <row r="193" spans="1:19">
      <c r="A193" s="84">
        <v>40389</v>
      </c>
      <c r="B193" s="63" t="s">
        <v>258</v>
      </c>
      <c r="C193" s="63" t="s">
        <v>825</v>
      </c>
      <c r="D193" s="94" t="s">
        <v>802</v>
      </c>
      <c r="E193" s="54"/>
      <c r="F193" s="105">
        <v>1665.75</v>
      </c>
      <c r="G193" s="122"/>
      <c r="H193" s="119">
        <f t="shared" si="2"/>
        <v>-23592.630000000023</v>
      </c>
      <c r="I193" s="37" t="s">
        <v>826</v>
      </c>
    </row>
    <row r="194" spans="1:19">
      <c r="A194" s="84">
        <v>40388</v>
      </c>
      <c r="B194" s="63" t="s">
        <v>258</v>
      </c>
      <c r="C194" s="63"/>
      <c r="D194" s="94" t="s">
        <v>828</v>
      </c>
      <c r="E194" s="54"/>
      <c r="F194" s="105">
        <v>1825.88</v>
      </c>
      <c r="G194" s="122"/>
      <c r="H194" s="119">
        <f t="shared" si="2"/>
        <v>-25418.510000000024</v>
      </c>
      <c r="I194" s="37" t="s">
        <v>826</v>
      </c>
    </row>
    <row r="195" spans="1:19">
      <c r="A195" s="84">
        <v>40388</v>
      </c>
      <c r="B195" s="63" t="s">
        <v>258</v>
      </c>
      <c r="C195" s="63"/>
      <c r="D195" s="94" t="s">
        <v>829</v>
      </c>
      <c r="E195" s="54"/>
      <c r="F195" s="105">
        <v>5000</v>
      </c>
      <c r="G195" s="122"/>
      <c r="H195" s="119">
        <f t="shared" si="2"/>
        <v>-30418.510000000024</v>
      </c>
      <c r="I195" s="37" t="s">
        <v>826</v>
      </c>
    </row>
    <row r="196" spans="1:19">
      <c r="A196" s="84">
        <v>40389</v>
      </c>
      <c r="B196" s="63" t="s">
        <v>258</v>
      </c>
      <c r="C196" s="63" t="s">
        <v>825</v>
      </c>
      <c r="D196" s="94" t="s">
        <v>803</v>
      </c>
      <c r="E196" s="54"/>
      <c r="F196" s="105">
        <v>551.5</v>
      </c>
      <c r="G196" s="122"/>
      <c r="H196" s="119">
        <f t="shared" si="2"/>
        <v>-30970.010000000024</v>
      </c>
      <c r="I196" s="37" t="s">
        <v>826</v>
      </c>
    </row>
    <row r="197" spans="1:19">
      <c r="A197" s="84">
        <v>40389</v>
      </c>
      <c r="B197" s="63">
        <v>4906</v>
      </c>
      <c r="C197" s="63" t="s">
        <v>825</v>
      </c>
      <c r="D197" s="94" t="s">
        <v>804</v>
      </c>
      <c r="E197" s="54"/>
      <c r="F197" s="105">
        <v>108.5</v>
      </c>
      <c r="G197" s="122"/>
      <c r="H197" s="119">
        <f t="shared" si="2"/>
        <v>-31078.510000000024</v>
      </c>
      <c r="I197" s="37" t="s">
        <v>826</v>
      </c>
    </row>
    <row r="198" spans="1:19">
      <c r="A198" s="84">
        <v>40389</v>
      </c>
      <c r="B198" s="63" t="s">
        <v>258</v>
      </c>
      <c r="C198" s="63" t="s">
        <v>825</v>
      </c>
      <c r="D198" s="94" t="s">
        <v>805</v>
      </c>
      <c r="E198" s="54"/>
      <c r="F198" s="105">
        <v>383.69</v>
      </c>
      <c r="G198" s="122"/>
      <c r="H198" s="119">
        <f t="shared" si="2"/>
        <v>-31462.200000000023</v>
      </c>
      <c r="I198" s="37" t="s">
        <v>826</v>
      </c>
      <c r="Q198">
        <v>1003.2</v>
      </c>
    </row>
    <row r="199" spans="1:19">
      <c r="A199" s="84">
        <v>40389</v>
      </c>
      <c r="B199" s="63" t="s">
        <v>258</v>
      </c>
      <c r="C199" s="63" t="s">
        <v>825</v>
      </c>
      <c r="D199" s="94" t="s">
        <v>805</v>
      </c>
      <c r="E199" s="54"/>
      <c r="F199" s="105">
        <v>383.69</v>
      </c>
      <c r="G199" s="122"/>
      <c r="H199" s="119">
        <f t="shared" si="2"/>
        <v>-31845.890000000021</v>
      </c>
      <c r="I199" s="37" t="s">
        <v>826</v>
      </c>
      <c r="Q199">
        <v>418</v>
      </c>
      <c r="S199">
        <v>418</v>
      </c>
    </row>
    <row r="200" spans="1:19">
      <c r="A200" s="84">
        <v>40389</v>
      </c>
      <c r="B200" s="63" t="s">
        <v>258</v>
      </c>
      <c r="C200" s="63" t="s">
        <v>825</v>
      </c>
      <c r="D200" s="94" t="s">
        <v>805</v>
      </c>
      <c r="E200" s="54"/>
      <c r="F200" s="105">
        <v>383.69</v>
      </c>
      <c r="G200" s="122"/>
      <c r="H200" s="120">
        <f t="shared" si="2"/>
        <v>-32229.58000000002</v>
      </c>
      <c r="I200" s="37" t="s">
        <v>826</v>
      </c>
      <c r="Q200">
        <v>418</v>
      </c>
      <c r="S200">
        <v>418</v>
      </c>
    </row>
    <row r="201" spans="1:19">
      <c r="A201" s="84"/>
      <c r="B201" s="63"/>
      <c r="C201" s="85"/>
      <c r="D201" s="94"/>
      <c r="E201" s="54"/>
      <c r="F201" s="105"/>
      <c r="G201" s="122"/>
      <c r="H201" s="119">
        <f t="shared" si="2"/>
        <v>-32229.58000000002</v>
      </c>
      <c r="I201" s="13"/>
      <c r="Q201">
        <v>100.1</v>
      </c>
      <c r="S201">
        <v>459.8</v>
      </c>
    </row>
    <row r="202" spans="1:19">
      <c r="A202" s="84"/>
      <c r="B202" s="63"/>
      <c r="C202" s="85"/>
      <c r="D202" s="94"/>
      <c r="E202" s="54"/>
      <c r="F202" s="105"/>
      <c r="G202" s="122"/>
      <c r="H202" s="119">
        <f t="shared" ref="H202" si="3">H201+G202-F202</f>
        <v>-32229.58000000002</v>
      </c>
      <c r="I202" s="13"/>
      <c r="Q202">
        <f>Q198-Q199-Q200-Q201</f>
        <v>67.100000000000051</v>
      </c>
      <c r="S202">
        <f>SUM(S199:S201)</f>
        <v>1295.8</v>
      </c>
    </row>
    <row r="203" spans="1:19">
      <c r="A203" s="84"/>
      <c r="B203" s="63"/>
      <c r="C203" s="85"/>
      <c r="D203" s="94"/>
      <c r="E203" s="54"/>
      <c r="F203" s="105"/>
      <c r="G203" s="122"/>
      <c r="H203" s="119"/>
      <c r="I203" s="13"/>
    </row>
    <row r="204" spans="1:19">
      <c r="A204" s="8"/>
      <c r="B204" s="9"/>
      <c r="C204" s="9"/>
      <c r="D204" s="37"/>
      <c r="E204" s="11"/>
      <c r="F204" s="68"/>
      <c r="G204" s="68"/>
      <c r="H204" s="119"/>
      <c r="I204" s="13"/>
    </row>
    <row r="205" spans="1:19">
      <c r="A205" s="84"/>
      <c r="B205" s="85"/>
      <c r="C205" s="85"/>
      <c r="D205" s="94"/>
      <c r="E205" s="54"/>
      <c r="F205" s="105"/>
      <c r="G205" s="122"/>
      <c r="H205" s="119"/>
      <c r="I205" s="13"/>
    </row>
    <row r="206" spans="1:19">
      <c r="A206" s="8"/>
      <c r="B206" s="36"/>
      <c r="C206" s="9"/>
      <c r="D206" s="114"/>
      <c r="E206" s="11"/>
      <c r="F206" s="68"/>
      <c r="G206" s="122"/>
      <c r="H206" s="119"/>
      <c r="I206" s="13"/>
    </row>
    <row r="207" spans="1:19">
      <c r="A207" s="84"/>
      <c r="B207" s="85"/>
      <c r="C207" s="85"/>
      <c r="D207" s="94"/>
      <c r="E207" s="54"/>
      <c r="F207" s="105"/>
      <c r="G207" s="122"/>
      <c r="H207" s="119"/>
      <c r="I207" s="13"/>
    </row>
    <row r="208" spans="1:19">
      <c r="A208" s="84"/>
      <c r="B208" s="85"/>
      <c r="C208" s="85"/>
      <c r="D208" s="64"/>
      <c r="E208" s="54"/>
      <c r="F208" s="105"/>
      <c r="G208" s="122"/>
      <c r="H208" s="119"/>
      <c r="I208" s="13"/>
    </row>
    <row r="209" spans="1:9">
      <c r="A209" s="84"/>
      <c r="B209" s="85"/>
      <c r="C209" s="85"/>
      <c r="D209" s="64"/>
      <c r="E209" s="54"/>
      <c r="F209" s="105"/>
      <c r="G209" s="122"/>
      <c r="H209" s="119"/>
      <c r="I209" s="13"/>
    </row>
    <row r="210" spans="1:9">
      <c r="A210" s="79"/>
      <c r="B210" s="80"/>
      <c r="C210" s="80"/>
      <c r="D210" s="81"/>
      <c r="E210" s="82"/>
      <c r="F210" s="83"/>
      <c r="G210" s="68"/>
      <c r="H210" s="119"/>
      <c r="I210" s="13"/>
    </row>
    <row r="211" spans="1:9">
      <c r="A211" s="8"/>
      <c r="B211" s="9"/>
      <c r="C211" s="9"/>
      <c r="D211" s="67"/>
      <c r="E211" s="76"/>
      <c r="F211" s="76"/>
      <c r="G211" s="68"/>
      <c r="H211" s="119"/>
      <c r="I211" s="13"/>
    </row>
    <row r="212" spans="1:9">
      <c r="A212" s="8"/>
      <c r="B212" s="9"/>
      <c r="C212" s="9"/>
      <c r="D212" s="67"/>
      <c r="E212" s="76"/>
      <c r="F212" s="76"/>
      <c r="G212" s="68"/>
      <c r="H212" s="119"/>
      <c r="I212" s="13"/>
    </row>
    <row r="213" spans="1:9" ht="12" customHeight="1">
      <c r="A213" s="8"/>
      <c r="B213" s="9"/>
      <c r="C213" s="9"/>
      <c r="D213" s="67"/>
      <c r="E213" s="76"/>
      <c r="F213" s="76"/>
      <c r="G213" s="68"/>
      <c r="H213" s="119"/>
      <c r="I213" s="13"/>
    </row>
    <row r="214" spans="1:9" ht="12" customHeight="1">
      <c r="A214" s="8"/>
      <c r="B214" s="9"/>
      <c r="C214" s="9"/>
      <c r="D214" s="67"/>
      <c r="E214" s="76"/>
      <c r="F214" s="76"/>
      <c r="G214" s="121"/>
      <c r="H214" s="119"/>
      <c r="I214" s="13"/>
    </row>
    <row r="215" spans="1:9">
      <c r="A215" s="8"/>
      <c r="B215" s="9"/>
      <c r="C215" s="9"/>
      <c r="D215" s="67"/>
      <c r="E215" s="76"/>
      <c r="F215" s="76"/>
      <c r="G215" s="68"/>
      <c r="H215" s="119"/>
      <c r="I215" s="13"/>
    </row>
    <row r="216" spans="1:9">
      <c r="A216" s="8"/>
      <c r="B216" s="9"/>
      <c r="C216" s="9"/>
      <c r="D216" s="67"/>
      <c r="E216" s="76"/>
      <c r="F216" s="76"/>
      <c r="G216" s="68"/>
      <c r="H216" s="119"/>
      <c r="I216" s="13"/>
    </row>
    <row r="217" spans="1:9">
      <c r="A217" s="8"/>
      <c r="B217" s="9"/>
      <c r="C217" s="9"/>
      <c r="D217" s="13"/>
      <c r="E217" s="11"/>
      <c r="F217" s="76"/>
      <c r="G217" s="68"/>
      <c r="H217" s="119"/>
      <c r="I217" s="13"/>
    </row>
    <row r="218" spans="1:9">
      <c r="A218" s="8"/>
      <c r="B218" s="9"/>
      <c r="C218" s="9"/>
      <c r="D218" s="13"/>
      <c r="E218" s="11"/>
      <c r="F218" s="77"/>
      <c r="G218" s="68"/>
      <c r="H218" s="119"/>
      <c r="I218" s="13"/>
    </row>
    <row r="219" spans="1:9">
      <c r="A219" s="8"/>
      <c r="B219" s="9"/>
      <c r="C219" s="9"/>
      <c r="D219" s="13"/>
      <c r="E219" s="11"/>
      <c r="F219" s="76"/>
      <c r="G219" s="68"/>
      <c r="H219" s="119"/>
      <c r="I219" s="13"/>
    </row>
    <row r="220" spans="1:9">
      <c r="A220" s="8"/>
      <c r="B220" s="9"/>
      <c r="C220" s="9"/>
      <c r="D220" s="13"/>
      <c r="E220" s="11"/>
      <c r="F220" s="76"/>
      <c r="G220" s="68"/>
      <c r="H220" s="119"/>
      <c r="I220" s="13"/>
    </row>
    <row r="221" spans="1:9">
      <c r="A221" s="8"/>
      <c r="B221" s="9"/>
      <c r="C221" s="9"/>
      <c r="D221" s="13"/>
      <c r="E221" s="11"/>
      <c r="F221" s="76"/>
      <c r="G221" s="68"/>
      <c r="H221" s="119"/>
      <c r="I221" s="13"/>
    </row>
    <row r="222" spans="1:9">
      <c r="A222" s="8"/>
      <c r="B222" s="9"/>
      <c r="C222" s="9"/>
      <c r="D222" s="13"/>
      <c r="E222" s="78"/>
      <c r="F222" s="76"/>
      <c r="G222" s="68"/>
      <c r="H222" s="119"/>
      <c r="I222" s="13"/>
    </row>
    <row r="223" spans="1:9">
      <c r="A223" s="8"/>
      <c r="B223" s="9"/>
      <c r="C223" s="9"/>
      <c r="D223" s="13"/>
      <c r="E223" s="11"/>
      <c r="F223" s="76"/>
      <c r="G223" s="68"/>
      <c r="H223" s="119"/>
      <c r="I223" s="13"/>
    </row>
    <row r="224" spans="1:9">
      <c r="A224" s="8"/>
      <c r="B224" s="9"/>
      <c r="C224" s="9"/>
      <c r="D224" s="13"/>
      <c r="E224" s="11"/>
      <c r="F224" s="76"/>
      <c r="G224" s="68"/>
      <c r="H224" s="119"/>
      <c r="I224" s="13"/>
    </row>
    <row r="225" spans="1:9">
      <c r="A225" s="8"/>
      <c r="B225" s="9"/>
      <c r="C225" s="9"/>
      <c r="D225" s="13"/>
      <c r="E225" s="11"/>
      <c r="F225" s="76"/>
      <c r="G225" s="68"/>
      <c r="H225" s="119"/>
      <c r="I225" s="13"/>
    </row>
    <row r="226" spans="1:9">
      <c r="A226" s="8"/>
      <c r="B226" s="9"/>
      <c r="C226" s="9"/>
      <c r="D226" s="13"/>
      <c r="E226" s="11"/>
      <c r="F226" s="76"/>
      <c r="G226" s="68"/>
      <c r="H226" s="119"/>
      <c r="I226" s="13"/>
    </row>
    <row r="227" spans="1:9">
      <c r="A227" s="8"/>
      <c r="B227" s="9"/>
      <c r="C227" s="9"/>
      <c r="D227" s="13"/>
      <c r="E227" s="11"/>
      <c r="F227" s="76"/>
      <c r="G227" s="68"/>
      <c r="H227" s="119"/>
      <c r="I227" s="13"/>
    </row>
    <row r="228" spans="1:9">
      <c r="A228" s="8"/>
      <c r="B228" s="9"/>
      <c r="C228" s="9"/>
      <c r="D228" s="13"/>
      <c r="E228" s="11"/>
      <c r="F228" s="76"/>
      <c r="G228" s="68"/>
      <c r="H228" s="119"/>
      <c r="I228" s="13"/>
    </row>
    <row r="229" spans="1:9">
      <c r="A229" s="8"/>
      <c r="B229" s="9"/>
      <c r="C229" s="9"/>
      <c r="D229" s="13"/>
      <c r="E229" s="11"/>
      <c r="F229" s="76"/>
      <c r="G229" s="68"/>
      <c r="H229" s="119"/>
      <c r="I229" s="13"/>
    </row>
    <row r="230" spans="1:9">
      <c r="A230" s="8"/>
      <c r="B230" s="9"/>
      <c r="C230" s="9"/>
      <c r="D230" s="13"/>
      <c r="E230" s="11"/>
      <c r="F230" s="76"/>
      <c r="G230" s="68"/>
      <c r="H230" s="119"/>
      <c r="I230" s="13"/>
    </row>
    <row r="231" spans="1:9">
      <c r="A231" s="8"/>
      <c r="B231" s="9"/>
      <c r="C231" s="9"/>
      <c r="D231" s="13"/>
      <c r="E231" s="11"/>
      <c r="F231" s="76"/>
      <c r="G231" s="68"/>
      <c r="H231" s="119"/>
      <c r="I231" s="13"/>
    </row>
    <row r="232" spans="1:9">
      <c r="A232" s="8"/>
      <c r="B232" s="9"/>
      <c r="C232" s="9"/>
      <c r="D232" s="13"/>
      <c r="E232" s="11"/>
      <c r="F232" s="68"/>
      <c r="G232" s="68"/>
      <c r="H232" s="119"/>
      <c r="I232" s="13"/>
    </row>
    <row r="233" spans="1:9">
      <c r="A233" s="8"/>
      <c r="B233" s="9"/>
      <c r="C233" s="9"/>
      <c r="D233" s="13"/>
      <c r="E233" s="11"/>
      <c r="F233" s="68"/>
      <c r="G233" s="68"/>
      <c r="H233" s="119"/>
      <c r="I233" s="13"/>
    </row>
    <row r="234" spans="1:9">
      <c r="A234" s="8"/>
      <c r="B234" s="9"/>
      <c r="C234" s="9"/>
      <c r="D234" s="37"/>
      <c r="E234" s="11"/>
      <c r="F234" s="68"/>
      <c r="G234" s="68"/>
      <c r="H234" s="119"/>
      <c r="I234" s="13"/>
    </row>
    <row r="235" spans="1:9">
      <c r="A235" s="8"/>
      <c r="B235" s="9"/>
      <c r="C235" s="9"/>
      <c r="D235" s="13"/>
      <c r="E235" s="11"/>
      <c r="F235" s="68"/>
      <c r="G235" s="68"/>
      <c r="H235" s="119"/>
      <c r="I235" s="13"/>
    </row>
    <row r="236" spans="1:9">
      <c r="A236" s="8"/>
      <c r="B236" s="9"/>
      <c r="C236" s="9"/>
      <c r="D236" s="31"/>
      <c r="E236" s="11"/>
      <c r="F236" s="68"/>
      <c r="G236" s="68"/>
      <c r="H236" s="119"/>
      <c r="I236" s="13"/>
    </row>
    <row r="237" spans="1:9">
      <c r="A237" s="8"/>
      <c r="B237" s="9"/>
      <c r="C237" s="9"/>
      <c r="D237" s="31"/>
      <c r="E237" s="11"/>
      <c r="F237" s="68"/>
      <c r="G237" s="68"/>
      <c r="H237" s="119"/>
      <c r="I237" s="13"/>
    </row>
    <row r="238" spans="1:9">
      <c r="A238" s="8"/>
      <c r="B238" s="9"/>
      <c r="C238" s="9"/>
      <c r="D238" s="31"/>
      <c r="E238" s="11"/>
      <c r="F238" s="68"/>
      <c r="G238" s="68"/>
      <c r="H238" s="119"/>
      <c r="I238" s="13"/>
    </row>
    <row r="239" spans="1:9">
      <c r="A239" s="8"/>
      <c r="B239" s="9"/>
      <c r="C239" s="9"/>
      <c r="D239" s="13"/>
      <c r="E239" s="11"/>
      <c r="F239" s="68"/>
      <c r="G239" s="68"/>
      <c r="H239" s="119"/>
      <c r="I239" s="13"/>
    </row>
    <row r="240" spans="1:9">
      <c r="A240" s="8"/>
      <c r="B240" s="9"/>
      <c r="C240" s="9"/>
      <c r="D240" s="13"/>
      <c r="E240" s="11"/>
      <c r="F240" s="68"/>
      <c r="G240" s="68"/>
      <c r="H240" s="119"/>
      <c r="I240" s="13"/>
    </row>
    <row r="241" spans="1:9">
      <c r="A241" s="8"/>
      <c r="B241" s="9"/>
      <c r="C241" s="9"/>
      <c r="D241" s="13"/>
      <c r="E241" s="11"/>
      <c r="F241" s="68"/>
      <c r="G241" s="68"/>
      <c r="H241" s="119"/>
      <c r="I241" s="13"/>
    </row>
    <row r="242" spans="1:9">
      <c r="A242" s="8"/>
      <c r="B242" s="9"/>
      <c r="C242" s="9"/>
      <c r="D242" s="13"/>
      <c r="E242" s="11"/>
      <c r="F242" s="68"/>
      <c r="G242" s="68"/>
      <c r="H242" s="119"/>
      <c r="I242" s="13"/>
    </row>
    <row r="243" spans="1:9">
      <c r="A243" s="8"/>
      <c r="B243" s="9"/>
      <c r="C243" s="9"/>
      <c r="D243" s="13"/>
      <c r="E243" s="11"/>
      <c r="F243" s="68"/>
      <c r="G243" s="68"/>
      <c r="H243" s="119"/>
      <c r="I243" s="13"/>
    </row>
    <row r="244" spans="1:9">
      <c r="A244" s="8"/>
      <c r="B244" s="9"/>
      <c r="C244" s="9"/>
      <c r="D244" s="13"/>
      <c r="E244" s="11"/>
      <c r="F244" s="68"/>
      <c r="G244" s="68"/>
      <c r="H244" s="119"/>
      <c r="I244" s="13"/>
    </row>
    <row r="245" spans="1:9">
      <c r="A245" s="8"/>
      <c r="B245" s="9"/>
      <c r="C245" s="9"/>
      <c r="D245" s="13"/>
      <c r="E245" s="11"/>
      <c r="F245" s="68"/>
      <c r="G245" s="68"/>
      <c r="H245" s="119"/>
      <c r="I245" s="13"/>
    </row>
    <row r="246" spans="1:9">
      <c r="A246" s="8"/>
      <c r="B246" s="9"/>
      <c r="C246" s="9"/>
      <c r="D246" s="13"/>
      <c r="E246" s="11"/>
      <c r="F246" s="68"/>
      <c r="G246" s="68"/>
      <c r="H246" s="119"/>
      <c r="I246" s="13"/>
    </row>
    <row r="247" spans="1:9">
      <c r="A247" s="8"/>
      <c r="B247" s="9"/>
      <c r="C247" s="9"/>
      <c r="D247" s="13"/>
      <c r="E247" s="11"/>
      <c r="F247" s="68"/>
      <c r="G247" s="68"/>
      <c r="H247" s="119"/>
      <c r="I247" s="13"/>
    </row>
    <row r="248" spans="1:9">
      <c r="A248" s="8"/>
      <c r="B248" s="9"/>
      <c r="C248" s="9"/>
      <c r="D248" s="13"/>
      <c r="E248" s="11"/>
      <c r="F248" s="68"/>
      <c r="G248" s="68"/>
      <c r="H248" s="119"/>
      <c r="I248" s="13"/>
    </row>
    <row r="249" spans="1:9">
      <c r="A249" s="8"/>
      <c r="B249" s="9"/>
      <c r="C249" s="9"/>
      <c r="D249" s="13"/>
      <c r="E249" s="11"/>
      <c r="F249" s="68"/>
      <c r="G249" s="68"/>
      <c r="H249" s="119"/>
      <c r="I249" s="13"/>
    </row>
    <row r="250" spans="1:9">
      <c r="A250" s="8"/>
      <c r="B250" s="9"/>
      <c r="C250" s="9"/>
      <c r="D250" s="13"/>
      <c r="E250" s="11"/>
      <c r="F250" s="68"/>
      <c r="G250" s="68"/>
      <c r="H250" s="119"/>
      <c r="I250" s="13"/>
    </row>
    <row r="251" spans="1:9">
      <c r="A251" s="8"/>
      <c r="B251" s="9"/>
      <c r="C251" s="9"/>
      <c r="D251" s="13"/>
      <c r="E251" s="11"/>
      <c r="F251" s="68"/>
      <c r="G251" s="68"/>
      <c r="H251" s="119"/>
      <c r="I251" s="13"/>
    </row>
    <row r="252" spans="1:9">
      <c r="A252" s="8"/>
      <c r="B252" s="9"/>
      <c r="C252" s="9"/>
      <c r="D252" s="13"/>
      <c r="E252" s="11"/>
      <c r="F252" s="68"/>
      <c r="G252" s="68"/>
      <c r="H252" s="119"/>
      <c r="I252" s="13"/>
    </row>
    <row r="253" spans="1:9">
      <c r="A253" s="8"/>
      <c r="B253" s="9"/>
      <c r="C253" s="9"/>
      <c r="D253" s="13"/>
      <c r="E253" s="11"/>
      <c r="F253" s="68"/>
      <c r="G253" s="68"/>
      <c r="H253" s="119"/>
      <c r="I253" s="13"/>
    </row>
    <row r="254" spans="1:9">
      <c r="A254" s="8"/>
      <c r="B254" s="9"/>
      <c r="C254" s="9"/>
      <c r="D254" s="13"/>
      <c r="E254" s="11"/>
      <c r="F254" s="68"/>
      <c r="G254" s="68"/>
      <c r="H254" s="119"/>
      <c r="I254" s="13"/>
    </row>
    <row r="255" spans="1:9">
      <c r="A255" s="8"/>
      <c r="B255" s="9"/>
      <c r="C255" s="9"/>
      <c r="D255" s="13"/>
      <c r="E255" s="11"/>
      <c r="F255" s="68"/>
      <c r="G255" s="68"/>
      <c r="H255" s="119"/>
      <c r="I255" s="13"/>
    </row>
    <row r="256" spans="1:9">
      <c r="A256" s="8"/>
      <c r="B256" s="9"/>
      <c r="C256" s="9"/>
      <c r="D256" s="13"/>
      <c r="E256" s="11"/>
      <c r="F256" s="68"/>
      <c r="G256" s="68"/>
      <c r="H256" s="119"/>
      <c r="I256" s="13"/>
    </row>
    <row r="257" spans="1:9">
      <c r="A257" s="8"/>
      <c r="B257" s="9"/>
      <c r="C257" s="9"/>
      <c r="D257" s="13"/>
      <c r="E257" s="11"/>
      <c r="F257" s="68"/>
      <c r="G257" s="68"/>
      <c r="H257" s="119"/>
      <c r="I257" s="13"/>
    </row>
    <row r="258" spans="1:9">
      <c r="A258" s="8"/>
      <c r="B258" s="9"/>
      <c r="C258" s="9"/>
      <c r="D258" s="13"/>
      <c r="E258" s="11"/>
      <c r="F258" s="68"/>
      <c r="G258" s="68"/>
      <c r="H258" s="119"/>
      <c r="I258" s="13"/>
    </row>
    <row r="259" spans="1:9">
      <c r="A259" s="8"/>
      <c r="B259" s="9"/>
      <c r="C259" s="9"/>
      <c r="D259" s="13"/>
      <c r="E259" s="11"/>
      <c r="F259" s="68"/>
      <c r="G259" s="68"/>
      <c r="H259" s="119"/>
      <c r="I259" s="13"/>
    </row>
    <row r="260" spans="1:9">
      <c r="A260" s="8"/>
      <c r="B260" s="9"/>
      <c r="C260" s="9"/>
      <c r="D260" s="13"/>
      <c r="E260" s="11"/>
      <c r="F260" s="68"/>
      <c r="G260" s="68"/>
      <c r="H260" s="119"/>
      <c r="I260" s="13"/>
    </row>
    <row r="261" spans="1:9">
      <c r="A261" s="8"/>
      <c r="B261" s="9"/>
      <c r="C261" s="9"/>
      <c r="D261" s="13"/>
      <c r="E261" s="11"/>
      <c r="F261" s="68"/>
      <c r="G261" s="68"/>
      <c r="H261" s="119"/>
      <c r="I261" s="13"/>
    </row>
    <row r="262" spans="1:9">
      <c r="A262" s="8"/>
      <c r="B262" s="9"/>
      <c r="C262" s="9"/>
      <c r="D262" s="13"/>
      <c r="E262" s="11"/>
      <c r="F262" s="68"/>
      <c r="G262" s="68"/>
      <c r="H262" s="119"/>
      <c r="I262" s="13"/>
    </row>
    <row r="263" spans="1:9">
      <c r="A263" s="8"/>
      <c r="B263" s="9"/>
      <c r="C263" s="9"/>
      <c r="D263" s="13"/>
      <c r="E263" s="11"/>
      <c r="F263" s="68"/>
      <c r="G263" s="68"/>
      <c r="H263" s="119"/>
      <c r="I263" s="13"/>
    </row>
    <row r="264" spans="1:9">
      <c r="A264" s="8"/>
      <c r="B264" s="9"/>
      <c r="C264" s="9"/>
      <c r="D264" s="13"/>
      <c r="E264" s="11"/>
      <c r="F264" s="68"/>
      <c r="G264" s="68"/>
      <c r="H264" s="119"/>
      <c r="I264" s="13"/>
    </row>
    <row r="265" spans="1:9">
      <c r="A265" s="8"/>
      <c r="B265" s="9"/>
      <c r="C265" s="9"/>
      <c r="D265" s="13"/>
      <c r="E265" s="11"/>
      <c r="F265" s="68"/>
      <c r="G265" s="68"/>
      <c r="H265" s="119"/>
      <c r="I265" s="13"/>
    </row>
    <row r="266" spans="1:9">
      <c r="A266" s="8"/>
      <c r="B266" s="9"/>
      <c r="C266" s="9"/>
      <c r="D266" s="13"/>
      <c r="E266" s="11"/>
      <c r="F266" s="68"/>
      <c r="G266" s="68"/>
      <c r="H266" s="119"/>
      <c r="I266" s="13"/>
    </row>
    <row r="267" spans="1:9">
      <c r="A267" s="8"/>
      <c r="B267" s="9"/>
      <c r="C267" s="9"/>
      <c r="D267" s="13"/>
      <c r="E267" s="11"/>
      <c r="F267" s="68"/>
      <c r="G267" s="68"/>
      <c r="H267" s="119"/>
      <c r="I267" s="13"/>
    </row>
    <row r="268" spans="1:9">
      <c r="A268" s="8"/>
      <c r="B268" s="9"/>
      <c r="C268" s="9"/>
      <c r="D268" s="13"/>
      <c r="E268" s="11"/>
      <c r="F268" s="68"/>
      <c r="G268" s="68"/>
      <c r="H268" s="119"/>
      <c r="I268" s="13"/>
    </row>
    <row r="269" spans="1:9">
      <c r="A269" s="8"/>
      <c r="B269" s="9"/>
      <c r="C269" s="9"/>
      <c r="D269" s="13"/>
      <c r="E269" s="11"/>
      <c r="F269" s="68"/>
      <c r="G269" s="68"/>
      <c r="H269" s="119"/>
      <c r="I269" s="13"/>
    </row>
    <row r="270" spans="1:9">
      <c r="A270" s="8"/>
      <c r="B270" s="9"/>
      <c r="C270" s="9"/>
      <c r="D270" s="13"/>
      <c r="E270" s="11"/>
      <c r="F270" s="68"/>
      <c r="G270" s="68"/>
      <c r="H270" s="119"/>
      <c r="I270" s="13"/>
    </row>
    <row r="271" spans="1:9">
      <c r="A271" s="8"/>
      <c r="B271" s="9"/>
      <c r="C271" s="9"/>
      <c r="D271" s="13"/>
      <c r="E271" s="11"/>
      <c r="F271" s="68"/>
      <c r="G271" s="68"/>
      <c r="H271" s="119"/>
      <c r="I271" s="13"/>
    </row>
    <row r="272" spans="1:9">
      <c r="A272" s="8"/>
      <c r="B272" s="9"/>
      <c r="C272" s="9"/>
      <c r="D272" s="13"/>
      <c r="E272" s="11"/>
      <c r="F272" s="68"/>
      <c r="G272" s="68"/>
      <c r="H272" s="119"/>
      <c r="I272" s="13"/>
    </row>
    <row r="273" spans="1:9">
      <c r="A273" s="8"/>
      <c r="B273" s="9"/>
      <c r="C273" s="9"/>
      <c r="D273" s="13"/>
      <c r="E273" s="11"/>
      <c r="F273" s="68"/>
      <c r="G273" s="68"/>
      <c r="H273" s="119"/>
      <c r="I273" s="13"/>
    </row>
    <row r="274" spans="1:9">
      <c r="A274" s="8"/>
      <c r="B274" s="9"/>
      <c r="C274" s="9"/>
      <c r="D274" s="13"/>
      <c r="E274" s="11"/>
      <c r="F274" s="68"/>
      <c r="G274" s="68"/>
      <c r="H274" s="119"/>
      <c r="I274" s="13"/>
    </row>
    <row r="275" spans="1:9">
      <c r="A275" s="8"/>
      <c r="B275" s="9"/>
      <c r="C275" s="9"/>
      <c r="D275" s="13"/>
      <c r="E275" s="11"/>
      <c r="F275" s="68"/>
      <c r="G275" s="68"/>
      <c r="H275" s="119"/>
      <c r="I275" s="13"/>
    </row>
    <row r="276" spans="1:9">
      <c r="A276" s="8"/>
      <c r="B276" s="9"/>
      <c r="C276" s="9"/>
      <c r="D276" s="13"/>
      <c r="E276" s="11"/>
      <c r="F276" s="68"/>
      <c r="G276" s="68"/>
      <c r="H276" s="119"/>
      <c r="I276" s="13"/>
    </row>
    <row r="277" spans="1:9">
      <c r="A277" s="8"/>
      <c r="B277" s="9"/>
      <c r="C277" s="9"/>
      <c r="D277" s="13"/>
      <c r="E277" s="11"/>
      <c r="F277" s="68"/>
      <c r="G277" s="68"/>
      <c r="H277" s="119"/>
      <c r="I277" s="13"/>
    </row>
    <row r="278" spans="1:9">
      <c r="A278" s="8"/>
      <c r="B278" s="9"/>
      <c r="C278" s="9"/>
      <c r="D278" s="10"/>
      <c r="E278" s="11"/>
      <c r="F278" s="68"/>
      <c r="G278" s="68"/>
      <c r="H278" s="119"/>
      <c r="I278" s="13"/>
    </row>
    <row r="279" spans="1:9">
      <c r="A279" s="8"/>
      <c r="B279" s="9"/>
      <c r="C279" s="9"/>
      <c r="D279" s="32"/>
      <c r="E279" s="11"/>
      <c r="F279" s="68"/>
      <c r="G279" s="68"/>
      <c r="H279" s="119"/>
      <c r="I279" s="13"/>
    </row>
    <row r="280" spans="1:9">
      <c r="A280" s="8"/>
      <c r="B280" s="9"/>
      <c r="C280" s="9"/>
      <c r="D280" s="13"/>
      <c r="E280" s="11"/>
      <c r="F280" s="68"/>
      <c r="G280" s="68"/>
      <c r="H280" s="119"/>
      <c r="I280" s="13"/>
    </row>
    <row r="281" spans="1:9">
      <c r="A281" s="8"/>
      <c r="B281" s="9"/>
      <c r="C281" s="9"/>
      <c r="D281" s="13"/>
      <c r="E281" s="11"/>
      <c r="F281" s="68"/>
      <c r="G281" s="68"/>
      <c r="H281" s="119"/>
      <c r="I281" s="13"/>
    </row>
  </sheetData>
  <sheetProtection selectLockedCells="1" selectUnlockedCells="1"/>
  <autoFilter ref="F1:F281"/>
  <pageMargins left="0.39370078740157483" right="0" top="0.27559055118110237" bottom="0.19685039370078741" header="0.78740157480314965" footer="0.78740157480314965"/>
  <pageSetup paperSize="9" orientation="landscape" useFirstPageNumber="1" horizontalDpi="4294967295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31"/>
  <sheetViews>
    <sheetView topLeftCell="A4" zoomScale="120" zoomScaleNormal="120" workbookViewId="0">
      <selection activeCell="B1" sqref="B1"/>
    </sheetView>
  </sheetViews>
  <sheetFormatPr defaultRowHeight="12.75"/>
  <cols>
    <col min="1" max="1" width="11.140625" style="1" bestFit="1" customWidth="1"/>
    <col min="2" max="2" width="9.140625" style="2"/>
    <col min="3" max="3" width="15.7109375" style="2" customWidth="1"/>
    <col min="4" max="4" width="51" customWidth="1"/>
    <col min="5" max="5" width="14.7109375" style="117" customWidth="1"/>
    <col min="6" max="6" width="12.140625" style="117" customWidth="1"/>
    <col min="7" max="7" width="10.7109375" style="117" customWidth="1"/>
    <col min="8" max="8" width="18.85546875" style="4" customWidth="1"/>
    <col min="9" max="9" width="11" style="5" customWidth="1"/>
  </cols>
  <sheetData>
    <row r="1" spans="1:14">
      <c r="A1" s="6" t="s">
        <v>0</v>
      </c>
      <c r="B1" s="2" t="s">
        <v>246</v>
      </c>
      <c r="D1" t="s">
        <v>247</v>
      </c>
    </row>
    <row r="3" spans="1:14">
      <c r="A3" s="8" t="s">
        <v>3</v>
      </c>
      <c r="B3" s="9" t="s">
        <v>4</v>
      </c>
      <c r="C3" s="9" t="s">
        <v>5</v>
      </c>
      <c r="D3" s="13" t="s">
        <v>6</v>
      </c>
      <c r="E3" s="68" t="s">
        <v>7</v>
      </c>
      <c r="F3" s="68" t="s">
        <v>7</v>
      </c>
      <c r="G3" s="68" t="s">
        <v>8</v>
      </c>
      <c r="H3" s="12" t="s">
        <v>9</v>
      </c>
      <c r="I3" s="11" t="s">
        <v>10</v>
      </c>
    </row>
    <row r="4" spans="1:14">
      <c r="A4" s="8"/>
      <c r="B4" s="9"/>
      <c r="C4" s="9"/>
      <c r="D4" s="13"/>
      <c r="E4" s="68" t="s">
        <v>11</v>
      </c>
      <c r="F4" s="68" t="s">
        <v>12</v>
      </c>
      <c r="G4" s="68"/>
      <c r="H4" s="12"/>
      <c r="I4" s="13"/>
    </row>
    <row r="5" spans="1:14">
      <c r="A5" s="8"/>
      <c r="B5" s="9"/>
      <c r="C5" s="9"/>
      <c r="D5" s="13"/>
      <c r="E5" s="68"/>
      <c r="F5" s="68"/>
      <c r="G5" s="68"/>
      <c r="H5" s="12"/>
      <c r="I5" s="13"/>
    </row>
    <row r="6" spans="1:14">
      <c r="A6" s="8">
        <v>40390</v>
      </c>
      <c r="B6" s="9"/>
      <c r="C6" s="9"/>
      <c r="D6" s="37" t="s">
        <v>326</v>
      </c>
      <c r="E6" s="68"/>
      <c r="F6" s="68"/>
      <c r="G6" s="68"/>
      <c r="H6" s="12">
        <f>JULHO2010!H200</f>
        <v>-32229.58000000002</v>
      </c>
      <c r="I6" s="13"/>
    </row>
    <row r="7" spans="1:14">
      <c r="A7" s="109"/>
      <c r="B7" s="110"/>
      <c r="C7" s="110"/>
      <c r="D7" s="111"/>
      <c r="E7" s="112"/>
      <c r="F7" s="112"/>
      <c r="G7" s="68"/>
      <c r="H7" s="12">
        <f>H6+G7-F7</f>
        <v>-32229.58000000002</v>
      </c>
      <c r="I7" s="37"/>
    </row>
    <row r="8" spans="1:14">
      <c r="A8" s="8">
        <v>40392</v>
      </c>
      <c r="B8" s="36"/>
      <c r="C8" s="9"/>
      <c r="D8" s="37" t="s">
        <v>283</v>
      </c>
      <c r="E8" s="68"/>
      <c r="F8" s="68"/>
      <c r="G8" s="68">
        <v>193.2</v>
      </c>
      <c r="H8" s="12">
        <f>H7+G8-F8</f>
        <v>-32036.380000000019</v>
      </c>
      <c r="I8" s="37" t="s">
        <v>13</v>
      </c>
      <c r="K8" s="113">
        <v>40396</v>
      </c>
      <c r="L8" s="113">
        <v>40395</v>
      </c>
      <c r="M8" s="113">
        <v>40393</v>
      </c>
      <c r="N8" s="113">
        <v>40392</v>
      </c>
    </row>
    <row r="9" spans="1:14">
      <c r="A9" s="8">
        <v>40392</v>
      </c>
      <c r="B9" s="36" t="s">
        <v>258</v>
      </c>
      <c r="C9" s="9"/>
      <c r="D9" s="37" t="s">
        <v>384</v>
      </c>
      <c r="E9" s="68"/>
      <c r="F9" s="68">
        <v>80.66</v>
      </c>
      <c r="G9" s="68"/>
      <c r="H9" s="12">
        <f t="shared" ref="H9:H71" si="0">H8+G9-F9</f>
        <v>-32117.040000000019</v>
      </c>
      <c r="I9" s="37" t="s">
        <v>13</v>
      </c>
      <c r="K9">
        <v>372</v>
      </c>
      <c r="L9">
        <v>125</v>
      </c>
      <c r="M9">
        <v>461.64</v>
      </c>
      <c r="N9">
        <v>1028.22</v>
      </c>
    </row>
    <row r="10" spans="1:14">
      <c r="A10" s="8">
        <v>40392</v>
      </c>
      <c r="B10" s="36"/>
      <c r="C10" s="9"/>
      <c r="D10" s="37" t="s">
        <v>950</v>
      </c>
      <c r="E10" s="68"/>
      <c r="F10" s="68"/>
      <c r="G10" s="68">
        <v>1000</v>
      </c>
      <c r="H10" s="12">
        <f t="shared" si="0"/>
        <v>-31117.040000000019</v>
      </c>
      <c r="I10" s="37" t="s">
        <v>13</v>
      </c>
      <c r="K10">
        <v>285.93</v>
      </c>
      <c r="L10">
        <v>62</v>
      </c>
      <c r="M10">
        <v>482.79</v>
      </c>
    </row>
    <row r="11" spans="1:14">
      <c r="A11" s="8">
        <v>40392</v>
      </c>
      <c r="B11" s="36" t="s">
        <v>258</v>
      </c>
      <c r="C11" s="9"/>
      <c r="D11" s="37" t="s">
        <v>834</v>
      </c>
      <c r="E11" s="68"/>
      <c r="F11" s="68"/>
      <c r="G11" s="68">
        <v>373.47</v>
      </c>
      <c r="H11" s="12">
        <f t="shared" si="0"/>
        <v>-30743.570000000018</v>
      </c>
      <c r="I11" s="37" t="s">
        <v>13</v>
      </c>
      <c r="K11">
        <f>SUM(K9:K10)</f>
        <v>657.93000000000006</v>
      </c>
      <c r="L11">
        <v>62</v>
      </c>
      <c r="M11">
        <v>1860.02</v>
      </c>
    </row>
    <row r="12" spans="1:14">
      <c r="A12" s="8">
        <v>40392</v>
      </c>
      <c r="B12" s="36" t="s">
        <v>258</v>
      </c>
      <c r="C12" s="9">
        <v>446901</v>
      </c>
      <c r="D12" s="37" t="s">
        <v>832</v>
      </c>
      <c r="E12" s="68"/>
      <c r="F12" s="68">
        <v>237.6</v>
      </c>
      <c r="G12" s="68"/>
      <c r="H12" s="12">
        <f t="shared" si="0"/>
        <v>-30981.170000000016</v>
      </c>
      <c r="I12" s="37" t="s">
        <v>13</v>
      </c>
      <c r="L12">
        <v>160</v>
      </c>
      <c r="M12">
        <f>SUM(M9:M11)</f>
        <v>2804.45</v>
      </c>
    </row>
    <row r="13" spans="1:14">
      <c r="A13" s="8">
        <v>40393</v>
      </c>
      <c r="B13" s="36"/>
      <c r="C13" s="9"/>
      <c r="D13" s="37" t="s">
        <v>877</v>
      </c>
      <c r="E13" s="68"/>
      <c r="F13" s="68"/>
      <c r="G13" s="68">
        <v>1028.22</v>
      </c>
      <c r="H13" s="12">
        <f t="shared" si="0"/>
        <v>-29952.950000000015</v>
      </c>
      <c r="I13" s="37" t="s">
        <v>13</v>
      </c>
      <c r="L13">
        <v>420</v>
      </c>
    </row>
    <row r="14" spans="1:14">
      <c r="A14" s="8">
        <v>40393</v>
      </c>
      <c r="B14" s="36"/>
      <c r="C14" s="9"/>
      <c r="D14" s="37" t="s">
        <v>729</v>
      </c>
      <c r="E14" s="68"/>
      <c r="F14" s="68">
        <v>85.32</v>
      </c>
      <c r="G14" s="68"/>
      <c r="H14" s="12">
        <f t="shared" si="0"/>
        <v>-30038.270000000015</v>
      </c>
      <c r="I14" s="37" t="s">
        <v>13</v>
      </c>
      <c r="L14">
        <v>180</v>
      </c>
    </row>
    <row r="15" spans="1:14">
      <c r="A15" s="8">
        <v>40393</v>
      </c>
      <c r="B15" s="36"/>
      <c r="C15" s="9"/>
      <c r="D15" s="37" t="s">
        <v>835</v>
      </c>
      <c r="E15" s="68"/>
      <c r="F15" s="68">
        <v>1873.5</v>
      </c>
      <c r="G15" s="68"/>
      <c r="H15" s="12">
        <f t="shared" si="0"/>
        <v>-31911.770000000015</v>
      </c>
      <c r="I15" s="37" t="s">
        <v>13</v>
      </c>
      <c r="L15">
        <v>340</v>
      </c>
    </row>
    <row r="16" spans="1:14">
      <c r="A16" s="8">
        <v>40393</v>
      </c>
      <c r="B16" s="36"/>
      <c r="C16" s="9"/>
      <c r="D16" s="37" t="s">
        <v>949</v>
      </c>
      <c r="E16" s="68"/>
      <c r="F16" s="68"/>
      <c r="G16" s="68">
        <v>2804.45</v>
      </c>
      <c r="H16" s="12">
        <f t="shared" si="0"/>
        <v>-29107.320000000014</v>
      </c>
      <c r="I16" s="37" t="s">
        <v>13</v>
      </c>
      <c r="L16">
        <v>994.5</v>
      </c>
    </row>
    <row r="17" spans="1:12">
      <c r="A17" s="8">
        <v>40394</v>
      </c>
      <c r="B17" s="36" t="s">
        <v>258</v>
      </c>
      <c r="C17" s="9">
        <v>5627</v>
      </c>
      <c r="D17" s="37" t="s">
        <v>833</v>
      </c>
      <c r="E17" s="68"/>
      <c r="F17" s="68">
        <v>340</v>
      </c>
      <c r="G17" s="68"/>
      <c r="H17" s="12">
        <f t="shared" si="0"/>
        <v>-29447.320000000014</v>
      </c>
      <c r="I17" s="37" t="s">
        <v>13</v>
      </c>
      <c r="L17">
        <v>114.24</v>
      </c>
    </row>
    <row r="18" spans="1:12">
      <c r="A18" s="8">
        <v>40394</v>
      </c>
      <c r="B18" s="36" t="s">
        <v>258</v>
      </c>
      <c r="C18" s="9">
        <v>9818274</v>
      </c>
      <c r="D18" s="37" t="s">
        <v>337</v>
      </c>
      <c r="E18" s="68"/>
      <c r="F18" s="68">
        <v>2620.1</v>
      </c>
      <c r="G18" s="68"/>
      <c r="H18" s="12">
        <f t="shared" si="0"/>
        <v>-32067.420000000013</v>
      </c>
      <c r="I18" s="37" t="s">
        <v>13</v>
      </c>
      <c r="L18">
        <v>372</v>
      </c>
    </row>
    <row r="19" spans="1:12">
      <c r="A19" s="8">
        <v>40391</v>
      </c>
      <c r="B19" s="36" t="s">
        <v>258</v>
      </c>
      <c r="C19" s="9">
        <v>48270010</v>
      </c>
      <c r="D19" s="37" t="s">
        <v>85</v>
      </c>
      <c r="E19" s="68"/>
      <c r="F19" s="68">
        <v>121.55</v>
      </c>
      <c r="G19" s="68"/>
      <c r="H19" s="12">
        <f t="shared" si="0"/>
        <v>-32188.970000000012</v>
      </c>
      <c r="I19" s="37" t="s">
        <v>60</v>
      </c>
      <c r="L19">
        <v>285.93</v>
      </c>
    </row>
    <row r="20" spans="1:12">
      <c r="A20" s="8">
        <v>40395</v>
      </c>
      <c r="B20" s="36" t="s">
        <v>258</v>
      </c>
      <c r="C20" s="9">
        <v>103446040204</v>
      </c>
      <c r="D20" s="37" t="s">
        <v>299</v>
      </c>
      <c r="E20" s="68"/>
      <c r="F20" s="68">
        <v>305.45</v>
      </c>
      <c r="G20" s="68"/>
      <c r="H20" s="12">
        <f t="shared" si="0"/>
        <v>-32494.420000000013</v>
      </c>
      <c r="I20" s="37" t="s">
        <v>60</v>
      </c>
    </row>
    <row r="21" spans="1:12">
      <c r="A21" s="8">
        <v>40395</v>
      </c>
      <c r="B21" s="36" t="s">
        <v>258</v>
      </c>
      <c r="C21" s="106">
        <v>40360</v>
      </c>
      <c r="D21" s="37" t="s">
        <v>97</v>
      </c>
      <c r="E21" s="68"/>
      <c r="F21" s="68">
        <v>1072.47</v>
      </c>
      <c r="G21" s="68"/>
      <c r="H21" s="12">
        <f t="shared" si="0"/>
        <v>-33566.890000000014</v>
      </c>
      <c r="I21" s="37" t="s">
        <v>60</v>
      </c>
      <c r="L21">
        <f>SUM(L9:L20)</f>
        <v>3115.6699999999996</v>
      </c>
    </row>
    <row r="22" spans="1:12">
      <c r="A22" s="8">
        <v>40394</v>
      </c>
      <c r="B22" s="36" t="s">
        <v>258</v>
      </c>
      <c r="C22" s="9">
        <v>80137201</v>
      </c>
      <c r="D22" s="37" t="s">
        <v>836</v>
      </c>
      <c r="E22" s="68"/>
      <c r="F22" s="68">
        <v>1778.48</v>
      </c>
      <c r="G22" s="68"/>
      <c r="H22" s="12">
        <f t="shared" si="0"/>
        <v>-35345.370000000017</v>
      </c>
      <c r="I22" s="37" t="s">
        <v>60</v>
      </c>
    </row>
    <row r="23" spans="1:12">
      <c r="A23" s="8">
        <v>40394</v>
      </c>
      <c r="B23" s="36" t="s">
        <v>258</v>
      </c>
      <c r="C23" s="9"/>
      <c r="D23" s="37" t="s">
        <v>837</v>
      </c>
      <c r="E23" s="68"/>
      <c r="F23" s="68">
        <v>57.31</v>
      </c>
      <c r="G23" s="68"/>
      <c r="H23" s="12">
        <f t="shared" si="0"/>
        <v>-35402.680000000015</v>
      </c>
      <c r="I23" s="37" t="s">
        <v>60</v>
      </c>
      <c r="L23">
        <v>997.5</v>
      </c>
    </row>
    <row r="24" spans="1:12">
      <c r="A24" s="8">
        <v>40395</v>
      </c>
      <c r="B24" s="36"/>
      <c r="C24" s="9"/>
      <c r="D24" s="37" t="s">
        <v>927</v>
      </c>
      <c r="E24" s="68"/>
      <c r="F24" s="68"/>
      <c r="G24" s="68">
        <v>469.2</v>
      </c>
      <c r="H24" s="12">
        <f t="shared" si="0"/>
        <v>-34933.480000000018</v>
      </c>
      <c r="I24" s="37" t="s">
        <v>60</v>
      </c>
      <c r="L24">
        <v>420</v>
      </c>
    </row>
    <row r="25" spans="1:12">
      <c r="A25" s="8">
        <v>40395</v>
      </c>
      <c r="B25" s="36"/>
      <c r="C25" s="9">
        <v>3041</v>
      </c>
      <c r="D25" s="37" t="s">
        <v>984</v>
      </c>
      <c r="E25" s="68"/>
      <c r="F25" s="68"/>
      <c r="G25" s="68">
        <v>125</v>
      </c>
      <c r="H25" s="12">
        <f t="shared" si="0"/>
        <v>-34808.480000000018</v>
      </c>
      <c r="I25" s="37" t="s">
        <v>60</v>
      </c>
      <c r="L25">
        <v>340</v>
      </c>
    </row>
    <row r="26" spans="1:12">
      <c r="A26" s="8">
        <v>40395</v>
      </c>
      <c r="B26" s="36" t="s">
        <v>258</v>
      </c>
      <c r="C26" s="9"/>
      <c r="D26" s="37" t="s">
        <v>348</v>
      </c>
      <c r="E26" s="68"/>
      <c r="F26" s="68">
        <v>32.21</v>
      </c>
      <c r="G26" s="68"/>
      <c r="H26" s="22">
        <f t="shared" si="0"/>
        <v>-34840.690000000017</v>
      </c>
      <c r="I26" s="37" t="s">
        <v>60</v>
      </c>
      <c r="L26">
        <v>280</v>
      </c>
    </row>
    <row r="27" spans="1:12">
      <c r="A27" s="8">
        <v>40396</v>
      </c>
      <c r="B27" s="36"/>
      <c r="C27" s="9"/>
      <c r="D27" s="37" t="s">
        <v>934</v>
      </c>
      <c r="E27" s="68"/>
      <c r="F27" s="68"/>
      <c r="G27" s="68">
        <v>2332.7399999999998</v>
      </c>
      <c r="H27" s="12">
        <f t="shared" si="0"/>
        <v>-32507.950000000019</v>
      </c>
      <c r="I27" s="37" t="s">
        <v>60</v>
      </c>
      <c r="L27">
        <v>62</v>
      </c>
    </row>
    <row r="28" spans="1:12">
      <c r="A28" s="8">
        <v>40396</v>
      </c>
      <c r="B28" s="36"/>
      <c r="C28" s="9"/>
      <c r="D28" s="37" t="s">
        <v>283</v>
      </c>
      <c r="E28" s="68"/>
      <c r="F28" s="68"/>
      <c r="G28" s="68">
        <v>193.2</v>
      </c>
      <c r="H28" s="12">
        <f t="shared" si="0"/>
        <v>-32314.750000000018</v>
      </c>
      <c r="I28" s="37" t="s">
        <v>60</v>
      </c>
      <c r="L28">
        <v>180</v>
      </c>
    </row>
    <row r="29" spans="1:12">
      <c r="A29" s="8">
        <v>40396</v>
      </c>
      <c r="B29" s="36"/>
      <c r="C29" s="36" t="s">
        <v>864</v>
      </c>
      <c r="D29" s="37" t="s">
        <v>865</v>
      </c>
      <c r="E29" s="68"/>
      <c r="F29" s="68"/>
      <c r="G29" s="68">
        <v>372</v>
      </c>
      <c r="H29" s="12">
        <f t="shared" si="0"/>
        <v>-31942.750000000018</v>
      </c>
      <c r="I29" s="37" t="s">
        <v>60</v>
      </c>
      <c r="L29">
        <v>160</v>
      </c>
    </row>
    <row r="30" spans="1:12">
      <c r="A30" s="8">
        <v>40396</v>
      </c>
      <c r="B30" s="36"/>
      <c r="C30" s="9">
        <v>3080</v>
      </c>
      <c r="D30" s="37" t="s">
        <v>860</v>
      </c>
      <c r="E30" s="68"/>
      <c r="F30" s="68"/>
      <c r="G30" s="68">
        <v>1370.82</v>
      </c>
      <c r="H30" s="12">
        <f t="shared" si="0"/>
        <v>-30571.930000000018</v>
      </c>
      <c r="I30" s="37" t="s">
        <v>380</v>
      </c>
      <c r="L30">
        <v>114.24</v>
      </c>
    </row>
    <row r="31" spans="1:12">
      <c r="A31" s="8">
        <v>40396</v>
      </c>
      <c r="B31" s="36"/>
      <c r="C31" s="9"/>
      <c r="D31" s="37" t="s">
        <v>950</v>
      </c>
      <c r="E31" s="68"/>
      <c r="F31" s="68"/>
      <c r="G31" s="68">
        <v>740</v>
      </c>
      <c r="H31" s="12">
        <f t="shared" si="0"/>
        <v>-29831.930000000018</v>
      </c>
      <c r="I31" s="37" t="s">
        <v>380</v>
      </c>
      <c r="L31">
        <v>62</v>
      </c>
    </row>
    <row r="32" spans="1:12">
      <c r="A32" s="8">
        <v>40396</v>
      </c>
      <c r="B32" s="36" t="s">
        <v>258</v>
      </c>
      <c r="C32" s="9"/>
      <c r="D32" s="37" t="s">
        <v>729</v>
      </c>
      <c r="E32" s="68"/>
      <c r="F32" s="68">
        <v>75.84</v>
      </c>
      <c r="G32" s="68"/>
      <c r="H32" s="12">
        <f t="shared" si="0"/>
        <v>-29907.770000000019</v>
      </c>
      <c r="I32" s="37" t="s">
        <v>380</v>
      </c>
      <c r="L32">
        <f>SUM(L23:L31)</f>
        <v>2615.7399999999998</v>
      </c>
    </row>
    <row r="33" spans="1:12">
      <c r="A33" s="8">
        <v>40396</v>
      </c>
      <c r="B33" s="36" t="s">
        <v>258</v>
      </c>
      <c r="C33" s="9"/>
      <c r="D33" s="37" t="s">
        <v>847</v>
      </c>
      <c r="E33" s="68"/>
      <c r="F33" s="68">
        <v>24</v>
      </c>
      <c r="G33" s="68"/>
      <c r="H33" s="12">
        <f t="shared" si="0"/>
        <v>-29931.770000000019</v>
      </c>
      <c r="I33" s="37" t="s">
        <v>380</v>
      </c>
    </row>
    <row r="34" spans="1:12">
      <c r="A34" s="8">
        <v>40396</v>
      </c>
      <c r="B34" s="36" t="s">
        <v>258</v>
      </c>
      <c r="C34" s="9"/>
      <c r="D34" s="37" t="s">
        <v>848</v>
      </c>
      <c r="E34" s="68"/>
      <c r="F34" s="68">
        <v>1437.81</v>
      </c>
      <c r="G34" s="68"/>
      <c r="H34" s="12">
        <f t="shared" si="0"/>
        <v>-31369.58000000002</v>
      </c>
      <c r="I34" s="37" t="s">
        <v>380</v>
      </c>
      <c r="L34" s="3">
        <f>G16-L32</f>
        <v>188.71000000000004</v>
      </c>
    </row>
    <row r="35" spans="1:12">
      <c r="A35" s="8">
        <v>40396</v>
      </c>
      <c r="B35" s="36" t="s">
        <v>258</v>
      </c>
      <c r="C35" s="9"/>
      <c r="D35" s="37" t="s">
        <v>268</v>
      </c>
      <c r="E35" s="68"/>
      <c r="F35" s="68">
        <v>1164</v>
      </c>
      <c r="G35" s="68"/>
      <c r="H35" s="12">
        <f t="shared" si="0"/>
        <v>-32533.58000000002</v>
      </c>
      <c r="I35" s="37" t="s">
        <v>380</v>
      </c>
    </row>
    <row r="36" spans="1:12">
      <c r="A36" s="8">
        <v>40396</v>
      </c>
      <c r="B36" s="36" t="s">
        <v>258</v>
      </c>
      <c r="C36" s="9"/>
      <c r="D36" s="37" t="s">
        <v>269</v>
      </c>
      <c r="E36" s="68"/>
      <c r="F36" s="68">
        <v>970</v>
      </c>
      <c r="G36" s="68"/>
      <c r="H36" s="12">
        <f t="shared" si="0"/>
        <v>-33503.580000000016</v>
      </c>
      <c r="I36" s="37" t="s">
        <v>380</v>
      </c>
    </row>
    <row r="37" spans="1:12">
      <c r="A37" s="8">
        <v>40396</v>
      </c>
      <c r="B37" s="36" t="s">
        <v>258</v>
      </c>
      <c r="C37" s="9"/>
      <c r="D37" s="37" t="s">
        <v>849</v>
      </c>
      <c r="E37" s="68"/>
      <c r="F37" s="68">
        <v>718</v>
      </c>
      <c r="G37" s="68"/>
      <c r="H37" s="12">
        <f t="shared" si="0"/>
        <v>-34221.580000000016</v>
      </c>
      <c r="I37" s="37" t="s">
        <v>380</v>
      </c>
    </row>
    <row r="38" spans="1:12">
      <c r="A38" s="8">
        <v>40396</v>
      </c>
      <c r="B38" s="36" t="s">
        <v>258</v>
      </c>
      <c r="C38" s="9"/>
      <c r="D38" s="37" t="s">
        <v>272</v>
      </c>
      <c r="E38" s="68"/>
      <c r="F38" s="68">
        <v>1114</v>
      </c>
      <c r="G38" s="68"/>
      <c r="H38" s="12">
        <f t="shared" si="0"/>
        <v>-35335.580000000016</v>
      </c>
      <c r="I38" s="37" t="s">
        <v>380</v>
      </c>
    </row>
    <row r="39" spans="1:12">
      <c r="A39" s="8">
        <v>40396</v>
      </c>
      <c r="B39" s="36" t="s">
        <v>258</v>
      </c>
      <c r="C39" s="9"/>
      <c r="D39" s="37" t="s">
        <v>273</v>
      </c>
      <c r="E39" s="68"/>
      <c r="F39" s="68">
        <v>84</v>
      </c>
      <c r="G39" s="68"/>
      <c r="H39" s="12">
        <f t="shared" si="0"/>
        <v>-35419.580000000016</v>
      </c>
      <c r="I39" s="37" t="s">
        <v>380</v>
      </c>
    </row>
    <row r="40" spans="1:12">
      <c r="A40" s="8">
        <v>40396</v>
      </c>
      <c r="B40" s="36" t="s">
        <v>258</v>
      </c>
      <c r="C40" s="9"/>
      <c r="D40" s="37" t="s">
        <v>271</v>
      </c>
      <c r="E40" s="68"/>
      <c r="F40" s="68">
        <v>781</v>
      </c>
      <c r="G40" s="68"/>
      <c r="H40" s="12">
        <f t="shared" si="0"/>
        <v>-36200.580000000016</v>
      </c>
      <c r="I40" s="37" t="s">
        <v>380</v>
      </c>
    </row>
    <row r="41" spans="1:12">
      <c r="A41" s="8">
        <v>40396</v>
      </c>
      <c r="B41" s="36" t="s">
        <v>258</v>
      </c>
      <c r="C41" s="9"/>
      <c r="D41" s="37" t="s">
        <v>274</v>
      </c>
      <c r="E41" s="68"/>
      <c r="F41" s="68">
        <v>485</v>
      </c>
      <c r="G41" s="68"/>
      <c r="H41" s="12">
        <f t="shared" si="0"/>
        <v>-36685.580000000016</v>
      </c>
      <c r="I41" s="37" t="s">
        <v>380</v>
      </c>
    </row>
    <row r="42" spans="1:12">
      <c r="A42" s="8">
        <v>40396</v>
      </c>
      <c r="B42" s="36" t="s">
        <v>258</v>
      </c>
      <c r="C42" s="9"/>
      <c r="D42" s="37" t="s">
        <v>275</v>
      </c>
      <c r="E42" s="68"/>
      <c r="F42" s="68">
        <v>948</v>
      </c>
      <c r="G42" s="68"/>
      <c r="H42" s="12">
        <f t="shared" si="0"/>
        <v>-37633.580000000016</v>
      </c>
      <c r="I42" s="37" t="s">
        <v>380</v>
      </c>
    </row>
    <row r="43" spans="1:12">
      <c r="A43" s="8">
        <v>40396</v>
      </c>
      <c r="B43" s="36" t="s">
        <v>258</v>
      </c>
      <c r="C43" s="9"/>
      <c r="D43" s="37" t="s">
        <v>276</v>
      </c>
      <c r="E43" s="68"/>
      <c r="F43" s="68">
        <v>620</v>
      </c>
      <c r="G43" s="68"/>
      <c r="H43" s="12">
        <f t="shared" si="0"/>
        <v>-38253.580000000016</v>
      </c>
      <c r="I43" s="37" t="s">
        <v>380</v>
      </c>
    </row>
    <row r="44" spans="1:12">
      <c r="A44" s="8">
        <v>40396</v>
      </c>
      <c r="B44" s="36" t="s">
        <v>258</v>
      </c>
      <c r="C44" s="9"/>
      <c r="D44" s="37" t="s">
        <v>850</v>
      </c>
      <c r="E44" s="68"/>
      <c r="F44" s="68">
        <v>134</v>
      </c>
      <c r="G44" s="68"/>
      <c r="H44" s="12">
        <f t="shared" si="0"/>
        <v>-38387.580000000016</v>
      </c>
      <c r="I44" s="37" t="s">
        <v>380</v>
      </c>
    </row>
    <row r="45" spans="1:12">
      <c r="A45" s="8">
        <v>40396</v>
      </c>
      <c r="B45" s="36" t="s">
        <v>258</v>
      </c>
      <c r="C45" s="9"/>
      <c r="D45" s="37" t="s">
        <v>278</v>
      </c>
      <c r="E45" s="68"/>
      <c r="F45" s="68">
        <v>1253</v>
      </c>
      <c r="G45" s="68"/>
      <c r="H45" s="12">
        <f t="shared" si="0"/>
        <v>-39640.580000000016</v>
      </c>
      <c r="I45" s="37" t="s">
        <v>380</v>
      </c>
    </row>
    <row r="46" spans="1:12">
      <c r="A46" s="8">
        <v>40396</v>
      </c>
      <c r="B46" s="36" t="s">
        <v>258</v>
      </c>
      <c r="C46" s="9"/>
      <c r="D46" s="37" t="s">
        <v>279</v>
      </c>
      <c r="E46" s="68"/>
      <c r="F46" s="68">
        <v>1135</v>
      </c>
      <c r="G46" s="68"/>
      <c r="H46" s="12">
        <f t="shared" si="0"/>
        <v>-40775.580000000016</v>
      </c>
      <c r="I46" s="37" t="s">
        <v>380</v>
      </c>
    </row>
    <row r="47" spans="1:12">
      <c r="A47" s="8">
        <v>40396</v>
      </c>
      <c r="B47" s="36" t="s">
        <v>258</v>
      </c>
      <c r="C47" s="9"/>
      <c r="D47" s="37" t="s">
        <v>280</v>
      </c>
      <c r="E47" s="68"/>
      <c r="F47" s="68">
        <v>781</v>
      </c>
      <c r="G47" s="68"/>
      <c r="H47" s="12">
        <f t="shared" si="0"/>
        <v>-41556.580000000016</v>
      </c>
      <c r="I47" s="37" t="s">
        <v>380</v>
      </c>
    </row>
    <row r="48" spans="1:12">
      <c r="A48" s="8">
        <v>40399</v>
      </c>
      <c r="B48" s="36"/>
      <c r="C48" s="9"/>
      <c r="D48" s="37" t="s">
        <v>933</v>
      </c>
      <c r="E48" s="68"/>
      <c r="F48" s="68"/>
      <c r="G48" s="68">
        <v>285.93</v>
      </c>
      <c r="H48" s="12">
        <f t="shared" si="0"/>
        <v>-41270.650000000016</v>
      </c>
      <c r="I48" s="37" t="s">
        <v>380</v>
      </c>
    </row>
    <row r="49" spans="1:9">
      <c r="A49" s="8">
        <v>40395</v>
      </c>
      <c r="B49" s="36">
        <v>4911</v>
      </c>
      <c r="C49" s="9"/>
      <c r="D49" s="37" t="s">
        <v>846</v>
      </c>
      <c r="E49" s="68"/>
      <c r="F49" s="68">
        <v>400</v>
      </c>
      <c r="G49" s="68"/>
      <c r="H49" s="12">
        <f t="shared" si="0"/>
        <v>-41670.650000000016</v>
      </c>
      <c r="I49" s="37" t="s">
        <v>380</v>
      </c>
    </row>
    <row r="50" spans="1:9">
      <c r="A50" s="8">
        <v>40396</v>
      </c>
      <c r="B50" s="36">
        <v>4941</v>
      </c>
      <c r="C50" s="9">
        <v>5620</v>
      </c>
      <c r="D50" s="37" t="s">
        <v>833</v>
      </c>
      <c r="E50" s="68"/>
      <c r="F50" s="68">
        <v>180</v>
      </c>
      <c r="G50" s="68"/>
      <c r="H50" s="12">
        <f t="shared" si="0"/>
        <v>-41850.650000000016</v>
      </c>
      <c r="I50" s="37" t="s">
        <v>380</v>
      </c>
    </row>
    <row r="51" spans="1:9">
      <c r="A51" s="8">
        <v>40399</v>
      </c>
      <c r="B51" s="36" t="s">
        <v>258</v>
      </c>
      <c r="C51" s="9">
        <v>2000368456264</v>
      </c>
      <c r="D51" s="37" t="s">
        <v>838</v>
      </c>
      <c r="E51" s="68"/>
      <c r="F51" s="68">
        <v>163.25</v>
      </c>
      <c r="G51" s="68"/>
      <c r="H51" s="12">
        <f t="shared" si="0"/>
        <v>-42013.900000000016</v>
      </c>
      <c r="I51" s="37" t="s">
        <v>380</v>
      </c>
    </row>
    <row r="52" spans="1:9">
      <c r="A52" s="8">
        <v>40399</v>
      </c>
      <c r="B52" s="36" t="s">
        <v>258</v>
      </c>
      <c r="C52" s="9">
        <v>7001</v>
      </c>
      <c r="D52" s="37" t="s">
        <v>839</v>
      </c>
      <c r="E52" s="68"/>
      <c r="F52" s="68">
        <v>2876.7</v>
      </c>
      <c r="G52" s="68"/>
      <c r="H52" s="12">
        <f t="shared" si="0"/>
        <v>-44890.600000000013</v>
      </c>
      <c r="I52" s="37" t="s">
        <v>380</v>
      </c>
    </row>
    <row r="53" spans="1:9">
      <c r="A53" s="8">
        <v>40399</v>
      </c>
      <c r="B53" s="36" t="s">
        <v>258</v>
      </c>
      <c r="C53" s="9">
        <v>138</v>
      </c>
      <c r="D53" s="37" t="s">
        <v>72</v>
      </c>
      <c r="E53" s="68"/>
      <c r="F53" s="68">
        <v>296.26</v>
      </c>
      <c r="G53" s="68"/>
      <c r="H53" s="12">
        <f t="shared" si="0"/>
        <v>-45186.860000000015</v>
      </c>
      <c r="I53" s="37" t="s">
        <v>380</v>
      </c>
    </row>
    <row r="54" spans="1:9">
      <c r="A54" s="8">
        <v>40399</v>
      </c>
      <c r="B54" s="36" t="s">
        <v>258</v>
      </c>
      <c r="C54" s="9"/>
      <c r="D54" s="37" t="s">
        <v>848</v>
      </c>
      <c r="E54" s="68"/>
      <c r="F54" s="68">
        <v>315.77999999999997</v>
      </c>
      <c r="G54" s="68"/>
      <c r="H54" s="12">
        <f t="shared" si="0"/>
        <v>-45502.640000000014</v>
      </c>
      <c r="I54" s="37" t="s">
        <v>380</v>
      </c>
    </row>
    <row r="55" spans="1:9">
      <c r="A55" s="8">
        <v>40399</v>
      </c>
      <c r="B55" s="36" t="s">
        <v>258</v>
      </c>
      <c r="C55" s="9"/>
      <c r="D55" s="37" t="s">
        <v>402</v>
      </c>
      <c r="E55" s="68"/>
      <c r="F55" s="68">
        <v>806</v>
      </c>
      <c r="G55" s="68"/>
      <c r="H55" s="12">
        <f t="shared" si="0"/>
        <v>-46308.640000000014</v>
      </c>
      <c r="I55" s="37" t="s">
        <v>380</v>
      </c>
    </row>
    <row r="56" spans="1:9">
      <c r="A56" s="8">
        <v>40399</v>
      </c>
      <c r="B56" s="36" t="s">
        <v>258</v>
      </c>
      <c r="C56" s="9"/>
      <c r="D56" s="37" t="s">
        <v>289</v>
      </c>
      <c r="E56" s="68"/>
      <c r="F56" s="68">
        <v>1564</v>
      </c>
      <c r="G56" s="68"/>
      <c r="H56" s="12">
        <f t="shared" si="0"/>
        <v>-47872.640000000014</v>
      </c>
      <c r="I56" s="37" t="s">
        <v>380</v>
      </c>
    </row>
    <row r="57" spans="1:9">
      <c r="A57" s="8">
        <v>40399</v>
      </c>
      <c r="B57" s="36">
        <v>4910</v>
      </c>
      <c r="C57" s="9"/>
      <c r="D57" s="43" t="s">
        <v>399</v>
      </c>
      <c r="E57" s="68"/>
      <c r="F57" s="68">
        <v>237.75</v>
      </c>
      <c r="G57" s="68"/>
      <c r="H57" s="12">
        <f t="shared" si="0"/>
        <v>-48110.390000000014</v>
      </c>
      <c r="I57" s="37" t="s">
        <v>380</v>
      </c>
    </row>
    <row r="58" spans="1:9">
      <c r="A58" s="8">
        <v>40399</v>
      </c>
      <c r="B58" s="36">
        <v>4909</v>
      </c>
      <c r="C58" s="9"/>
      <c r="D58" s="43" t="s">
        <v>852</v>
      </c>
      <c r="E58" s="68"/>
      <c r="F58" s="68">
        <v>258</v>
      </c>
      <c r="G58" s="68"/>
      <c r="H58" s="22">
        <f t="shared" si="0"/>
        <v>-48368.390000000014</v>
      </c>
      <c r="I58" s="37" t="s">
        <v>380</v>
      </c>
    </row>
    <row r="59" spans="1:9">
      <c r="A59" s="8">
        <v>40400</v>
      </c>
      <c r="B59" s="36"/>
      <c r="C59" s="9"/>
      <c r="D59" s="43" t="s">
        <v>876</v>
      </c>
      <c r="E59" s="68"/>
      <c r="F59" s="68"/>
      <c r="G59" s="68">
        <v>1754.23</v>
      </c>
      <c r="H59" s="12">
        <f t="shared" si="0"/>
        <v>-46614.160000000011</v>
      </c>
      <c r="I59" s="37" t="s">
        <v>381</v>
      </c>
    </row>
    <row r="60" spans="1:9">
      <c r="A60" s="8">
        <v>40400</v>
      </c>
      <c r="B60" s="36"/>
      <c r="C60" s="9"/>
      <c r="D60" s="43" t="s">
        <v>729</v>
      </c>
      <c r="E60" s="68"/>
      <c r="F60" s="68">
        <v>2</v>
      </c>
      <c r="G60" s="68"/>
      <c r="H60" s="12">
        <f t="shared" si="0"/>
        <v>-46616.160000000011</v>
      </c>
      <c r="I60" s="37" t="s">
        <v>381</v>
      </c>
    </row>
    <row r="61" spans="1:9">
      <c r="A61" s="8">
        <v>40400</v>
      </c>
      <c r="B61" s="36">
        <v>4913</v>
      </c>
      <c r="C61" s="9"/>
      <c r="D61" s="37" t="s">
        <v>853</v>
      </c>
      <c r="E61" s="68"/>
      <c r="F61" s="68">
        <v>308.18</v>
      </c>
      <c r="G61" s="68"/>
      <c r="H61" s="12">
        <f t="shared" si="0"/>
        <v>-46924.340000000011</v>
      </c>
      <c r="I61" s="37" t="s">
        <v>381</v>
      </c>
    </row>
    <row r="62" spans="1:9">
      <c r="A62" s="8">
        <v>40400</v>
      </c>
      <c r="B62" s="36" t="s">
        <v>258</v>
      </c>
      <c r="C62" s="36" t="s">
        <v>841</v>
      </c>
      <c r="D62" s="37" t="s">
        <v>842</v>
      </c>
      <c r="E62" s="68"/>
      <c r="F62" s="68">
        <v>200</v>
      </c>
      <c r="G62" s="68"/>
      <c r="H62" s="12">
        <f t="shared" si="0"/>
        <v>-47124.340000000011</v>
      </c>
      <c r="I62" s="37" t="s">
        <v>381</v>
      </c>
    </row>
    <row r="63" spans="1:9">
      <c r="A63" s="8">
        <v>40400</v>
      </c>
      <c r="B63" s="36" t="s">
        <v>258</v>
      </c>
      <c r="C63" s="9">
        <v>447841</v>
      </c>
      <c r="D63" s="37" t="s">
        <v>832</v>
      </c>
      <c r="E63" s="68"/>
      <c r="F63" s="68">
        <v>594</v>
      </c>
      <c r="G63" s="68"/>
      <c r="H63" s="12">
        <f t="shared" si="0"/>
        <v>-47718.340000000011</v>
      </c>
      <c r="I63" s="37" t="s">
        <v>381</v>
      </c>
    </row>
    <row r="64" spans="1:9">
      <c r="A64" s="8">
        <v>40401</v>
      </c>
      <c r="B64" s="36" t="s">
        <v>258</v>
      </c>
      <c r="C64" s="9">
        <v>2000369169449</v>
      </c>
      <c r="D64" s="37" t="s">
        <v>844</v>
      </c>
      <c r="E64" s="68"/>
      <c r="F64" s="68">
        <v>163.25</v>
      </c>
      <c r="G64" s="68"/>
      <c r="H64" s="12">
        <f t="shared" si="0"/>
        <v>-47881.590000000011</v>
      </c>
      <c r="I64" s="37" t="s">
        <v>381</v>
      </c>
    </row>
    <row r="65" spans="1:9">
      <c r="A65" s="8">
        <v>40401</v>
      </c>
      <c r="B65" s="36"/>
      <c r="C65" s="9"/>
      <c r="D65" s="37" t="s">
        <v>948</v>
      </c>
      <c r="E65" s="68"/>
      <c r="F65" s="68"/>
      <c r="G65" s="68">
        <v>175</v>
      </c>
      <c r="H65" s="12">
        <f t="shared" si="0"/>
        <v>-47706.590000000011</v>
      </c>
      <c r="I65" s="37" t="s">
        <v>381</v>
      </c>
    </row>
    <row r="66" spans="1:9">
      <c r="A66" s="8">
        <v>40401</v>
      </c>
      <c r="B66" s="36"/>
      <c r="C66" s="9"/>
      <c r="D66" s="37" t="s">
        <v>851</v>
      </c>
      <c r="E66" s="68"/>
      <c r="F66" s="68"/>
      <c r="G66" s="68">
        <v>25000</v>
      </c>
      <c r="H66" s="12">
        <f t="shared" si="0"/>
        <v>-22706.590000000011</v>
      </c>
      <c r="I66" s="37" t="s">
        <v>381</v>
      </c>
    </row>
    <row r="67" spans="1:9">
      <c r="A67" s="65">
        <v>40400</v>
      </c>
      <c r="B67" s="69">
        <v>4914</v>
      </c>
      <c r="C67" s="66">
        <v>1</v>
      </c>
      <c r="D67" s="43" t="s">
        <v>840</v>
      </c>
      <c r="E67" s="68"/>
      <c r="F67" s="68">
        <v>7097.9</v>
      </c>
      <c r="G67" s="68"/>
      <c r="H67" s="12">
        <f t="shared" si="0"/>
        <v>-29804.490000000013</v>
      </c>
      <c r="I67" s="37" t="s">
        <v>381</v>
      </c>
    </row>
    <row r="68" spans="1:9">
      <c r="A68" s="65">
        <v>40400</v>
      </c>
      <c r="B68" s="69">
        <v>4916</v>
      </c>
      <c r="C68" s="66">
        <v>144260</v>
      </c>
      <c r="D68" s="43" t="s">
        <v>66</v>
      </c>
      <c r="E68" s="68"/>
      <c r="F68" s="68">
        <v>2802.59</v>
      </c>
      <c r="G68" s="68"/>
      <c r="H68" s="12">
        <f t="shared" si="0"/>
        <v>-32607.080000000013</v>
      </c>
      <c r="I68" s="37" t="s">
        <v>381</v>
      </c>
    </row>
    <row r="69" spans="1:9">
      <c r="A69" s="65">
        <v>40400</v>
      </c>
      <c r="B69" s="69">
        <v>4915</v>
      </c>
      <c r="C69" s="66">
        <v>13413</v>
      </c>
      <c r="D69" s="43" t="s">
        <v>375</v>
      </c>
      <c r="E69" s="68"/>
      <c r="F69" s="68">
        <v>1275.27</v>
      </c>
      <c r="G69" s="68"/>
      <c r="H69" s="12">
        <f t="shared" si="0"/>
        <v>-33882.350000000013</v>
      </c>
      <c r="I69" s="37" t="s">
        <v>381</v>
      </c>
    </row>
    <row r="70" spans="1:9">
      <c r="A70" s="65">
        <v>40401</v>
      </c>
      <c r="B70" s="69" t="s">
        <v>258</v>
      </c>
      <c r="C70" s="66">
        <v>2000000257582</v>
      </c>
      <c r="D70" s="43" t="s">
        <v>843</v>
      </c>
      <c r="E70" s="68"/>
      <c r="F70" s="68">
        <v>13.8</v>
      </c>
      <c r="G70" s="68"/>
      <c r="H70" s="12">
        <f t="shared" si="0"/>
        <v>-33896.150000000016</v>
      </c>
      <c r="I70" s="37" t="s">
        <v>381</v>
      </c>
    </row>
    <row r="71" spans="1:9">
      <c r="A71" s="65">
        <v>40403</v>
      </c>
      <c r="B71" s="69" t="s">
        <v>258</v>
      </c>
      <c r="C71" s="69" t="s">
        <v>845</v>
      </c>
      <c r="D71" s="43" t="s">
        <v>341</v>
      </c>
      <c r="E71" s="68"/>
      <c r="F71" s="68">
        <v>1800</v>
      </c>
      <c r="G71" s="68"/>
      <c r="H71" s="12">
        <f t="shared" si="0"/>
        <v>-35696.150000000016</v>
      </c>
      <c r="I71" s="37" t="s">
        <v>381</v>
      </c>
    </row>
    <row r="72" spans="1:9">
      <c r="A72" s="65">
        <v>40402</v>
      </c>
      <c r="B72" s="69" t="s">
        <v>258</v>
      </c>
      <c r="C72" s="66"/>
      <c r="D72" s="43" t="s">
        <v>855</v>
      </c>
      <c r="E72" s="68"/>
      <c r="F72" s="68">
        <v>4897</v>
      </c>
      <c r="G72" s="68"/>
      <c r="H72" s="12">
        <f t="shared" ref="H72:H127" si="1">H71+G72-F72</f>
        <v>-40593.150000000016</v>
      </c>
      <c r="I72" s="37" t="s">
        <v>381</v>
      </c>
    </row>
    <row r="73" spans="1:9">
      <c r="A73" s="65">
        <v>40402</v>
      </c>
      <c r="B73" s="69" t="s">
        <v>258</v>
      </c>
      <c r="C73" s="66">
        <v>1088580</v>
      </c>
      <c r="D73" s="43" t="s">
        <v>856</v>
      </c>
      <c r="E73" s="68"/>
      <c r="F73" s="68">
        <v>269.89999999999998</v>
      </c>
      <c r="G73" s="68"/>
      <c r="H73" s="12">
        <f t="shared" si="1"/>
        <v>-40863.050000000017</v>
      </c>
      <c r="I73" s="37" t="s">
        <v>381</v>
      </c>
    </row>
    <row r="74" spans="1:9">
      <c r="A74" s="65">
        <v>40402</v>
      </c>
      <c r="B74" s="69" t="s">
        <v>258</v>
      </c>
      <c r="C74" s="66">
        <v>17086</v>
      </c>
      <c r="D74" s="43" t="s">
        <v>260</v>
      </c>
      <c r="E74" s="68"/>
      <c r="F74" s="68">
        <v>3333.09</v>
      </c>
      <c r="G74" s="68"/>
      <c r="H74" s="12">
        <f t="shared" si="1"/>
        <v>-44196.140000000014</v>
      </c>
      <c r="I74" s="37" t="s">
        <v>381</v>
      </c>
    </row>
    <row r="75" spans="1:9">
      <c r="A75" s="65">
        <v>40403</v>
      </c>
      <c r="B75" s="69" t="s">
        <v>258</v>
      </c>
      <c r="C75" s="66">
        <v>72010</v>
      </c>
      <c r="D75" s="43" t="s">
        <v>848</v>
      </c>
      <c r="E75" s="68"/>
      <c r="F75" s="68">
        <v>87.5</v>
      </c>
      <c r="G75" s="68"/>
      <c r="H75" s="12">
        <f t="shared" si="1"/>
        <v>-44283.640000000014</v>
      </c>
      <c r="I75" s="37" t="s">
        <v>381</v>
      </c>
    </row>
    <row r="76" spans="1:9">
      <c r="A76" s="8">
        <v>40402</v>
      </c>
      <c r="B76" s="9"/>
      <c r="C76" s="9"/>
      <c r="D76" s="37" t="s">
        <v>875</v>
      </c>
      <c r="E76" s="68"/>
      <c r="F76" s="68"/>
      <c r="G76" s="68">
        <v>390</v>
      </c>
      <c r="H76" s="12">
        <f t="shared" si="1"/>
        <v>-43893.640000000014</v>
      </c>
      <c r="I76" s="37" t="s">
        <v>381</v>
      </c>
    </row>
    <row r="77" spans="1:9">
      <c r="A77" s="8">
        <v>40402</v>
      </c>
      <c r="B77" s="9"/>
      <c r="C77" s="36" t="s">
        <v>868</v>
      </c>
      <c r="D77" s="37" t="s">
        <v>867</v>
      </c>
      <c r="E77" s="68"/>
      <c r="F77" s="68"/>
      <c r="G77" s="68">
        <v>315</v>
      </c>
      <c r="H77" s="12">
        <f t="shared" si="1"/>
        <v>-43578.640000000014</v>
      </c>
      <c r="I77" s="37" t="s">
        <v>381</v>
      </c>
    </row>
    <row r="78" spans="1:9">
      <c r="A78" s="8">
        <v>40403</v>
      </c>
      <c r="B78" s="9"/>
      <c r="C78" s="9"/>
      <c r="D78" s="37" t="s">
        <v>874</v>
      </c>
      <c r="E78" s="68"/>
      <c r="F78" s="68"/>
      <c r="G78" s="68">
        <v>5193.4399999999996</v>
      </c>
      <c r="H78" s="12">
        <f t="shared" si="1"/>
        <v>-38385.200000000012</v>
      </c>
      <c r="I78" s="37" t="s">
        <v>381</v>
      </c>
    </row>
    <row r="79" spans="1:9">
      <c r="A79" s="8">
        <v>40403</v>
      </c>
      <c r="B79" s="36"/>
      <c r="C79" s="36" t="s">
        <v>866</v>
      </c>
      <c r="D79" s="37" t="s">
        <v>931</v>
      </c>
      <c r="E79" s="68"/>
      <c r="F79" s="68"/>
      <c r="G79" s="68">
        <v>344.76</v>
      </c>
      <c r="H79" s="12">
        <f t="shared" si="1"/>
        <v>-38040.44000000001</v>
      </c>
      <c r="I79" s="37" t="s">
        <v>381</v>
      </c>
    </row>
    <row r="80" spans="1:9">
      <c r="A80" s="8">
        <v>40402</v>
      </c>
      <c r="B80" s="9">
        <v>4917</v>
      </c>
      <c r="C80" s="9"/>
      <c r="D80" s="37" t="s">
        <v>374</v>
      </c>
      <c r="E80" s="68"/>
      <c r="F80" s="68">
        <v>4267.95</v>
      </c>
      <c r="G80" s="68"/>
      <c r="H80" s="12">
        <f t="shared" si="1"/>
        <v>-42308.390000000007</v>
      </c>
      <c r="I80" s="37" t="s">
        <v>381</v>
      </c>
    </row>
    <row r="81" spans="1:13">
      <c r="A81" s="8">
        <v>40403</v>
      </c>
      <c r="B81" s="36" t="s">
        <v>258</v>
      </c>
      <c r="C81" s="9"/>
      <c r="D81" s="37" t="s">
        <v>331</v>
      </c>
      <c r="E81" s="68"/>
      <c r="F81" s="68">
        <v>2582.56</v>
      </c>
      <c r="G81" s="68"/>
      <c r="H81" s="12">
        <f t="shared" si="1"/>
        <v>-44890.950000000004</v>
      </c>
      <c r="I81" s="37" t="s">
        <v>381</v>
      </c>
    </row>
    <row r="82" spans="1:13">
      <c r="A82" s="8">
        <v>40403</v>
      </c>
      <c r="B82" s="9"/>
      <c r="C82" s="9"/>
      <c r="D82" s="37" t="s">
        <v>291</v>
      </c>
      <c r="E82" s="68"/>
      <c r="F82" s="68">
        <v>19.5</v>
      </c>
      <c r="G82" s="68"/>
      <c r="H82" s="12">
        <f t="shared" si="1"/>
        <v>-44910.450000000004</v>
      </c>
      <c r="I82" s="37" t="s">
        <v>381</v>
      </c>
    </row>
    <row r="83" spans="1:13">
      <c r="A83" s="8">
        <v>40403</v>
      </c>
      <c r="B83" s="36">
        <v>4943</v>
      </c>
      <c r="C83" s="9"/>
      <c r="D83" s="37" t="s">
        <v>54</v>
      </c>
      <c r="E83" s="68"/>
      <c r="F83" s="68">
        <v>2500</v>
      </c>
      <c r="G83" s="68"/>
      <c r="H83" s="22">
        <f t="shared" si="1"/>
        <v>-47410.450000000004</v>
      </c>
      <c r="I83" s="37" t="s">
        <v>381</v>
      </c>
    </row>
    <row r="84" spans="1:13">
      <c r="A84" s="8">
        <v>40399</v>
      </c>
      <c r="B84" s="36">
        <v>4912</v>
      </c>
      <c r="C84" s="9"/>
      <c r="D84" s="37" t="s">
        <v>854</v>
      </c>
      <c r="E84" s="68"/>
      <c r="F84" s="68">
        <v>840</v>
      </c>
      <c r="G84" s="68"/>
      <c r="H84" s="12">
        <f t="shared" si="1"/>
        <v>-48250.450000000004</v>
      </c>
      <c r="I84" s="37" t="s">
        <v>329</v>
      </c>
    </row>
    <row r="85" spans="1:13">
      <c r="A85" s="8">
        <v>40406</v>
      </c>
      <c r="B85" s="36"/>
      <c r="C85" s="9"/>
      <c r="D85" s="37" t="s">
        <v>283</v>
      </c>
      <c r="E85" s="68"/>
      <c r="F85" s="68"/>
      <c r="G85" s="68">
        <v>29.02</v>
      </c>
      <c r="H85" s="12">
        <f t="shared" si="1"/>
        <v>-48221.430000000008</v>
      </c>
      <c r="I85" s="37" t="s">
        <v>329</v>
      </c>
    </row>
    <row r="86" spans="1:13">
      <c r="A86" s="8">
        <v>40406</v>
      </c>
      <c r="B86" s="69" t="s">
        <v>258</v>
      </c>
      <c r="C86" s="66"/>
      <c r="D86" s="107" t="s">
        <v>735</v>
      </c>
      <c r="E86" s="68"/>
      <c r="F86" s="108">
        <v>1100.83</v>
      </c>
      <c r="G86" s="68"/>
      <c r="H86" s="12">
        <f t="shared" si="1"/>
        <v>-49322.260000000009</v>
      </c>
      <c r="I86" s="37" t="s">
        <v>329</v>
      </c>
    </row>
    <row r="87" spans="1:13">
      <c r="A87" s="8">
        <v>40406</v>
      </c>
      <c r="B87" s="69" t="s">
        <v>258</v>
      </c>
      <c r="C87" s="66"/>
      <c r="D87" s="107" t="s">
        <v>735</v>
      </c>
      <c r="E87" s="68"/>
      <c r="F87" s="108">
        <v>12</v>
      </c>
      <c r="G87" s="68"/>
      <c r="H87" s="22">
        <f t="shared" si="1"/>
        <v>-49334.260000000009</v>
      </c>
      <c r="I87" s="37" t="s">
        <v>329</v>
      </c>
    </row>
    <row r="88" spans="1:13">
      <c r="A88" s="8">
        <v>40407</v>
      </c>
      <c r="B88" s="69" t="s">
        <v>861</v>
      </c>
      <c r="C88" s="66"/>
      <c r="D88" s="107" t="s">
        <v>878</v>
      </c>
      <c r="E88" s="68"/>
      <c r="F88" s="108"/>
      <c r="G88" s="68">
        <v>172</v>
      </c>
      <c r="H88" s="12">
        <f t="shared" si="1"/>
        <v>-49162.260000000009</v>
      </c>
      <c r="I88" s="37" t="s">
        <v>794</v>
      </c>
    </row>
    <row r="89" spans="1:13">
      <c r="A89" s="8">
        <v>40407</v>
      </c>
      <c r="B89" s="69" t="s">
        <v>258</v>
      </c>
      <c r="C89" s="66"/>
      <c r="D89" s="107" t="s">
        <v>862</v>
      </c>
      <c r="E89" s="68"/>
      <c r="F89" s="108">
        <v>4</v>
      </c>
      <c r="G89" s="68"/>
      <c r="H89" s="12">
        <f t="shared" si="1"/>
        <v>-49166.260000000009</v>
      </c>
      <c r="I89" s="37" t="s">
        <v>794</v>
      </c>
    </row>
    <row r="90" spans="1:13">
      <c r="A90" s="8">
        <v>40407</v>
      </c>
      <c r="B90" s="69" t="s">
        <v>258</v>
      </c>
      <c r="C90" s="66"/>
      <c r="D90" s="107" t="s">
        <v>729</v>
      </c>
      <c r="E90" s="68"/>
      <c r="F90" s="108">
        <v>7.8</v>
      </c>
      <c r="G90" s="68"/>
      <c r="H90" s="12">
        <f t="shared" si="1"/>
        <v>-49174.060000000012</v>
      </c>
      <c r="I90" s="37" t="s">
        <v>794</v>
      </c>
    </row>
    <row r="91" spans="1:13">
      <c r="A91" s="8">
        <v>40408</v>
      </c>
      <c r="B91" s="69"/>
      <c r="C91" s="66"/>
      <c r="D91" s="107" t="s">
        <v>932</v>
      </c>
      <c r="E91" s="68"/>
      <c r="F91" s="108"/>
      <c r="G91" s="68">
        <v>289.56</v>
      </c>
      <c r="H91" s="12">
        <f t="shared" si="1"/>
        <v>-48884.500000000015</v>
      </c>
      <c r="I91" s="37" t="s">
        <v>794</v>
      </c>
    </row>
    <row r="92" spans="1:13">
      <c r="A92" s="8">
        <v>40408</v>
      </c>
      <c r="B92" s="69" t="s">
        <v>255</v>
      </c>
      <c r="C92" s="66"/>
      <c r="D92" s="107" t="s">
        <v>863</v>
      </c>
      <c r="E92" s="68"/>
      <c r="F92" s="108"/>
      <c r="G92" s="68">
        <v>591.82000000000005</v>
      </c>
      <c r="H92" s="12">
        <f t="shared" si="1"/>
        <v>-48292.680000000015</v>
      </c>
      <c r="I92" s="37" t="s">
        <v>794</v>
      </c>
    </row>
    <row r="93" spans="1:13">
      <c r="A93" s="8">
        <v>40408</v>
      </c>
      <c r="B93" s="69"/>
      <c r="C93" s="66"/>
      <c r="D93" s="107" t="s">
        <v>862</v>
      </c>
      <c r="E93" s="68"/>
      <c r="F93" s="108">
        <v>6</v>
      </c>
      <c r="G93" s="68"/>
      <c r="H93" s="12">
        <f t="shared" si="1"/>
        <v>-48298.680000000015</v>
      </c>
      <c r="I93" s="37" t="s">
        <v>794</v>
      </c>
    </row>
    <row r="94" spans="1:13">
      <c r="A94" s="8">
        <v>40413</v>
      </c>
      <c r="B94" s="69"/>
      <c r="C94" s="66"/>
      <c r="D94" s="107" t="s">
        <v>873</v>
      </c>
      <c r="E94" s="68"/>
      <c r="F94" s="108"/>
      <c r="G94" s="68">
        <v>124</v>
      </c>
      <c r="H94" s="12">
        <f t="shared" si="1"/>
        <v>-48174.680000000015</v>
      </c>
      <c r="I94" s="37" t="s">
        <v>794</v>
      </c>
    </row>
    <row r="95" spans="1:13">
      <c r="A95" s="8">
        <v>40413</v>
      </c>
      <c r="B95" s="69"/>
      <c r="C95" s="66"/>
      <c r="D95" s="107" t="s">
        <v>1214</v>
      </c>
      <c r="E95" s="68"/>
      <c r="F95" s="108"/>
      <c r="G95" s="68">
        <v>828</v>
      </c>
      <c r="H95" s="12">
        <f t="shared" si="1"/>
        <v>-47346.680000000015</v>
      </c>
      <c r="I95" s="37" t="s">
        <v>794</v>
      </c>
      <c r="K95" s="113">
        <v>40415</v>
      </c>
      <c r="L95" s="113">
        <v>40414</v>
      </c>
      <c r="M95" s="113">
        <v>40413</v>
      </c>
    </row>
    <row r="96" spans="1:13">
      <c r="A96" s="8">
        <v>40413</v>
      </c>
      <c r="B96" s="69"/>
      <c r="C96" s="66"/>
      <c r="D96" s="107" t="s">
        <v>936</v>
      </c>
      <c r="E96" s="68"/>
      <c r="F96" s="108"/>
      <c r="G96" s="68">
        <v>124</v>
      </c>
      <c r="H96" s="12">
        <f t="shared" si="1"/>
        <v>-47222.680000000015</v>
      </c>
      <c r="I96" s="37" t="s">
        <v>794</v>
      </c>
      <c r="K96">
        <v>70</v>
      </c>
      <c r="L96">
        <v>140</v>
      </c>
      <c r="M96">
        <v>140</v>
      </c>
    </row>
    <row r="97" spans="1:13">
      <c r="A97" s="8">
        <v>40413</v>
      </c>
      <c r="B97" s="69"/>
      <c r="C97" s="66"/>
      <c r="D97" s="107" t="s">
        <v>729</v>
      </c>
      <c r="E97" s="68"/>
      <c r="F97" s="108">
        <v>208.56</v>
      </c>
      <c r="G97" s="68"/>
      <c r="H97" s="12">
        <f t="shared" si="1"/>
        <v>-47431.240000000013</v>
      </c>
      <c r="I97" s="37" t="s">
        <v>794</v>
      </c>
      <c r="K97">
        <v>86</v>
      </c>
      <c r="L97">
        <v>245</v>
      </c>
      <c r="M97">
        <v>150</v>
      </c>
    </row>
    <row r="98" spans="1:13">
      <c r="A98" s="8">
        <v>40414</v>
      </c>
      <c r="B98" s="69"/>
      <c r="C98" s="66"/>
      <c r="D98" s="107" t="s">
        <v>872</v>
      </c>
      <c r="E98" s="68"/>
      <c r="F98" s="108"/>
      <c r="G98" s="68">
        <v>4435.7700000000004</v>
      </c>
      <c r="H98" s="12">
        <f t="shared" si="1"/>
        <v>-42995.470000000016</v>
      </c>
      <c r="I98" s="37" t="s">
        <v>794</v>
      </c>
      <c r="K98">
        <v>124</v>
      </c>
      <c r="L98">
        <v>496</v>
      </c>
      <c r="M98">
        <v>172</v>
      </c>
    </row>
    <row r="99" spans="1:13">
      <c r="A99" s="8">
        <v>40414</v>
      </c>
      <c r="B99" s="69"/>
      <c r="C99" s="66"/>
      <c r="D99" s="107" t="s">
        <v>351</v>
      </c>
      <c r="E99" s="68"/>
      <c r="F99" s="108"/>
      <c r="G99" s="68">
        <v>251.16</v>
      </c>
      <c r="H99" s="12">
        <f t="shared" si="1"/>
        <v>-42744.310000000012</v>
      </c>
      <c r="I99" s="37" t="s">
        <v>794</v>
      </c>
      <c r="K99">
        <v>128.44</v>
      </c>
      <c r="L99">
        <f>SUM(L96:L98)</f>
        <v>881</v>
      </c>
      <c r="M99">
        <v>198.82</v>
      </c>
    </row>
    <row r="100" spans="1:13">
      <c r="A100" s="8">
        <v>40414</v>
      </c>
      <c r="B100" s="69"/>
      <c r="C100" s="66"/>
      <c r="D100" s="107" t="s">
        <v>862</v>
      </c>
      <c r="E100" s="68"/>
      <c r="F100" s="108">
        <v>2</v>
      </c>
      <c r="G100" s="68"/>
      <c r="H100" s="12">
        <f t="shared" si="1"/>
        <v>-42746.310000000012</v>
      </c>
      <c r="I100" s="37" t="s">
        <v>794</v>
      </c>
      <c r="K100">
        <v>140</v>
      </c>
      <c r="M100">
        <v>248</v>
      </c>
    </row>
    <row r="101" spans="1:13">
      <c r="A101" s="8">
        <v>40414</v>
      </c>
      <c r="B101" s="69" t="s">
        <v>258</v>
      </c>
      <c r="C101" s="66">
        <v>448801</v>
      </c>
      <c r="D101" s="107" t="s">
        <v>832</v>
      </c>
      <c r="E101" s="68"/>
      <c r="F101" s="108">
        <v>920.48</v>
      </c>
      <c r="G101" s="68"/>
      <c r="H101" s="12">
        <f t="shared" si="1"/>
        <v>-43666.790000000015</v>
      </c>
      <c r="I101" s="37" t="s">
        <v>794</v>
      </c>
      <c r="K101">
        <v>172</v>
      </c>
      <c r="M101">
        <v>280</v>
      </c>
    </row>
    <row r="102" spans="1:13">
      <c r="A102" s="8">
        <v>40414</v>
      </c>
      <c r="B102" s="69" t="s">
        <v>258</v>
      </c>
      <c r="C102" s="66">
        <v>448811</v>
      </c>
      <c r="D102" s="107" t="s">
        <v>832</v>
      </c>
      <c r="E102" s="68"/>
      <c r="F102" s="108">
        <v>160.08000000000001</v>
      </c>
      <c r="G102" s="68"/>
      <c r="H102" s="12">
        <f t="shared" si="1"/>
        <v>-43826.870000000017</v>
      </c>
      <c r="I102" s="37" t="s">
        <v>794</v>
      </c>
      <c r="K102">
        <v>175.76</v>
      </c>
      <c r="M102">
        <v>420</v>
      </c>
    </row>
    <row r="103" spans="1:13">
      <c r="A103" s="8">
        <v>40414</v>
      </c>
      <c r="B103" s="69">
        <v>4919</v>
      </c>
      <c r="C103" s="66"/>
      <c r="D103" s="107" t="s">
        <v>856</v>
      </c>
      <c r="E103" s="68"/>
      <c r="F103" s="108">
        <v>1890</v>
      </c>
      <c r="G103" s="68"/>
      <c r="H103" s="12">
        <f t="shared" si="1"/>
        <v>-45716.870000000017</v>
      </c>
      <c r="I103" s="37" t="s">
        <v>794</v>
      </c>
      <c r="K103">
        <v>248</v>
      </c>
      <c r="M103">
        <v>720</v>
      </c>
    </row>
    <row r="104" spans="1:13">
      <c r="A104" s="8">
        <v>40414</v>
      </c>
      <c r="B104" s="69">
        <v>4918</v>
      </c>
      <c r="C104" s="66"/>
      <c r="D104" s="107" t="s">
        <v>67</v>
      </c>
      <c r="E104" s="68"/>
      <c r="F104" s="108">
        <v>420.97</v>
      </c>
      <c r="G104" s="68"/>
      <c r="H104" s="22">
        <f t="shared" si="1"/>
        <v>-46137.840000000018</v>
      </c>
      <c r="I104" s="37" t="s">
        <v>794</v>
      </c>
      <c r="K104">
        <v>248</v>
      </c>
      <c r="M104">
        <v>976.95</v>
      </c>
    </row>
    <row r="105" spans="1:13">
      <c r="A105" s="8">
        <v>40414</v>
      </c>
      <c r="B105" s="69"/>
      <c r="C105" s="66"/>
      <c r="D105" s="107" t="s">
        <v>871</v>
      </c>
      <c r="E105" s="68"/>
      <c r="F105" s="108"/>
      <c r="G105" s="68">
        <v>881</v>
      </c>
      <c r="H105" s="22">
        <f t="shared" si="1"/>
        <v>-45256.840000000018</v>
      </c>
      <c r="I105" s="37" t="s">
        <v>794</v>
      </c>
      <c r="K105">
        <v>340</v>
      </c>
      <c r="M105">
        <v>1008</v>
      </c>
    </row>
    <row r="106" spans="1:13">
      <c r="A106" s="65">
        <v>40415</v>
      </c>
      <c r="B106" s="69"/>
      <c r="C106" s="66"/>
      <c r="D106" s="43" t="s">
        <v>882</v>
      </c>
      <c r="E106" s="68"/>
      <c r="F106" s="68"/>
      <c r="G106" s="68">
        <v>2654.81</v>
      </c>
      <c r="H106" s="22">
        <f t="shared" si="1"/>
        <v>-42602.030000000021</v>
      </c>
      <c r="I106" s="37" t="s">
        <v>869</v>
      </c>
      <c r="K106">
        <v>490</v>
      </c>
    </row>
    <row r="107" spans="1:13">
      <c r="A107" s="65">
        <v>40415</v>
      </c>
      <c r="B107" s="69"/>
      <c r="C107" s="66"/>
      <c r="D107" s="43" t="s">
        <v>938</v>
      </c>
      <c r="E107" s="68"/>
      <c r="F107" s="68"/>
      <c r="G107" s="68">
        <v>6987.73</v>
      </c>
      <c r="H107" s="12">
        <f t="shared" si="1"/>
        <v>-35614.300000000017</v>
      </c>
      <c r="I107" s="37" t="s">
        <v>869</v>
      </c>
      <c r="K107">
        <v>496</v>
      </c>
    </row>
    <row r="108" spans="1:13">
      <c r="A108" s="65">
        <v>40416</v>
      </c>
      <c r="B108" s="69"/>
      <c r="C108" s="66"/>
      <c r="D108" s="43" t="s">
        <v>879</v>
      </c>
      <c r="E108" s="68"/>
      <c r="F108" s="68"/>
      <c r="G108" s="68">
        <v>226</v>
      </c>
      <c r="H108" s="12">
        <f t="shared" si="1"/>
        <v>-35388.300000000017</v>
      </c>
      <c r="I108" s="37" t="s">
        <v>869</v>
      </c>
      <c r="K108">
        <v>1154.05</v>
      </c>
    </row>
    <row r="109" spans="1:13">
      <c r="A109" s="65">
        <v>40416</v>
      </c>
      <c r="B109" s="69"/>
      <c r="C109" s="66"/>
      <c r="D109" s="43" t="s">
        <v>928</v>
      </c>
      <c r="E109" s="68"/>
      <c r="F109" s="68"/>
      <c r="G109" s="68">
        <v>4000</v>
      </c>
      <c r="H109" s="12">
        <f t="shared" si="1"/>
        <v>-31388.300000000017</v>
      </c>
      <c r="I109" s="37" t="s">
        <v>869</v>
      </c>
      <c r="K109">
        <v>2405.6799999999998</v>
      </c>
    </row>
    <row r="110" spans="1:13">
      <c r="A110" s="65">
        <v>40416</v>
      </c>
      <c r="B110" s="69"/>
      <c r="C110" s="66"/>
      <c r="D110" s="43" t="s">
        <v>881</v>
      </c>
      <c r="E110" s="68"/>
      <c r="F110" s="68"/>
      <c r="G110" s="68">
        <v>208</v>
      </c>
      <c r="H110" s="12">
        <f t="shared" si="1"/>
        <v>-31180.300000000017</v>
      </c>
      <c r="I110" s="37" t="s">
        <v>869</v>
      </c>
      <c r="K110">
        <f>SUM(K96:K109)</f>
        <v>6277.93</v>
      </c>
    </row>
    <row r="111" spans="1:13">
      <c r="A111" s="65">
        <v>40416</v>
      </c>
      <c r="B111" s="69"/>
      <c r="C111" s="66"/>
      <c r="D111" s="44" t="s">
        <v>880</v>
      </c>
      <c r="E111" s="68"/>
      <c r="F111" s="68"/>
      <c r="G111" s="68">
        <v>1125.56</v>
      </c>
      <c r="H111" s="12">
        <f t="shared" si="1"/>
        <v>-30054.740000000016</v>
      </c>
      <c r="I111" s="37" t="s">
        <v>869</v>
      </c>
    </row>
    <row r="112" spans="1:13">
      <c r="A112" s="65">
        <v>40416</v>
      </c>
      <c r="B112" s="69"/>
      <c r="C112" s="69"/>
      <c r="D112" s="44" t="s">
        <v>862</v>
      </c>
      <c r="E112" s="68"/>
      <c r="F112" s="68">
        <v>12</v>
      </c>
      <c r="G112" s="68"/>
      <c r="H112" s="22">
        <f t="shared" si="1"/>
        <v>-30066.740000000016</v>
      </c>
      <c r="I112" s="37" t="s">
        <v>869</v>
      </c>
    </row>
    <row r="113" spans="1:9">
      <c r="A113" s="65">
        <v>40417</v>
      </c>
      <c r="B113" s="69"/>
      <c r="C113" s="66"/>
      <c r="D113" s="44" t="s">
        <v>870</v>
      </c>
      <c r="E113" s="68"/>
      <c r="F113" s="68"/>
      <c r="G113" s="68">
        <v>338.1</v>
      </c>
      <c r="H113" s="12">
        <f t="shared" si="1"/>
        <v>-29728.640000000018</v>
      </c>
      <c r="I113" s="37" t="s">
        <v>869</v>
      </c>
    </row>
    <row r="114" spans="1:9">
      <c r="A114" s="65">
        <v>40417</v>
      </c>
      <c r="B114" s="69"/>
      <c r="C114" s="66"/>
      <c r="D114" s="44" t="s">
        <v>883</v>
      </c>
      <c r="E114" s="68"/>
      <c r="F114" s="68"/>
      <c r="G114" s="68">
        <v>172.38</v>
      </c>
      <c r="H114" s="12">
        <f t="shared" si="1"/>
        <v>-29556.260000000017</v>
      </c>
      <c r="I114" s="37" t="s">
        <v>813</v>
      </c>
    </row>
    <row r="115" spans="1:9">
      <c r="A115" s="65">
        <v>40417</v>
      </c>
      <c r="B115" s="66"/>
      <c r="C115" s="66"/>
      <c r="D115" s="67" t="s">
        <v>884</v>
      </c>
      <c r="E115" s="68"/>
      <c r="F115" s="68"/>
      <c r="G115" s="68">
        <v>230.82</v>
      </c>
      <c r="H115" s="12">
        <f t="shared" si="1"/>
        <v>-29325.440000000017</v>
      </c>
      <c r="I115" s="37" t="s">
        <v>813</v>
      </c>
    </row>
    <row r="116" spans="1:9">
      <c r="A116" s="65">
        <v>40420</v>
      </c>
      <c r="B116" s="66"/>
      <c r="C116" s="66"/>
      <c r="D116" s="75" t="s">
        <v>885</v>
      </c>
      <c r="E116" s="68"/>
      <c r="F116" s="68"/>
      <c r="G116" s="68">
        <v>172</v>
      </c>
      <c r="H116" s="12">
        <f t="shared" si="1"/>
        <v>-29153.440000000017</v>
      </c>
      <c r="I116" s="37" t="s">
        <v>813</v>
      </c>
    </row>
    <row r="117" spans="1:9">
      <c r="A117" s="8">
        <v>40420</v>
      </c>
      <c r="B117" s="36"/>
      <c r="C117" s="9"/>
      <c r="D117" s="40" t="s">
        <v>886</v>
      </c>
      <c r="E117" s="68"/>
      <c r="F117" s="68"/>
      <c r="G117" s="68">
        <v>756</v>
      </c>
      <c r="H117" s="12">
        <f t="shared" si="1"/>
        <v>-28397.440000000017</v>
      </c>
      <c r="I117" s="37" t="s">
        <v>813</v>
      </c>
    </row>
    <row r="118" spans="1:9">
      <c r="A118" s="8">
        <v>40420</v>
      </c>
      <c r="B118" s="36"/>
      <c r="C118" s="9"/>
      <c r="D118" s="40" t="s">
        <v>887</v>
      </c>
      <c r="E118" s="68"/>
      <c r="F118" s="68"/>
      <c r="G118" s="68">
        <v>253.62</v>
      </c>
      <c r="H118" s="12">
        <f t="shared" si="1"/>
        <v>-28143.820000000018</v>
      </c>
      <c r="I118" s="37" t="s">
        <v>813</v>
      </c>
    </row>
    <row r="119" spans="1:9">
      <c r="A119" s="8">
        <v>40417</v>
      </c>
      <c r="B119" s="36"/>
      <c r="C119" s="36"/>
      <c r="D119" s="43" t="s">
        <v>729</v>
      </c>
      <c r="E119" s="68"/>
      <c r="F119" s="68">
        <v>80.58</v>
      </c>
      <c r="G119" s="68"/>
      <c r="H119" s="12">
        <f t="shared" si="1"/>
        <v>-28224.40000000002</v>
      </c>
      <c r="I119" s="37" t="s">
        <v>813</v>
      </c>
    </row>
    <row r="120" spans="1:9">
      <c r="A120" s="8">
        <v>40417</v>
      </c>
      <c r="B120" s="36">
        <v>4920</v>
      </c>
      <c r="C120" s="36"/>
      <c r="D120" s="43" t="s">
        <v>54</v>
      </c>
      <c r="E120" s="68"/>
      <c r="F120" s="68">
        <v>3500</v>
      </c>
      <c r="G120" s="68"/>
      <c r="H120" s="22">
        <f t="shared" si="1"/>
        <v>-31724.40000000002</v>
      </c>
      <c r="I120" s="37" t="s">
        <v>813</v>
      </c>
    </row>
    <row r="121" spans="1:9">
      <c r="A121" s="74">
        <v>40422</v>
      </c>
      <c r="B121" s="9">
        <v>4950</v>
      </c>
      <c r="C121" s="9"/>
      <c r="D121" s="67" t="s">
        <v>331</v>
      </c>
      <c r="E121" s="71"/>
      <c r="F121" s="72">
        <v>825.04</v>
      </c>
      <c r="G121" s="68"/>
      <c r="H121" s="119">
        <f t="shared" si="1"/>
        <v>-32549.440000000021</v>
      </c>
      <c r="I121" s="37" t="s">
        <v>826</v>
      </c>
    </row>
    <row r="122" spans="1:9">
      <c r="A122" s="74">
        <v>40421</v>
      </c>
      <c r="B122" s="9">
        <v>4952</v>
      </c>
      <c r="C122" s="9"/>
      <c r="D122" s="67" t="s">
        <v>892</v>
      </c>
      <c r="E122" s="71"/>
      <c r="F122" s="72">
        <v>359.88</v>
      </c>
      <c r="G122" s="68"/>
      <c r="H122" s="119">
        <f t="shared" si="1"/>
        <v>-32909.320000000022</v>
      </c>
      <c r="I122" s="37" t="s">
        <v>826</v>
      </c>
    </row>
    <row r="123" spans="1:9">
      <c r="A123" s="74">
        <v>40421</v>
      </c>
      <c r="B123" s="9">
        <v>4951</v>
      </c>
      <c r="C123" s="9"/>
      <c r="D123" s="67" t="s">
        <v>892</v>
      </c>
      <c r="E123" s="71"/>
      <c r="F123" s="72">
        <v>370.79</v>
      </c>
      <c r="G123" s="68"/>
      <c r="H123" s="119">
        <f t="shared" si="1"/>
        <v>-33280.110000000022</v>
      </c>
      <c r="I123" s="37" t="s">
        <v>826</v>
      </c>
    </row>
    <row r="124" spans="1:9">
      <c r="A124" s="74">
        <v>40421</v>
      </c>
      <c r="B124" s="9"/>
      <c r="C124" s="9"/>
      <c r="D124" s="67" t="s">
        <v>896</v>
      </c>
      <c r="E124" s="71"/>
      <c r="F124" s="72"/>
      <c r="G124" s="68">
        <v>280</v>
      </c>
      <c r="H124" s="119">
        <f t="shared" si="1"/>
        <v>-33000.110000000022</v>
      </c>
      <c r="I124" s="37" t="s">
        <v>826</v>
      </c>
    </row>
    <row r="125" spans="1:9">
      <c r="A125" s="74">
        <v>40421</v>
      </c>
      <c r="B125" s="9"/>
      <c r="C125" s="9"/>
      <c r="D125" s="67" t="s">
        <v>729</v>
      </c>
      <c r="E125" s="71"/>
      <c r="F125" s="72">
        <v>2</v>
      </c>
      <c r="G125" s="68"/>
      <c r="H125" s="119">
        <f t="shared" si="1"/>
        <v>-33002.110000000022</v>
      </c>
      <c r="I125" s="37" t="s">
        <v>826</v>
      </c>
    </row>
    <row r="126" spans="1:9">
      <c r="A126" s="74">
        <v>40421</v>
      </c>
      <c r="B126" s="9"/>
      <c r="C126" s="9"/>
      <c r="D126" s="67" t="s">
        <v>862</v>
      </c>
      <c r="E126" s="71"/>
      <c r="F126" s="72">
        <v>6</v>
      </c>
      <c r="G126" s="68"/>
      <c r="H126" s="119">
        <f t="shared" si="1"/>
        <v>-33008.110000000022</v>
      </c>
      <c r="I126" s="37" t="s">
        <v>826</v>
      </c>
    </row>
    <row r="127" spans="1:9">
      <c r="A127" s="74">
        <v>40421</v>
      </c>
      <c r="B127" s="36" t="s">
        <v>258</v>
      </c>
      <c r="C127" s="9"/>
      <c r="D127" s="67" t="s">
        <v>907</v>
      </c>
      <c r="E127" s="71"/>
      <c r="F127" s="72">
        <v>17154.14</v>
      </c>
      <c r="G127" s="68"/>
      <c r="H127" s="120">
        <f t="shared" si="1"/>
        <v>-50162.250000000022</v>
      </c>
      <c r="I127" s="37" t="s">
        <v>826</v>
      </c>
    </row>
    <row r="128" spans="1:9">
      <c r="A128" s="74"/>
      <c r="B128" s="9"/>
      <c r="C128" s="9"/>
      <c r="D128" s="67"/>
      <c r="E128" s="71"/>
      <c r="F128" s="72"/>
      <c r="G128" s="68"/>
      <c r="H128" s="12"/>
      <c r="I128" s="13"/>
    </row>
    <row r="129" spans="1:9">
      <c r="A129" s="8"/>
      <c r="B129" s="9"/>
      <c r="C129" s="9"/>
      <c r="D129" s="32"/>
      <c r="E129" s="68"/>
      <c r="F129" s="68"/>
      <c r="G129" s="68"/>
      <c r="H129" s="12"/>
      <c r="I129" s="13"/>
    </row>
    <row r="130" spans="1:9">
      <c r="A130" s="8"/>
      <c r="B130" s="9"/>
      <c r="C130" s="9"/>
      <c r="D130" s="13"/>
      <c r="E130" s="68"/>
      <c r="F130" s="68"/>
      <c r="G130" s="68"/>
      <c r="H130" s="12"/>
      <c r="I130" s="13"/>
    </row>
    <row r="131" spans="1:9">
      <c r="A131" s="8"/>
      <c r="B131" s="9"/>
      <c r="C131" s="9"/>
      <c r="D131" s="37" t="s">
        <v>12</v>
      </c>
      <c r="E131" s="68"/>
      <c r="F131" s="68">
        <f>SUM(F7:F130)</f>
        <v>87524.679999999978</v>
      </c>
      <c r="G131" s="68">
        <f>SUM(G7:G130)</f>
        <v>69592.010000000009</v>
      </c>
      <c r="H131" s="12">
        <f>H6+G131-F131</f>
        <v>-50162.249999999985</v>
      </c>
      <c r="I131" s="13"/>
    </row>
  </sheetData>
  <sheetProtection selectLockedCells="1" selectUnlockedCells="1"/>
  <autoFilter ref="G1:G131"/>
  <pageMargins left="0.19685039370078741" right="0" top="7.874015748031496E-2" bottom="7.874015748031496E-2" header="0.78740157480314965" footer="0.78740157480314965"/>
  <pageSetup paperSize="9" scale="90" orientation="landscape" useFirstPageNumber="1" horizontalDpi="4294967295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JANE2010</vt:lpstr>
      <vt:lpstr>FEVER2010</vt:lpstr>
      <vt:lpstr>MARÇ2010</vt:lpstr>
      <vt:lpstr>ABRIL2010</vt:lpstr>
      <vt:lpstr>MAIO2010</vt:lpstr>
      <vt:lpstr>2010</vt:lpstr>
      <vt:lpstr>JUNHO2010</vt:lpstr>
      <vt:lpstr>JULHO2010</vt:lpstr>
      <vt:lpstr>AGOSTO2010</vt:lpstr>
      <vt:lpstr>SETEMBRO2010</vt:lpstr>
      <vt:lpstr>OUTUBRO2010</vt:lpstr>
      <vt:lpstr>NOVEMBRO2010</vt:lpstr>
      <vt:lpstr>DEZEMBRO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</dc:creator>
  <cp:lastModifiedBy>Jeep Tour</cp:lastModifiedBy>
  <cp:lastPrinted>2010-12-21T17:42:16Z</cp:lastPrinted>
  <dcterms:created xsi:type="dcterms:W3CDTF">2010-05-11T18:06:32Z</dcterms:created>
  <dcterms:modified xsi:type="dcterms:W3CDTF">2010-12-22T17:32:34Z</dcterms:modified>
</cp:coreProperties>
</file>