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dd2b3b0fc327b09/Documentos/Arquivos INSPER 1° SEMESTRE/INSTRUMED/"/>
    </mc:Choice>
  </mc:AlternateContent>
  <xr:revisionPtr revIDLastSave="14" documentId="11_80C8CDA1F7D7476DFFEC37EAE307080480420B26" xr6:coauthVersionLast="45" xr6:coauthVersionMax="45" xr10:uidLastSave="{07ABC9D4-35BA-4FEB-8265-2F0F15EC0DF9}"/>
  <bookViews>
    <workbookView xWindow="-110" yWindow="-110" windowWidth="19420" windowHeight="104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D38" i="1"/>
  <c r="D21" i="1"/>
  <c r="D26" i="1" s="1"/>
  <c r="F21" i="1"/>
  <c r="F28" i="1" s="1"/>
  <c r="E21" i="1"/>
  <c r="E26" i="1" s="1"/>
  <c r="C21" i="1"/>
  <c r="C28" i="1" s="1"/>
  <c r="B21" i="1"/>
  <c r="B28" i="1" s="1"/>
  <c r="A21" i="1"/>
  <c r="A26" i="1" s="1"/>
  <c r="A28" i="1" l="1"/>
  <c r="D29" i="1"/>
  <c r="D28" i="1"/>
  <c r="A29" i="1"/>
  <c r="B29" i="1"/>
  <c r="B27" i="1"/>
  <c r="A25" i="1"/>
  <c r="B26" i="1"/>
  <c r="D27" i="1"/>
  <c r="F27" i="1"/>
  <c r="F26" i="1"/>
  <c r="B25" i="1"/>
  <c r="C27" i="1"/>
  <c r="F25" i="1"/>
  <c r="A27" i="1"/>
  <c r="C25" i="1"/>
  <c r="C26" i="1"/>
  <c r="E28" i="1"/>
  <c r="F29" i="1"/>
  <c r="C29" i="1"/>
  <c r="D25" i="1"/>
  <c r="E27" i="1"/>
  <c r="E29" i="1"/>
  <c r="E25" i="1"/>
  <c r="B31" i="1" l="1"/>
  <c r="C37" i="1" s="1"/>
  <c r="D4" i="1" s="1"/>
  <c r="H4" i="1" s="1"/>
  <c r="M4" i="1" s="1"/>
  <c r="D31" i="1"/>
  <c r="C39" i="1" s="1"/>
  <c r="D6" i="1" s="1"/>
  <c r="H6" i="1" s="1"/>
  <c r="K6" i="1" s="1"/>
  <c r="F31" i="1"/>
  <c r="C41" i="1" s="1"/>
  <c r="D8" i="1" s="1"/>
  <c r="H8" i="1" s="1"/>
  <c r="M8" i="1" s="1"/>
  <c r="A31" i="1"/>
  <c r="C36" i="1" s="1"/>
  <c r="D3" i="1" s="1"/>
  <c r="H3" i="1" s="1"/>
  <c r="L3" i="1" s="1"/>
  <c r="C31" i="1"/>
  <c r="C38" i="1" s="1"/>
  <c r="D5" i="1" s="1"/>
  <c r="H5" i="1" s="1"/>
  <c r="E31" i="1"/>
  <c r="C40" i="1" s="1"/>
  <c r="D7" i="1" s="1"/>
  <c r="H7" i="1" s="1"/>
  <c r="N4" i="1" l="1"/>
  <c r="L4" i="1"/>
  <c r="K4" i="1"/>
  <c r="L8" i="1"/>
  <c r="K8" i="1"/>
  <c r="L6" i="1"/>
  <c r="M6" i="1"/>
  <c r="N6" i="1"/>
  <c r="K3" i="1"/>
  <c r="M3" i="1"/>
  <c r="N8" i="1"/>
  <c r="N3" i="1"/>
  <c r="N7" i="1"/>
  <c r="K7" i="1"/>
  <c r="M7" i="1"/>
  <c r="L7" i="1"/>
  <c r="N5" i="1"/>
  <c r="M5" i="1"/>
  <c r="L5" i="1"/>
  <c r="K5" i="1"/>
  <c r="H11" i="1"/>
  <c r="L11" i="1" l="1"/>
  <c r="K11" i="1"/>
  <c r="I11" i="1"/>
  <c r="J11" i="1"/>
  <c r="M11" i="1" l="1"/>
  <c r="I14" i="1" l="1"/>
  <c r="I18" i="1" s="1"/>
  <c r="N11" i="1"/>
  <c r="I15" i="1"/>
  <c r="I19" i="1" s="1"/>
  <c r="O11" i="1"/>
  <c r="C4" i="1" l="1"/>
  <c r="C8" i="1"/>
  <c r="C5" i="1"/>
  <c r="C3" i="1"/>
  <c r="C7" i="1"/>
  <c r="C6" i="1"/>
</calcChain>
</file>

<file path=xl/sharedStrings.xml><?xml version="1.0" encoding="utf-8"?>
<sst xmlns="http://schemas.openxmlformats.org/spreadsheetml/2006/main" count="38" uniqueCount="38">
  <si>
    <t>Incerteza</t>
  </si>
  <si>
    <t>eixo x</t>
  </si>
  <si>
    <t>eixo y</t>
  </si>
  <si>
    <t>5°C</t>
  </si>
  <si>
    <t>15°C</t>
  </si>
  <si>
    <t>30°C</t>
  </si>
  <si>
    <t>45°C</t>
  </si>
  <si>
    <t>60°C</t>
  </si>
  <si>
    <t>75°C</t>
  </si>
  <si>
    <t>Calculando as médias de temperaturas</t>
  </si>
  <si>
    <t>5 dados Coletados após estabilização do LM35</t>
  </si>
  <si>
    <t>Médias</t>
  </si>
  <si>
    <t>Temperatura(°C)</t>
  </si>
  <si>
    <t>Temperatura medida(°C)</t>
  </si>
  <si>
    <t>Incertezas</t>
  </si>
  <si>
    <t>Incerteza tipo A</t>
  </si>
  <si>
    <t>LM35</t>
  </si>
  <si>
    <t>Arduino</t>
  </si>
  <si>
    <t>Incerteza tipo B(°C)</t>
  </si>
  <si>
    <t>Incerteza B combinada</t>
  </si>
  <si>
    <t>Para temperaturas</t>
  </si>
  <si>
    <t>Calculando desvio padrão</t>
  </si>
  <si>
    <t>Somas de Média menos medição, elevada ao quadrado</t>
  </si>
  <si>
    <t>Definindo o desvio padrão</t>
  </si>
  <si>
    <t>Calculando MMQ</t>
  </si>
  <si>
    <t>X²(°C^2)</t>
  </si>
  <si>
    <t>XY(°C^2)</t>
  </si>
  <si>
    <t>Delta(°C^2)</t>
  </si>
  <si>
    <t>a (°C/°C)</t>
  </si>
  <si>
    <t>b(°C)</t>
  </si>
  <si>
    <t>Resultado do MMQ f(x)=ax+b</t>
  </si>
  <si>
    <t>a</t>
  </si>
  <si>
    <t>b</t>
  </si>
  <si>
    <t>Resultado do MMQ x=f(y)</t>
  </si>
  <si>
    <t>1/a</t>
  </si>
  <si>
    <t>-b/a</t>
  </si>
  <si>
    <t>Função Obtida</t>
  </si>
  <si>
    <t>f(x)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</si>
</sst>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NumberFormat="1" applyBorder="1"/>
    <xf numFmtId="0" fontId="0" fillId="4" borderId="2" xfId="0" applyNumberFormat="1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0" fillId="0" borderId="0" xfId="0" quotePrefix="1"/>
    <xf numFmtId="0" fontId="0" fillId="3" borderId="2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/>
    <xf numFmtId="2" fontId="0" fillId="2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Reta de calibração do Sensor LM35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03972148182283"/>
          <c:y val="9.9223951029283844E-2"/>
          <c:w val="0.71025242237152397"/>
          <c:h val="0.7280474322827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Temperatura(°C)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Planilha1!$A$3:$A$8</c:f>
              <c:numCache>
                <c:formatCode>0.00</c:formatCode>
                <c:ptCount val="6"/>
                <c:pt idx="0">
                  <c:v>5.44</c:v>
                </c:pt>
                <c:pt idx="1">
                  <c:v>14.98</c:v>
                </c:pt>
                <c:pt idx="2">
                  <c:v>31.31</c:v>
                </c:pt>
                <c:pt idx="3">
                  <c:v>45.4</c:v>
                </c:pt>
                <c:pt idx="4">
                  <c:v>59.82</c:v>
                </c:pt>
                <c:pt idx="5">
                  <c:v>75.319999999999993</c:v>
                </c:pt>
              </c:numCache>
            </c:numRef>
          </c:xVal>
          <c:yVal>
            <c:numRef>
              <c:f>Planilha1!$B$3:$B$8</c:f>
              <c:numCache>
                <c:formatCode>General</c:formatCode>
                <c:ptCount val="6"/>
                <c:pt idx="0">
                  <c:v>5.5912000000000006</c:v>
                </c:pt>
                <c:pt idx="1">
                  <c:v>15.881799999999998</c:v>
                </c:pt>
                <c:pt idx="2">
                  <c:v>31.741599999999998</c:v>
                </c:pt>
                <c:pt idx="3">
                  <c:v>45.139600000000002</c:v>
                </c:pt>
                <c:pt idx="4">
                  <c:v>59.526800000000001</c:v>
                </c:pt>
                <c:pt idx="5">
                  <c:v>73.346199999999996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0-440E-A709-5F788B8C81C2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Função Obtida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Planilha1!$A$3:$A$8</c:f>
              <c:numCache>
                <c:formatCode>0.00</c:formatCode>
                <c:ptCount val="6"/>
                <c:pt idx="0">
                  <c:v>5.44</c:v>
                </c:pt>
                <c:pt idx="1">
                  <c:v>14.98</c:v>
                </c:pt>
                <c:pt idx="2">
                  <c:v>31.31</c:v>
                </c:pt>
                <c:pt idx="3">
                  <c:v>45.4</c:v>
                </c:pt>
                <c:pt idx="4">
                  <c:v>59.82</c:v>
                </c:pt>
                <c:pt idx="5">
                  <c:v>75.319999999999993</c:v>
                </c:pt>
              </c:numCache>
            </c:numRef>
          </c:xVal>
          <c:yVal>
            <c:numRef>
              <c:f>Planilha1!$C$3:$C$8</c:f>
              <c:numCache>
                <c:formatCode>General</c:formatCode>
                <c:ptCount val="6"/>
                <c:pt idx="0">
                  <c:v>6.2550576149859651</c:v>
                </c:pt>
                <c:pt idx="1">
                  <c:v>15.513644004677083</c:v>
                </c:pt>
                <c:pt idx="2">
                  <c:v>31.361937059567644</c:v>
                </c:pt>
                <c:pt idx="3">
                  <c:v>45.036306266144983</c:v>
                </c:pt>
                <c:pt idx="4">
                  <c:v>59.030941039661336</c:v>
                </c:pt>
                <c:pt idx="5">
                  <c:v>74.073717668614407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80-440E-A709-5F788B8C8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839344"/>
        <c:axId val="1633841840"/>
      </c:scatterChart>
      <c:valAx>
        <c:axId val="163383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841840"/>
        <c:crosses val="autoZero"/>
        <c:crossBetween val="midCat"/>
      </c:valAx>
      <c:valAx>
        <c:axId val="16338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Temperatura Medida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83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748588295463868"/>
          <c:y val="0.93904575897129927"/>
          <c:w val="0.47907256030400303"/>
          <c:h val="5.8906923009416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463696</xdr:colOff>
      <xdr:row>1</xdr:row>
      <xdr:rowOff>1</xdr:rowOff>
    </xdr:from>
    <xdr:ext cx="438150" cy="180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349463" y="194831"/>
              <a:ext cx="438150" cy="180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pt-BR" sz="1100"/>
                <a:t>(°C)</a:t>
              </a: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4349463" y="194831"/>
              <a:ext cx="438150" cy="180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pt-BR" sz="1100"/>
                <a:t>(°C)</a:t>
              </a: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88901</xdr:colOff>
      <xdr:row>1</xdr:row>
      <xdr:rowOff>0</xdr:rowOff>
    </xdr:from>
    <xdr:ext cx="714374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125620" y="185208"/>
              <a:ext cx="714374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/>
                <a:t>1/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pt-BR" sz="1100"/>
                <a:t>²(°C^-2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125620" y="185208"/>
              <a:ext cx="714374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/>
                <a:t>1/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pt-BR" sz="1100"/>
                <a:t>²(°C^-2</a:t>
              </a:r>
            </a:p>
          </xdr:txBody>
        </xdr:sp>
      </mc:Fallback>
    </mc:AlternateContent>
    <xdr:clientData/>
  </xdr:oneCellAnchor>
  <xdr:oneCellAnchor>
    <xdr:from>
      <xdr:col>7</xdr:col>
      <xdr:colOff>257967</xdr:colOff>
      <xdr:row>8</xdr:row>
      <xdr:rowOff>180975</xdr:rowOff>
    </xdr:from>
    <xdr:ext cx="79375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937498" y="1689100"/>
              <a:ext cx="79375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</m:sub>
                  </m:sSub>
                </m:oMath>
              </a14:m>
              <a:r>
                <a:rPr lang="pt-BR" sz="1100"/>
                <a:t>(°C^-2)</a:t>
              </a: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937498" y="1689100"/>
              <a:ext cx="79375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𝑆_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pt-BR" sz="1100"/>
                <a:t>(°C^-2)</a:t>
              </a:r>
            </a:p>
          </xdr:txBody>
        </xdr:sp>
      </mc:Fallback>
    </mc:AlternateContent>
    <xdr:clientData/>
  </xdr:oneCellAnchor>
  <xdr:oneCellAnchor>
    <xdr:from>
      <xdr:col>8</xdr:col>
      <xdr:colOff>86915</xdr:colOff>
      <xdr:row>9</xdr:row>
      <xdr:rowOff>0</xdr:rowOff>
    </xdr:from>
    <xdr:ext cx="5619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7766446" y="1696641"/>
              <a:ext cx="5619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</m:sub>
                  </m:sSub>
                </m:oMath>
              </a14:m>
              <a:r>
                <a:rPr lang="pt-BR" sz="1100"/>
                <a:t>(°C^-1)</a:t>
              </a:r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7766446" y="1696641"/>
              <a:ext cx="5619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𝑆_𝑥</a:t>
              </a:r>
              <a:r>
                <a:rPr lang="pt-BR" sz="1100"/>
                <a:t>(°C^-1)</a:t>
              </a:r>
            </a:p>
          </xdr:txBody>
        </xdr:sp>
      </mc:Fallback>
    </mc:AlternateContent>
    <xdr:clientData/>
  </xdr:oneCellAnchor>
  <xdr:oneCellAnchor>
    <xdr:from>
      <xdr:col>10</xdr:col>
      <xdr:colOff>28575</xdr:colOff>
      <xdr:row>1</xdr:row>
      <xdr:rowOff>9525</xdr:rowOff>
    </xdr:from>
    <xdr:ext cx="7620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1498263" y="194733"/>
              <a:ext cx="7620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/</m:t>
                  </m:r>
                  <m:sSub>
                    <m:sSub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>
                  <a:latin typeface="+mj-lt"/>
                  <a:cs typeface="Arial" panose="020B0604020202020204" pitchFamily="34" charset="0"/>
                </a:rPr>
                <a:t>(°C^-1)</a:t>
              </a:r>
              <a:endParaRPr lang="pt-BR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1498263" y="194733"/>
              <a:ext cx="7620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r>
                <a:rPr lang="pt-BR" sz="1100">
                  <a:latin typeface="+mj-lt"/>
                  <a:cs typeface="Arial" panose="020B0604020202020204" pitchFamily="34" charset="0"/>
                </a:rPr>
                <a:t>(°C^-1)</a:t>
              </a:r>
              <a:endParaRPr lang="pt-BR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19049</xdr:rowOff>
    </xdr:from>
    <xdr:ext cx="1123950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7848600" y="209549"/>
              <a:ext cx="112395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²/</m:t>
                  </m:r>
                  <m:sSub>
                    <m:sSub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>
                  <a:latin typeface="+mj-lt"/>
                  <a:cs typeface="Arial" panose="020B0604020202020204" pitchFamily="34" charset="0"/>
                </a:rPr>
                <a:t>(°C^2 /°C^2)</a:t>
              </a:r>
              <a:endParaRPr lang="pt-BR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7848600" y="209549"/>
              <a:ext cx="112395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𝑋²/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r>
                <a:rPr lang="pt-BR" sz="1100">
                  <a:latin typeface="+mj-lt"/>
                  <a:cs typeface="Arial" panose="020B0604020202020204" pitchFamily="34" charset="0"/>
                </a:rPr>
                <a:t>(°C^2 /°C^2)</a:t>
              </a:r>
              <a:endParaRPr lang="pt-BR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12</xdr:col>
      <xdr:colOff>332978</xdr:colOff>
      <xdr:row>1</xdr:row>
      <xdr:rowOff>0</xdr:rowOff>
    </xdr:from>
    <xdr:ext cx="79057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14428655" y="185208"/>
              <a:ext cx="7905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/>
                <a:t>Y</a:t>
              </a:r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/</m:t>
                  </m:r>
                  <m:sSub>
                    <m:sSub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>
                  <a:latin typeface="+mj-lt"/>
                  <a:cs typeface="Arial" panose="020B0604020202020204" pitchFamily="34" charset="0"/>
                </a:rPr>
                <a:t>(°C^-1)</a:t>
              </a:r>
              <a:endParaRPr lang="pt-BR" sz="1100">
                <a:latin typeface="+mj-lt"/>
              </a:endParaRPr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14428655" y="185208"/>
              <a:ext cx="7905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/>
                <a:t>Y</a:t>
              </a:r>
              <a:r>
                <a:rPr lang="pt-BR" sz="1100" b="0" i="0">
                  <a:latin typeface="Cambria Math" panose="02040503050406030204" pitchFamily="18" charset="0"/>
                </a:rPr>
                <a:t>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r>
                <a:rPr lang="pt-BR" sz="1100">
                  <a:latin typeface="+mj-lt"/>
                  <a:cs typeface="Arial" panose="020B0604020202020204" pitchFamily="34" charset="0"/>
                </a:rPr>
                <a:t>(°C^-1)</a:t>
              </a:r>
              <a:endParaRPr lang="pt-BR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13</xdr:col>
      <xdr:colOff>38100</xdr:colOff>
      <xdr:row>1</xdr:row>
      <xdr:rowOff>0</xdr:rowOff>
    </xdr:from>
    <xdr:ext cx="1143000" cy="180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9744075" y="190500"/>
              <a:ext cx="1143000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𝑋𝑌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/</m:t>
                  </m:r>
                  <m:sSub>
                    <m:sSub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</a:rPr>
                    <m:t>²</m:t>
                  </m:r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(°C^2 /°C^2)</a:t>
              </a:r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9744075" y="190500"/>
              <a:ext cx="1143000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𝑋𝑌/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(°C^2 /°C^2)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47625</xdr:colOff>
      <xdr:row>9</xdr:row>
      <xdr:rowOff>1</xdr:rowOff>
    </xdr:from>
    <xdr:ext cx="89535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19800" y="1714501"/>
              <a:ext cx="8953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²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(°C^2 /°C^2)</a:t>
              </a:r>
              <a:endParaRPr lang="pt-BR">
                <a:effectLst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19800" y="1714501"/>
              <a:ext cx="8953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latin typeface="Cambria Math" panose="02040503050406030204" pitchFamily="18" charset="0"/>
                </a:rPr>
                <a:t>𝑆_𝑥²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(°C^2 /°C^2)</a:t>
              </a:r>
              <a:endParaRPr lang="pt-BR">
                <a:effectLst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152400</xdr:colOff>
      <xdr:row>9</xdr:row>
      <xdr:rowOff>0</xdr:rowOff>
    </xdr:from>
    <xdr:ext cx="552450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7096125" y="1714500"/>
              <a:ext cx="552450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</m:oMath>
              </a14:m>
              <a:r>
                <a:rPr lang="pt-BR" sz="1100"/>
                <a:t>(°C^-1)</a:t>
              </a:r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7096125" y="1714500"/>
              <a:ext cx="552450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𝑆_𝑦</a:t>
              </a:r>
              <a:r>
                <a:rPr lang="pt-BR" sz="1100"/>
                <a:t>(°C^-1)</a:t>
              </a:r>
            </a:p>
          </xdr:txBody>
        </xdr:sp>
      </mc:Fallback>
    </mc:AlternateContent>
    <xdr:clientData/>
  </xdr:oneCellAnchor>
  <xdr:oneCellAnchor>
    <xdr:from>
      <xdr:col>11</xdr:col>
      <xdr:colOff>161924</xdr:colOff>
      <xdr:row>9</xdr:row>
      <xdr:rowOff>0</xdr:rowOff>
    </xdr:from>
    <xdr:ext cx="923925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7972424" y="1714500"/>
              <a:ext cx="923925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°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^2 /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°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^2)</m:t>
                    </m:r>
                  </m:oMath>
                </m:oMathPara>
              </a14:m>
              <a:endParaRPr lang="pt-BR">
                <a:effectLst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7972424" y="1714500"/>
              <a:ext cx="923925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latin typeface="Cambria Math" panose="02040503050406030204" pitchFamily="18" charset="0"/>
                </a:rPr>
                <a:t>𝑆_𝑥𝑦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(°C^2 /°C^2)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>
                <a:effectLst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twoCellAnchor>
    <xdr:from>
      <xdr:col>6</xdr:col>
      <xdr:colOff>432596</xdr:colOff>
      <xdr:row>19</xdr:row>
      <xdr:rowOff>106760</xdr:rowOff>
    </xdr:from>
    <xdr:to>
      <xdr:col>12</xdr:col>
      <xdr:colOff>734221</xdr:colOff>
      <xdr:row>37</xdr:row>
      <xdr:rowOff>109141</xdr:rowOff>
    </xdr:to>
    <xdr:graphicFrame macro="">
      <xdr:nvGraphicFramePr>
        <xdr:cNvPr id="48" name="Gráfic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C1" zoomScale="115" workbookViewId="0">
      <selection activeCell="D3" sqref="D3:D8"/>
    </sheetView>
  </sheetViews>
  <sheetFormatPr defaultRowHeight="14.5" x14ac:dyDescent="0.35"/>
  <cols>
    <col min="1" max="1" width="19.81640625" customWidth="1"/>
    <col min="2" max="2" width="22.1796875" customWidth="1"/>
    <col min="3" max="3" width="16.453125" customWidth="1"/>
    <col min="4" max="4" width="20.26953125" customWidth="1"/>
    <col min="5" max="5" width="14.1796875" customWidth="1"/>
    <col min="7" max="7" width="13.453125" customWidth="1"/>
    <col min="8" max="8" width="17.453125" customWidth="1"/>
    <col min="9" max="9" width="14" customWidth="1"/>
    <col min="10" max="10" width="17.7265625" customWidth="1"/>
    <col min="11" max="11" width="18.54296875" customWidth="1"/>
    <col min="12" max="12" width="19" customWidth="1"/>
    <col min="13" max="13" width="22.26953125" customWidth="1"/>
    <col min="14" max="14" width="15.1796875" customWidth="1"/>
    <col min="15" max="15" width="18.26953125" customWidth="1"/>
    <col min="16" max="17" width="10.54296875" customWidth="1"/>
    <col min="18" max="18" width="15.26953125" customWidth="1"/>
    <col min="19" max="19" width="10.54296875" customWidth="1"/>
    <col min="20" max="20" width="14.54296875" customWidth="1"/>
    <col min="21" max="21" width="18.7265625" customWidth="1"/>
  </cols>
  <sheetData>
    <row r="1" spans="1:16" x14ac:dyDescent="0.35">
      <c r="A1" s="16" t="s">
        <v>1</v>
      </c>
      <c r="B1" s="16" t="s">
        <v>2</v>
      </c>
      <c r="C1" s="16" t="s">
        <v>36</v>
      </c>
      <c r="D1" s="16" t="s">
        <v>0</v>
      </c>
      <c r="H1" s="42" t="s">
        <v>24</v>
      </c>
      <c r="I1" s="42"/>
      <c r="J1" s="42"/>
      <c r="K1" s="42"/>
      <c r="L1" s="42"/>
      <c r="M1" s="42"/>
      <c r="N1" s="42"/>
      <c r="O1" s="42"/>
    </row>
    <row r="2" spans="1:16" x14ac:dyDescent="0.35">
      <c r="A2" s="16" t="s">
        <v>12</v>
      </c>
      <c r="B2" s="16" t="s">
        <v>13</v>
      </c>
      <c r="C2" s="16" t="s">
        <v>37</v>
      </c>
      <c r="D2" s="18"/>
      <c r="H2" s="11"/>
      <c r="I2" s="25" t="s">
        <v>25</v>
      </c>
      <c r="J2" s="25" t="s">
        <v>26</v>
      </c>
      <c r="K2" s="11"/>
      <c r="L2" s="11"/>
      <c r="M2" s="11"/>
      <c r="N2" s="11"/>
      <c r="O2" s="11"/>
    </row>
    <row r="3" spans="1:16" x14ac:dyDescent="0.35">
      <c r="A3" s="19">
        <v>5.44</v>
      </c>
      <c r="B3" s="20">
        <v>5.5912000000000006</v>
      </c>
      <c r="C3" s="15">
        <f t="shared" ref="C3:C8" si="0">$N$11*A3 + $O$11</f>
        <v>6.2550576149859651</v>
      </c>
      <c r="D3" s="53">
        <f t="shared" ref="D3:D8" si="1">(($D$38)^2 + (C36)^2)^0.5</f>
        <v>0.55272016201691065</v>
      </c>
      <c r="H3" s="24">
        <f t="shared" ref="H3:H8" si="2">1/(D3)^2</f>
        <v>3.2733269492001185</v>
      </c>
      <c r="I3" s="24">
        <f t="shared" ref="I3:I8" si="3">(A3)^2</f>
        <v>29.593600000000006</v>
      </c>
      <c r="J3" s="24">
        <f t="shared" ref="J3:J8" si="4">A3*B3</f>
        <v>30.416128000000004</v>
      </c>
      <c r="K3" s="24">
        <f t="shared" ref="K3:K8" si="5">A3*H3</f>
        <v>17.806898603648644</v>
      </c>
      <c r="L3" s="24">
        <f t="shared" ref="L3:L8" si="6">I3*H3</f>
        <v>96.869528403848648</v>
      </c>
      <c r="M3" s="24">
        <f t="shared" ref="M3:M8" si="7">B3*H3</f>
        <v>18.301825638367703</v>
      </c>
      <c r="N3" s="24">
        <f t="shared" ref="N3:N8" si="8">J3*H3</f>
        <v>99.561931472720318</v>
      </c>
      <c r="O3" s="8"/>
    </row>
    <row r="4" spans="1:16" x14ac:dyDescent="0.35">
      <c r="A4" s="21">
        <v>14.98</v>
      </c>
      <c r="B4" s="22">
        <v>15.881799999999998</v>
      </c>
      <c r="C4" s="15">
        <f t="shared" si="0"/>
        <v>15.513644004677083</v>
      </c>
      <c r="D4" s="33">
        <f t="shared" si="1"/>
        <v>0.55034834650428444</v>
      </c>
      <c r="H4" s="24">
        <f t="shared" si="2"/>
        <v>3.301601612720134</v>
      </c>
      <c r="I4" s="24">
        <f t="shared" si="3"/>
        <v>224.40040000000002</v>
      </c>
      <c r="J4" s="24">
        <f t="shared" si="4"/>
        <v>237.90936399999998</v>
      </c>
      <c r="K4" s="24">
        <f t="shared" si="5"/>
        <v>49.457992158547611</v>
      </c>
      <c r="L4" s="24">
        <f t="shared" si="6"/>
        <v>740.88072253504322</v>
      </c>
      <c r="M4" s="24">
        <f t="shared" si="7"/>
        <v>52.435376492898619</v>
      </c>
      <c r="N4" s="24">
        <f t="shared" si="8"/>
        <v>785.48193986362128</v>
      </c>
      <c r="O4" s="8"/>
    </row>
    <row r="5" spans="1:16" x14ac:dyDescent="0.35">
      <c r="A5" s="21">
        <v>31.31</v>
      </c>
      <c r="B5" s="22">
        <v>31.741599999999998</v>
      </c>
      <c r="C5" s="15">
        <f t="shared" si="0"/>
        <v>31.361937059567644</v>
      </c>
      <c r="D5" s="33">
        <f t="shared" si="1"/>
        <v>0.59306117095962363</v>
      </c>
      <c r="H5" s="24">
        <f t="shared" si="2"/>
        <v>2.8431581542049522</v>
      </c>
      <c r="I5" s="24">
        <f t="shared" si="3"/>
        <v>980.31609999999989</v>
      </c>
      <c r="J5" s="24">
        <f t="shared" si="4"/>
        <v>993.82949599999995</v>
      </c>
      <c r="K5" s="24">
        <f t="shared" si="5"/>
        <v>89.019281808157046</v>
      </c>
      <c r="L5" s="24">
        <f t="shared" si="6"/>
        <v>2787.1937134133968</v>
      </c>
      <c r="M5" s="24">
        <f t="shared" si="7"/>
        <v>90.246388867511911</v>
      </c>
      <c r="N5" s="24">
        <f t="shared" si="8"/>
        <v>2825.6144354417979</v>
      </c>
      <c r="O5" s="8"/>
    </row>
    <row r="6" spans="1:16" x14ac:dyDescent="0.35">
      <c r="A6" s="21">
        <v>45.4</v>
      </c>
      <c r="B6" s="23">
        <v>45.139600000000002</v>
      </c>
      <c r="C6" s="15">
        <f t="shared" si="0"/>
        <v>45.036306266144983</v>
      </c>
      <c r="D6" s="33">
        <f t="shared" si="1"/>
        <v>0.55817911775701545</v>
      </c>
      <c r="H6" s="24">
        <f t="shared" si="2"/>
        <v>3.2096141810254966</v>
      </c>
      <c r="I6" s="24">
        <f t="shared" si="3"/>
        <v>2061.16</v>
      </c>
      <c r="J6" s="24">
        <f t="shared" si="4"/>
        <v>2049.3378400000001</v>
      </c>
      <c r="K6" s="24">
        <f t="shared" si="5"/>
        <v>145.71648381855755</v>
      </c>
      <c r="L6" s="24">
        <f t="shared" si="6"/>
        <v>6615.528365362512</v>
      </c>
      <c r="M6" s="24">
        <f t="shared" si="7"/>
        <v>144.88070028581851</v>
      </c>
      <c r="N6" s="24">
        <f t="shared" si="8"/>
        <v>6577.5837929761601</v>
      </c>
      <c r="O6" s="8"/>
    </row>
    <row r="7" spans="1:16" x14ac:dyDescent="0.35">
      <c r="A7" s="21">
        <v>59.82</v>
      </c>
      <c r="B7" s="22">
        <v>59.526800000000001</v>
      </c>
      <c r="C7" s="15">
        <f t="shared" si="0"/>
        <v>59.030941039661336</v>
      </c>
      <c r="D7" s="33">
        <f t="shared" si="1"/>
        <v>0.60379990684000573</v>
      </c>
      <c r="H7" s="24">
        <f t="shared" si="2"/>
        <v>2.7429248978042788</v>
      </c>
      <c r="I7" s="24">
        <f t="shared" si="3"/>
        <v>3578.4324000000001</v>
      </c>
      <c r="J7" s="24">
        <f t="shared" si="4"/>
        <v>3560.893176</v>
      </c>
      <c r="K7" s="24">
        <f t="shared" si="5"/>
        <v>164.08176738665196</v>
      </c>
      <c r="L7" s="24">
        <f t="shared" si="6"/>
        <v>9815.37132506952</v>
      </c>
      <c r="M7" s="24">
        <f t="shared" si="7"/>
        <v>163.27754180661574</v>
      </c>
      <c r="N7" s="24">
        <f t="shared" si="8"/>
        <v>9767.2625508717538</v>
      </c>
      <c r="O7" s="8"/>
    </row>
    <row r="8" spans="1:16" x14ac:dyDescent="0.35">
      <c r="A8" s="21">
        <v>75.319999999999993</v>
      </c>
      <c r="B8" s="22">
        <v>73.346199999999996</v>
      </c>
      <c r="C8" s="15">
        <f t="shared" si="0"/>
        <v>74.073717668614407</v>
      </c>
      <c r="D8" s="33">
        <f t="shared" si="1"/>
        <v>0.63336752955925946</v>
      </c>
      <c r="H8" s="31">
        <f t="shared" si="2"/>
        <v>2.4928055916820249</v>
      </c>
      <c r="I8" s="31">
        <f t="shared" si="3"/>
        <v>5673.1023999999989</v>
      </c>
      <c r="J8" s="31">
        <f t="shared" si="4"/>
        <v>5524.4357839999993</v>
      </c>
      <c r="K8" s="31">
        <f t="shared" si="5"/>
        <v>187.75811716549009</v>
      </c>
      <c r="L8" s="31">
        <f t="shared" si="6"/>
        <v>14141.941384904712</v>
      </c>
      <c r="M8" s="31">
        <f t="shared" si="7"/>
        <v>182.83781748862813</v>
      </c>
      <c r="N8" s="32">
        <f t="shared" si="8"/>
        <v>13771.344413243469</v>
      </c>
      <c r="O8" s="8"/>
    </row>
    <row r="9" spans="1:16" x14ac:dyDescent="0.35">
      <c r="G9" s="28"/>
      <c r="H9" s="8"/>
      <c r="I9" s="30"/>
      <c r="J9" s="30"/>
      <c r="K9" s="30"/>
      <c r="L9" s="30"/>
      <c r="M9" s="30"/>
      <c r="N9" s="30"/>
      <c r="O9" s="30"/>
      <c r="P9" s="29"/>
    </row>
    <row r="10" spans="1:16" x14ac:dyDescent="0.35">
      <c r="H10" s="26"/>
      <c r="I10" s="26"/>
      <c r="J10" s="26"/>
      <c r="K10" s="26"/>
      <c r="L10" s="26"/>
      <c r="M10" s="27" t="s">
        <v>27</v>
      </c>
      <c r="N10" s="27" t="s">
        <v>28</v>
      </c>
      <c r="O10" s="27" t="s">
        <v>29</v>
      </c>
    </row>
    <row r="11" spans="1:16" x14ac:dyDescent="0.35">
      <c r="H11" s="24">
        <f>SUM(H3:H8)</f>
        <v>17.863431386637004</v>
      </c>
      <c r="I11" s="24">
        <f>SUM(K3:K8)</f>
        <v>653.84054094105295</v>
      </c>
      <c r="J11" s="24">
        <f>SUM(L3:L8)</f>
        <v>34197.785039689035</v>
      </c>
      <c r="K11" s="24">
        <f>SUM(M3:M8)</f>
        <v>651.97965057984061</v>
      </c>
      <c r="L11" s="24">
        <f>SUM(N3:N8)</f>
        <v>33826.849063869522</v>
      </c>
      <c r="M11" s="24">
        <f>H11*J11 - I11*I11</f>
        <v>183382.33365335769</v>
      </c>
      <c r="N11" s="24">
        <f>(1/M11)*(H11*L11 -I11*K11)</f>
        <v>0.9705017179969726</v>
      </c>
      <c r="O11" s="24">
        <f>(1/M11)*(J11*K11 - I11*L11)</f>
        <v>0.97552826908243373</v>
      </c>
    </row>
    <row r="12" spans="1:16" x14ac:dyDescent="0.35">
      <c r="A12" s="47" t="s">
        <v>9</v>
      </c>
      <c r="B12" s="47"/>
      <c r="C12" s="47"/>
      <c r="D12" s="47"/>
      <c r="E12" s="47"/>
      <c r="F12" s="47"/>
      <c r="G12" s="17"/>
    </row>
    <row r="13" spans="1:16" x14ac:dyDescent="0.3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7"/>
      <c r="H13" s="43" t="s">
        <v>30</v>
      </c>
      <c r="I13" s="44"/>
    </row>
    <row r="14" spans="1:16" x14ac:dyDescent="0.35">
      <c r="A14" s="47" t="s">
        <v>10</v>
      </c>
      <c r="B14" s="47"/>
      <c r="C14" s="47"/>
      <c r="D14" s="47"/>
      <c r="E14" s="47"/>
      <c r="F14" s="47"/>
      <c r="G14" s="17"/>
      <c r="H14" s="6" t="s">
        <v>31</v>
      </c>
      <c r="I14" s="12">
        <f>(1/M11)*(H11*L11 -I11*K11)</f>
        <v>0.9705017179969726</v>
      </c>
    </row>
    <row r="15" spans="1:16" x14ac:dyDescent="0.35">
      <c r="A15" s="2">
        <v>5.2690000000000001</v>
      </c>
      <c r="B15" s="2">
        <v>15.054</v>
      </c>
      <c r="C15" s="2">
        <v>31.042999999999999</v>
      </c>
      <c r="D15" s="2">
        <v>47.527000000000001</v>
      </c>
      <c r="E15" s="2">
        <v>60.537999999999997</v>
      </c>
      <c r="F15" s="2">
        <v>76.882000000000005</v>
      </c>
      <c r="G15" s="5"/>
      <c r="H15" s="6" t="s">
        <v>32</v>
      </c>
      <c r="I15" s="12">
        <f>(1/M11)*(J11*K11 - I11*L11)</f>
        <v>0.97552826908243373</v>
      </c>
    </row>
    <row r="16" spans="1:16" x14ac:dyDescent="0.35">
      <c r="A16" s="2">
        <v>5.1609999999999996</v>
      </c>
      <c r="B16" s="2">
        <v>15.375999999999999</v>
      </c>
      <c r="C16" s="2">
        <v>31.042999999999999</v>
      </c>
      <c r="D16" s="2">
        <v>46.881999999999998</v>
      </c>
      <c r="E16" s="2">
        <v>60.645000000000003</v>
      </c>
      <c r="F16" s="2">
        <v>78.495000000000005</v>
      </c>
      <c r="G16" s="5"/>
    </row>
    <row r="17" spans="1:11" x14ac:dyDescent="0.35">
      <c r="A17" s="2">
        <v>5.0540000000000003</v>
      </c>
      <c r="B17" s="2">
        <v>15.484</v>
      </c>
      <c r="C17" s="2">
        <v>31.934999999999999</v>
      </c>
      <c r="D17" s="2">
        <v>46.988999999999997</v>
      </c>
      <c r="E17" s="2">
        <v>60.075000000000003</v>
      </c>
      <c r="F17" s="2">
        <v>78.387</v>
      </c>
      <c r="G17" s="5"/>
      <c r="H17" s="43" t="s">
        <v>33</v>
      </c>
      <c r="I17" s="44"/>
    </row>
    <row r="18" spans="1:11" x14ac:dyDescent="0.35">
      <c r="A18" s="2">
        <v>5.484</v>
      </c>
      <c r="B18" s="2">
        <v>15.375999999999999</v>
      </c>
      <c r="C18" s="2">
        <v>31.827999999999999</v>
      </c>
      <c r="D18" s="2">
        <v>47.097000000000001</v>
      </c>
      <c r="E18" s="2">
        <v>61.29</v>
      </c>
      <c r="F18" s="2">
        <v>78.171999999999997</v>
      </c>
      <c r="G18" s="5"/>
      <c r="H18" s="6" t="s">
        <v>34</v>
      </c>
      <c r="I18" s="12">
        <f>1/I14</f>
        <v>1.0303948787065613</v>
      </c>
    </row>
    <row r="19" spans="1:11" x14ac:dyDescent="0.35">
      <c r="A19" s="2">
        <v>5.484</v>
      </c>
      <c r="B19" s="2">
        <v>15.269</v>
      </c>
      <c r="C19" s="2">
        <v>31.934999999999999</v>
      </c>
      <c r="D19" s="2">
        <v>47.204000000000001</v>
      </c>
      <c r="E19" s="2">
        <v>61.29</v>
      </c>
      <c r="F19" s="2">
        <v>78.064999999999998</v>
      </c>
      <c r="G19" s="5"/>
      <c r="H19" s="14" t="s">
        <v>35</v>
      </c>
      <c r="I19" s="12">
        <f>-I15/I14</f>
        <v>-1.0051793324960161</v>
      </c>
    </row>
    <row r="20" spans="1:11" x14ac:dyDescent="0.35">
      <c r="A20" s="47" t="s">
        <v>11</v>
      </c>
      <c r="B20" s="47"/>
      <c r="C20" s="47"/>
      <c r="D20" s="47"/>
      <c r="E20" s="47"/>
      <c r="F20" s="47"/>
      <c r="G20" s="17"/>
      <c r="K20" s="13"/>
    </row>
    <row r="21" spans="1:11" x14ac:dyDescent="0.35">
      <c r="A21" s="3">
        <f t="shared" ref="A21:F21" si="9">AVERAGE(A15:A19)</f>
        <v>5.2904</v>
      </c>
      <c r="B21" s="3">
        <f t="shared" si="9"/>
        <v>15.3118</v>
      </c>
      <c r="C21" s="3">
        <f t="shared" si="9"/>
        <v>31.556799999999999</v>
      </c>
      <c r="D21" s="3">
        <f t="shared" si="9"/>
        <v>47.139800000000001</v>
      </c>
      <c r="E21" s="3">
        <f t="shared" si="9"/>
        <v>60.767599999999995</v>
      </c>
      <c r="F21" s="3">
        <f t="shared" si="9"/>
        <v>78.000200000000007</v>
      </c>
      <c r="G21" s="5"/>
    </row>
    <row r="22" spans="1:11" x14ac:dyDescent="0.35">
      <c r="A22" s="52"/>
      <c r="B22" s="52"/>
      <c r="C22" s="52"/>
      <c r="D22" s="52"/>
      <c r="E22" s="52"/>
      <c r="F22" s="52"/>
      <c r="G22" s="17"/>
    </row>
    <row r="23" spans="1:11" x14ac:dyDescent="0.35">
      <c r="A23" s="43" t="s">
        <v>21</v>
      </c>
      <c r="B23" s="51"/>
      <c r="C23" s="51"/>
      <c r="D23" s="51"/>
      <c r="E23" s="51"/>
      <c r="F23" s="44"/>
      <c r="G23" s="17"/>
    </row>
    <row r="24" spans="1:11" x14ac:dyDescent="0.35">
      <c r="A24" s="50" t="s">
        <v>22</v>
      </c>
      <c r="B24" s="50"/>
      <c r="C24" s="50"/>
      <c r="D24" s="50"/>
      <c r="E24" s="50"/>
      <c r="F24" s="50"/>
      <c r="G24" s="17"/>
    </row>
    <row r="25" spans="1:11" x14ac:dyDescent="0.35">
      <c r="A25" s="4">
        <f>($A$21-A15)^2</f>
        <v>4.5795999999999419E-4</v>
      </c>
      <c r="B25">
        <f>($B$21-B15)^2</f>
        <v>6.6460839999999785E-2</v>
      </c>
      <c r="C25">
        <f>($C$21-C15)^2</f>
        <v>0.26399043999999983</v>
      </c>
      <c r="D25">
        <f>($D$21-D15)^2</f>
        <v>0.14992384</v>
      </c>
      <c r="E25">
        <f>($E$21-E15)^2</f>
        <v>5.2716159999998992E-2</v>
      </c>
      <c r="F25">
        <f>($F$21-F15)^2</f>
        <v>1.2503712400000038</v>
      </c>
      <c r="G25" s="9"/>
    </row>
    <row r="26" spans="1:11" x14ac:dyDescent="0.35">
      <c r="A26" s="4">
        <f>($A$21-A16)^2</f>
        <v>1.6744360000000104E-2</v>
      </c>
      <c r="B26">
        <f>($B$21-B16)^2</f>
        <v>4.1216399999999473E-3</v>
      </c>
      <c r="C26">
        <f>($C$21-C16)^2</f>
        <v>0.26399043999999983</v>
      </c>
      <c r="D26">
        <f>($D$21-D16)^2</f>
        <v>6.6460840000001617E-2</v>
      </c>
      <c r="E26">
        <f>($E$21-E16)^2</f>
        <v>1.5030759999997888E-2</v>
      </c>
      <c r="F26">
        <f>($F$21-F16)^2</f>
        <v>0.24482703999999794</v>
      </c>
      <c r="G26" s="9"/>
    </row>
    <row r="27" spans="1:11" x14ac:dyDescent="0.35">
      <c r="A27" s="4">
        <f>($A$21-A17)^2</f>
        <v>5.5884959999999866E-2</v>
      </c>
      <c r="B27">
        <f>($B$21-B17)^2</f>
        <v>2.9652840000000045E-2</v>
      </c>
      <c r="C27">
        <f>($C$21-C17)^2</f>
        <v>0.14303523999999973</v>
      </c>
      <c r="D27">
        <f>($D$21-D17)^2</f>
        <v>2.2740640000001151E-2</v>
      </c>
      <c r="E27">
        <f>($E$21-E17)^2</f>
        <v>0.47969475999998845</v>
      </c>
      <c r="F27">
        <f>($F$21-F17)^2</f>
        <v>0.14961423999999521</v>
      </c>
      <c r="G27" s="9"/>
    </row>
    <row r="28" spans="1:11" x14ac:dyDescent="0.35">
      <c r="A28" s="4">
        <f>($A$21-A18)^2</f>
        <v>3.7480960000000001E-2</v>
      </c>
      <c r="B28">
        <f>($B$21-B18)^2</f>
        <v>4.1216399999999473E-3</v>
      </c>
      <c r="C28">
        <f>($C$21-C18)^2</f>
        <v>7.3549440000000174E-2</v>
      </c>
      <c r="D28">
        <f>($D$21-D18)^2</f>
        <v>1.8318399999999767E-3</v>
      </c>
      <c r="E28">
        <f>($E$21-E18)^2</f>
        <v>0.27290176000000482</v>
      </c>
      <c r="F28">
        <f>($F$21-F18)^2</f>
        <v>2.9515239999996702E-2</v>
      </c>
      <c r="G28" s="9"/>
    </row>
    <row r="29" spans="1:11" x14ac:dyDescent="0.35">
      <c r="A29" s="4">
        <f>($A$21-A19)^2</f>
        <v>3.7480960000000001E-2</v>
      </c>
      <c r="B29">
        <f>($B$21-B19)^2</f>
        <v>1.8318399999999767E-3</v>
      </c>
      <c r="C29">
        <f>($C$21-C19)^2</f>
        <v>0.14303523999999973</v>
      </c>
      <c r="D29">
        <f>($D$21-D19)^2</f>
        <v>4.1216399999999473E-3</v>
      </c>
      <c r="E29">
        <f>($E$21-E19)^2</f>
        <v>0.27290176000000482</v>
      </c>
      <c r="F29">
        <f>($F$21-F19)^2</f>
        <v>4.1990399999988449E-3</v>
      </c>
      <c r="G29" s="9"/>
    </row>
    <row r="30" spans="1:11" x14ac:dyDescent="0.35">
      <c r="A30" s="49" t="s">
        <v>23</v>
      </c>
      <c r="B30" s="49"/>
      <c r="C30" s="49"/>
      <c r="D30" s="49"/>
      <c r="E30" s="49"/>
      <c r="F30" s="49"/>
      <c r="G30" s="10"/>
    </row>
    <row r="31" spans="1:11" x14ac:dyDescent="0.35">
      <c r="A31" s="5">
        <f t="shared" ref="A31:F31" si="10">(SUM(A25:A29)/4)^0.5</f>
        <v>0.1923858102875573</v>
      </c>
      <c r="B31">
        <f t="shared" si="10"/>
        <v>0.16293311511169215</v>
      </c>
      <c r="C31">
        <f t="shared" si="10"/>
        <v>0.47106284081850464</v>
      </c>
      <c r="D31">
        <f t="shared" si="10"/>
        <v>0.24752717022581716</v>
      </c>
      <c r="E31">
        <f t="shared" si="10"/>
        <v>0.52279183237690185</v>
      </c>
      <c r="F31">
        <f t="shared" si="10"/>
        <v>0.64778985790146337</v>
      </c>
      <c r="G31" s="9"/>
    </row>
    <row r="32" spans="1:11" x14ac:dyDescent="0.35">
      <c r="G32" s="9"/>
    </row>
    <row r="33" spans="1:7" x14ac:dyDescent="0.35">
      <c r="A33" s="48" t="s">
        <v>14</v>
      </c>
      <c r="B33" s="48"/>
      <c r="C33" s="48"/>
      <c r="D33" s="48"/>
      <c r="E33" s="48"/>
      <c r="F33" s="48"/>
      <c r="G33" s="10"/>
    </row>
    <row r="34" spans="1:7" x14ac:dyDescent="0.35">
      <c r="A34" s="36" t="s">
        <v>15</v>
      </c>
      <c r="B34" s="36"/>
      <c r="C34" s="36"/>
      <c r="D34" s="36" t="s">
        <v>18</v>
      </c>
      <c r="E34" s="36"/>
      <c r="F34" s="36"/>
      <c r="G34" s="17"/>
    </row>
    <row r="35" spans="1:7" x14ac:dyDescent="0.35">
      <c r="A35" s="39" t="s">
        <v>20</v>
      </c>
      <c r="B35" s="39"/>
      <c r="C35" s="40"/>
      <c r="D35" s="1" t="s">
        <v>16</v>
      </c>
      <c r="E35" s="41" t="s">
        <v>17</v>
      </c>
      <c r="F35" s="41"/>
      <c r="G35" s="17"/>
    </row>
    <row r="36" spans="1:7" x14ac:dyDescent="0.35">
      <c r="A36" s="34">
        <v>5.2904</v>
      </c>
      <c r="B36" s="34"/>
      <c r="C36" s="8">
        <f>A31/SQRT(4)</f>
        <v>9.6192905143778651E-2</v>
      </c>
      <c r="D36" s="7">
        <v>0.5</v>
      </c>
      <c r="E36" s="41">
        <v>0.21504999999999999</v>
      </c>
      <c r="F36" s="41"/>
      <c r="G36" s="17"/>
    </row>
    <row r="37" spans="1:7" x14ac:dyDescent="0.35">
      <c r="A37" s="34">
        <v>15.3118</v>
      </c>
      <c r="B37" s="34"/>
      <c r="C37" s="8">
        <f>B31/SQRT(4)</f>
        <v>8.1466557555846073E-2</v>
      </c>
      <c r="D37" s="35" t="s">
        <v>19</v>
      </c>
      <c r="E37" s="36"/>
      <c r="F37" s="36"/>
      <c r="G37" s="17"/>
    </row>
    <row r="38" spans="1:7" x14ac:dyDescent="0.35">
      <c r="A38" s="34">
        <v>31.556799999999999</v>
      </c>
      <c r="B38" s="34"/>
      <c r="C38" s="8">
        <f>C31/SQRT(4)</f>
        <v>0.23553142040925232</v>
      </c>
      <c r="D38" s="37">
        <f>((D36)^2 + (E36)^2)^0.5</f>
        <v>0.54428531350753895</v>
      </c>
      <c r="E38" s="38"/>
      <c r="F38" s="38"/>
      <c r="G38" s="17"/>
    </row>
    <row r="39" spans="1:7" x14ac:dyDescent="0.35">
      <c r="A39" s="45">
        <v>47.139800000000001</v>
      </c>
      <c r="B39" s="46"/>
      <c r="C39" s="8">
        <f>D31/SQRT(4)</f>
        <v>0.12376358511290858</v>
      </c>
    </row>
    <row r="40" spans="1:7" x14ac:dyDescent="0.35">
      <c r="A40" s="34">
        <v>60.767599999999995</v>
      </c>
      <c r="B40" s="34"/>
      <c r="C40" s="8">
        <f>E31/SQRT(4)</f>
        <v>0.26139591618845093</v>
      </c>
    </row>
    <row r="41" spans="1:7" x14ac:dyDescent="0.35">
      <c r="A41" s="34">
        <v>78.000200000000007</v>
      </c>
      <c r="B41" s="34"/>
      <c r="C41" s="8">
        <f>F31/SQRT(4)</f>
        <v>0.32389492895073169</v>
      </c>
    </row>
  </sheetData>
  <mergeCells count="24">
    <mergeCell ref="H1:O1"/>
    <mergeCell ref="H13:I13"/>
    <mergeCell ref="H17:I17"/>
    <mergeCell ref="A39:B39"/>
    <mergeCell ref="A20:F20"/>
    <mergeCell ref="A33:F33"/>
    <mergeCell ref="A34:C34"/>
    <mergeCell ref="D34:F34"/>
    <mergeCell ref="A30:F30"/>
    <mergeCell ref="A24:F24"/>
    <mergeCell ref="A23:F23"/>
    <mergeCell ref="A22:F22"/>
    <mergeCell ref="A12:F12"/>
    <mergeCell ref="A14:F14"/>
    <mergeCell ref="A40:B40"/>
    <mergeCell ref="A41:B41"/>
    <mergeCell ref="D37:F37"/>
    <mergeCell ref="D38:F38"/>
    <mergeCell ref="A35:C35"/>
    <mergeCell ref="A36:B36"/>
    <mergeCell ref="A37:B37"/>
    <mergeCell ref="A38:B38"/>
    <mergeCell ref="E35:F35"/>
    <mergeCell ref="E36:F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Escola Sesc de Ensino Médio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Oliveira</cp:lastModifiedBy>
  <dcterms:created xsi:type="dcterms:W3CDTF">2020-11-04T14:31:41Z</dcterms:created>
  <dcterms:modified xsi:type="dcterms:W3CDTF">2020-11-24T19:10:03Z</dcterms:modified>
</cp:coreProperties>
</file>