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THEUS\Desktop\cervejaria\"/>
    </mc:Choice>
  </mc:AlternateContent>
  <xr:revisionPtr revIDLastSave="0" documentId="13_ncr:1_{C117FC97-7888-428C-AE78-FACA0650DD5E}" xr6:coauthVersionLast="47" xr6:coauthVersionMax="47" xr10:uidLastSave="{00000000-0000-0000-0000-000000000000}"/>
  <bookViews>
    <workbookView xWindow="-108" yWindow="-108" windowWidth="23256" windowHeight="12576" xr2:uid="{64089F49-869E-4E89-B9FE-168FDEC98FBD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04" i="1" l="1"/>
  <c r="T103" i="1"/>
  <c r="V102" i="1"/>
  <c r="U102" i="1"/>
  <c r="T102" i="1"/>
  <c r="W101" i="1"/>
  <c r="V101" i="1"/>
  <c r="U101" i="1"/>
  <c r="T101" i="1"/>
  <c r="S101" i="1"/>
  <c r="T97" i="1"/>
  <c r="T96" i="1"/>
  <c r="V95" i="1"/>
  <c r="U95" i="1"/>
  <c r="T95" i="1"/>
  <c r="W94" i="1"/>
  <c r="V94" i="1"/>
  <c r="U94" i="1"/>
  <c r="S94" i="1"/>
  <c r="T94" i="1"/>
  <c r="T90" i="1"/>
  <c r="T89" i="1"/>
  <c r="V88" i="1"/>
  <c r="U88" i="1"/>
  <c r="T88" i="1"/>
  <c r="W87" i="1"/>
  <c r="V87" i="1"/>
  <c r="U87" i="1"/>
  <c r="T87" i="1"/>
  <c r="S87" i="1"/>
  <c r="T83" i="1"/>
  <c r="T82" i="1"/>
  <c r="V81" i="1"/>
  <c r="U81" i="1"/>
  <c r="T81" i="1"/>
  <c r="W80" i="1"/>
  <c r="V80" i="1"/>
  <c r="U80" i="1"/>
  <c r="T80" i="1"/>
  <c r="S80" i="1"/>
  <c r="T76" i="1"/>
  <c r="T75" i="1"/>
  <c r="V74" i="1"/>
  <c r="U74" i="1"/>
  <c r="T74" i="1"/>
  <c r="U73" i="1"/>
  <c r="V73" i="1"/>
  <c r="W73" i="1"/>
  <c r="T73" i="1"/>
  <c r="S73" i="1"/>
  <c r="T69" i="1"/>
  <c r="T68" i="1"/>
  <c r="V67" i="1"/>
  <c r="U67" i="1"/>
  <c r="T67" i="1"/>
  <c r="W66" i="1"/>
  <c r="V66" i="1"/>
  <c r="U66" i="1"/>
  <c r="T66" i="1"/>
  <c r="S66" i="1"/>
  <c r="T62" i="1"/>
  <c r="T61" i="1"/>
  <c r="T60" i="1"/>
  <c r="U60" i="1"/>
  <c r="V60" i="1"/>
  <c r="W59" i="1"/>
  <c r="V59" i="1"/>
  <c r="U59" i="1"/>
  <c r="T59" i="1"/>
  <c r="S59" i="1"/>
  <c r="T55" i="1"/>
  <c r="T54" i="1"/>
  <c r="W52" i="1"/>
  <c r="V52" i="1"/>
  <c r="U52" i="1"/>
  <c r="T52" i="1"/>
  <c r="S52" i="1"/>
  <c r="V53" i="1"/>
  <c r="U53" i="1"/>
  <c r="T53" i="1"/>
  <c r="T48" i="1"/>
  <c r="T47" i="1"/>
  <c r="V46" i="1"/>
  <c r="U46" i="1"/>
  <c r="T46" i="1"/>
  <c r="W45" i="1"/>
  <c r="V45" i="1"/>
  <c r="U45" i="1"/>
  <c r="T45" i="1"/>
  <c r="S45" i="1"/>
  <c r="S17" i="1"/>
  <c r="T17" i="1"/>
  <c r="U17" i="1"/>
  <c r="V17" i="1"/>
  <c r="W17" i="1"/>
  <c r="T18" i="1"/>
  <c r="U18" i="1"/>
  <c r="V18" i="1"/>
  <c r="T19" i="1"/>
  <c r="T34" i="1"/>
  <c r="T33" i="1"/>
  <c r="T41" i="1"/>
  <c r="T40" i="1"/>
  <c r="T39" i="1"/>
  <c r="V39" i="1"/>
  <c r="U39" i="1"/>
  <c r="W38" i="1"/>
  <c r="V38" i="1"/>
  <c r="U38" i="1"/>
  <c r="T38" i="1"/>
  <c r="S38" i="1"/>
  <c r="V4" i="1"/>
  <c r="U4" i="1"/>
  <c r="T4" i="1"/>
  <c r="V11" i="1"/>
  <c r="U11" i="1"/>
  <c r="T11" i="1"/>
  <c r="V25" i="1"/>
  <c r="U25" i="1"/>
  <c r="T25" i="1"/>
  <c r="V32" i="1"/>
  <c r="U32" i="1"/>
  <c r="T32" i="1"/>
  <c r="W31" i="1"/>
  <c r="V31" i="1"/>
  <c r="U31" i="1"/>
  <c r="T31" i="1"/>
  <c r="S31" i="1"/>
  <c r="T27" i="1"/>
  <c r="T26" i="1"/>
  <c r="W24" i="1"/>
  <c r="V24" i="1"/>
  <c r="U24" i="1"/>
  <c r="T24" i="1"/>
  <c r="S24" i="1"/>
  <c r="T20" i="1"/>
  <c r="S10" i="1"/>
  <c r="T13" i="1"/>
  <c r="T12" i="1"/>
  <c r="W10" i="1"/>
  <c r="V10" i="1"/>
  <c r="U10" i="1"/>
  <c r="T10" i="1"/>
  <c r="S3" i="1"/>
  <c r="T6" i="1"/>
  <c r="T5" i="1"/>
  <c r="W3" i="1"/>
  <c r="V3" i="1"/>
  <c r="U3" i="1"/>
  <c r="T3" i="1"/>
  <c r="B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2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2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3" i="1"/>
  <c r="B4" i="1"/>
</calcChain>
</file>

<file path=xl/sharedStrings.xml><?xml version="1.0" encoding="utf-8"?>
<sst xmlns="http://schemas.openxmlformats.org/spreadsheetml/2006/main" count="91" uniqueCount="35">
  <si>
    <t>QUARTIL INC</t>
  </si>
  <si>
    <t>QUARTIL EXC</t>
  </si>
  <si>
    <t>MÉDIA</t>
  </si>
  <si>
    <t>MEDIANA</t>
  </si>
  <si>
    <t>maceração</t>
  </si>
  <si>
    <t>malteação</t>
  </si>
  <si>
    <t>brassagem</t>
  </si>
  <si>
    <t>fervura</t>
  </si>
  <si>
    <t>maturação</t>
  </si>
  <si>
    <t>pasteurização</t>
  </si>
  <si>
    <t>Capturas</t>
  </si>
  <si>
    <t xml:space="preserve">malteação2 </t>
  </si>
  <si>
    <t xml:space="preserve">malteação3 </t>
  </si>
  <si>
    <t>moagem</t>
  </si>
  <si>
    <t>brassagem2</t>
  </si>
  <si>
    <t>brassagem3</t>
  </si>
  <si>
    <t>resfriamento</t>
  </si>
  <si>
    <t>resfriamento2</t>
  </si>
  <si>
    <t>resfriamento3</t>
  </si>
  <si>
    <t>SERVIR</t>
  </si>
  <si>
    <t>servir</t>
  </si>
  <si>
    <t>MACERAÇÃO</t>
  </si>
  <si>
    <t>MALTEAÇÃO 1</t>
  </si>
  <si>
    <t>MALTEAÇÃO 2</t>
  </si>
  <si>
    <t>MALTEAÇÃO 3</t>
  </si>
  <si>
    <t>MOAGEM</t>
  </si>
  <si>
    <t>BRASSAGEM 1</t>
  </si>
  <si>
    <t>BRASSAGEM 2</t>
  </si>
  <si>
    <t>BRASSAGEM 3</t>
  </si>
  <si>
    <t>FERVURA</t>
  </si>
  <si>
    <t>RESFRIAMENTO 1</t>
  </si>
  <si>
    <t>RESFRIAMENTO 2</t>
  </si>
  <si>
    <t>RESFRIAMENTO 3</t>
  </si>
  <si>
    <t>MATURAÇÃO</t>
  </si>
  <si>
    <t>PASTEURIZAÇÃO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</si>
</sst>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4E5B61"/>
      <name val="Arial Unicode MS"/>
    </font>
    <font>
      <b/>
      <sz val="10"/>
      <color rgb="FF4E5B61"/>
      <name val="Arial Unicode MS"/>
    </font>
    <font>
      <b/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/>
    <xf numFmtId="0" fontId="0" fillId="0" borderId="1" xfId="0" applyBorder="1"/>
    <xf numFmtId="2" fontId="0" fillId="0" borderId="1" xfId="0" applyNumberFormat="1" applyBorder="1"/>
    <xf numFmtId="0" fontId="1" fillId="0" borderId="2" xfId="0" applyFont="1" applyBorder="1"/>
    <xf numFmtId="0" fontId="1" fillId="0" borderId="0" xfId="0" applyFont="1"/>
    <xf numFmtId="0" fontId="1" fillId="2" borderId="1" xfId="0" applyFont="1" applyFill="1" applyBorder="1" applyAlignment="1">
      <alignment horizontal="center"/>
    </xf>
    <xf numFmtId="0" fontId="4" fillId="0" borderId="0" xfId="0" applyFont="1" applyAlignment="1">
      <alignment vertical="center"/>
    </xf>
    <xf numFmtId="2" fontId="3" fillId="0" borderId="0" xfId="0" applyNumberFormat="1" applyFont="1" applyAlignment="1">
      <alignment vertical="center"/>
    </xf>
    <xf numFmtId="0" fontId="1" fillId="3" borderId="0" xfId="0" applyFont="1" applyFill="1" applyBorder="1" applyAlignment="1"/>
    <xf numFmtId="0" fontId="5" fillId="3" borderId="0" xfId="0" applyFont="1" applyFill="1" applyBorder="1" applyAlignme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3C4CE-09CD-4742-AED5-908A84A96D6C}">
  <dimension ref="A1:AA121"/>
  <sheetViews>
    <sheetView tabSelected="1" topLeftCell="F92" zoomScaleNormal="100" workbookViewId="0">
      <selection activeCell="S106" sqref="S106"/>
    </sheetView>
  </sheetViews>
  <sheetFormatPr defaultRowHeight="14.4"/>
  <cols>
    <col min="2" max="2" width="12.109375" bestFit="1" customWidth="1"/>
    <col min="3" max="4" width="10.6640625" bestFit="1" customWidth="1"/>
    <col min="5" max="6" width="10.6640625" customWidth="1"/>
    <col min="7" max="7" width="10.6640625" bestFit="1" customWidth="1"/>
    <col min="8" max="9" width="10.6640625" customWidth="1"/>
    <col min="10" max="10" width="10.6640625" bestFit="1" customWidth="1"/>
    <col min="11" max="11" width="11.77734375" bestFit="1" customWidth="1"/>
    <col min="12" max="13" width="12.77734375" bestFit="1" customWidth="1"/>
    <col min="14" max="14" width="10.6640625" bestFit="1" customWidth="1"/>
    <col min="15" max="15" width="12.5546875" bestFit="1" customWidth="1"/>
    <col min="18" max="18" width="12.109375" bestFit="1" customWidth="1"/>
  </cols>
  <sheetData>
    <row r="1" spans="1:27">
      <c r="A1" s="7" t="s">
        <v>10</v>
      </c>
      <c r="B1" s="4" t="s">
        <v>4</v>
      </c>
      <c r="C1" s="5" t="s">
        <v>5</v>
      </c>
      <c r="D1" s="5" t="s">
        <v>11</v>
      </c>
      <c r="E1" s="5" t="s">
        <v>12</v>
      </c>
      <c r="F1" s="5" t="s">
        <v>13</v>
      </c>
      <c r="G1" s="5" t="s">
        <v>6</v>
      </c>
      <c r="H1" s="5" t="s">
        <v>14</v>
      </c>
      <c r="I1" s="5" t="s">
        <v>15</v>
      </c>
      <c r="J1" s="5" t="s">
        <v>7</v>
      </c>
      <c r="K1" s="5" t="s">
        <v>16</v>
      </c>
      <c r="L1" s="5" t="s">
        <v>17</v>
      </c>
      <c r="M1" s="5" t="s">
        <v>18</v>
      </c>
      <c r="N1" s="5" t="s">
        <v>8</v>
      </c>
      <c r="O1" s="5" t="s">
        <v>9</v>
      </c>
      <c r="P1" s="5" t="s">
        <v>20</v>
      </c>
      <c r="T1" s="4"/>
    </row>
    <row r="2" spans="1:27">
      <c r="A2" s="8">
        <v>27.86</v>
      </c>
      <c r="B2">
        <f>0.16*A2+9.58</f>
        <v>14.037600000000001</v>
      </c>
      <c r="C2">
        <f>0.11*A2+46.29</f>
        <v>49.354599999999998</v>
      </c>
      <c r="D2">
        <f>0.27*A2+65.9</f>
        <v>73.422200000000004</v>
      </c>
      <c r="E2">
        <f>0.8*A2+63</f>
        <v>85.287999999999997</v>
      </c>
      <c r="F2">
        <f>0.53*A2+53.97</f>
        <v>68.735799999999998</v>
      </c>
      <c r="G2">
        <f>0.27*A2+30.9</f>
        <v>38.422199999999997</v>
      </c>
      <c r="H2">
        <f>0.8*A2+42.88</f>
        <v>65.168000000000006</v>
      </c>
      <c r="I2">
        <f>0.27*A2+57.9</f>
        <v>65.422200000000004</v>
      </c>
      <c r="J2">
        <f>0.1*A2+98.48</f>
        <v>101.26600000000001</v>
      </c>
      <c r="K2">
        <f>0.27*A2+2.91</f>
        <v>10.432200000000002</v>
      </c>
      <c r="L2">
        <f>0.27*A2+7.91</f>
        <v>15.432200000000002</v>
      </c>
      <c r="M2">
        <f>0.1*A2+2.48</f>
        <v>5.266</v>
      </c>
      <c r="N2">
        <f>0.1*A2+0.48</f>
        <v>3.266</v>
      </c>
      <c r="O2">
        <f>0.53*A2+51.98</f>
        <v>66.745800000000003</v>
      </c>
      <c r="P2">
        <f>0.27*A2-2.09</f>
        <v>5.4322000000000008</v>
      </c>
    </row>
    <row r="3" spans="1:27">
      <c r="A3" s="8">
        <v>27.37</v>
      </c>
      <c r="B3">
        <f t="shared" ref="B3:B66" si="0">0.16*A3+9.58</f>
        <v>13.959199999999999</v>
      </c>
      <c r="C3">
        <f t="shared" ref="C3:C66" si="1">0.11*A3+46.29</f>
        <v>49.300699999999999</v>
      </c>
      <c r="D3">
        <f t="shared" ref="D3:D66" si="2">0.27*A3+65.9</f>
        <v>73.289900000000003</v>
      </c>
      <c r="E3">
        <f t="shared" ref="E3:E66" si="3">0.8*A3+63</f>
        <v>84.896000000000001</v>
      </c>
      <c r="F3">
        <f t="shared" ref="F3:F66" si="4">0.53*A3+53.97</f>
        <v>68.476100000000002</v>
      </c>
      <c r="G3">
        <f t="shared" ref="G3:G66" si="5">0.27*A3+30.9</f>
        <v>38.289900000000003</v>
      </c>
      <c r="H3">
        <f t="shared" ref="H3:H66" si="6">0.8*A3+42.88</f>
        <v>64.77600000000001</v>
      </c>
      <c r="I3">
        <f t="shared" ref="I3:I66" si="7">0.27*A3+57.9</f>
        <v>65.289900000000003</v>
      </c>
      <c r="J3">
        <f t="shared" ref="J3:J66" si="8">0.1*A3+98.48</f>
        <v>101.217</v>
      </c>
      <c r="K3">
        <f t="shared" ref="K3:K66" si="9">0.27*A3+2.91</f>
        <v>10.299900000000001</v>
      </c>
      <c r="L3">
        <f t="shared" ref="L3:L66" si="10">0.27*A3+7.91</f>
        <v>15.299900000000001</v>
      </c>
      <c r="M3">
        <f t="shared" ref="M3:M66" si="11">0.1*A3+2.48</f>
        <v>5.2170000000000005</v>
      </c>
      <c r="N3">
        <f t="shared" ref="N3:N66" si="12">0.1*A3+0.48</f>
        <v>3.2170000000000001</v>
      </c>
      <c r="O3">
        <f t="shared" ref="O3:O66" si="13">0.53*A3+51.98</f>
        <v>66.486099999999993</v>
      </c>
      <c r="P3">
        <f t="shared" ref="P3:P66" si="14">0.27*A3-2.09</f>
        <v>5.2999000000000009</v>
      </c>
      <c r="R3" s="1" t="s">
        <v>0</v>
      </c>
      <c r="S3" s="2">
        <f>_xlfn.QUARTILE.INC($B2:$B121,0)</f>
        <v>12.004</v>
      </c>
      <c r="T3" s="2">
        <f>_xlfn.QUARTILE.INC($B2:$B121,1)</f>
        <v>13.1572</v>
      </c>
      <c r="U3" s="2">
        <f>_xlfn.QUARTILE.INC($B2:$B121,2)</f>
        <v>13.880800000000001</v>
      </c>
      <c r="V3" s="2">
        <f>_xlfn.QUARTILE.INC($B2:$B121,3)</f>
        <v>14.252800000000001</v>
      </c>
      <c r="W3" s="2">
        <f>_xlfn.QUARTILE.INC($B2:$B121,4)</f>
        <v>14.975200000000001</v>
      </c>
      <c r="Y3" s="2"/>
      <c r="Z3" s="2"/>
      <c r="AA3" s="2"/>
    </row>
    <row r="4" spans="1:27">
      <c r="A4" s="8">
        <v>27.37</v>
      </c>
      <c r="B4">
        <f t="shared" si="0"/>
        <v>13.959199999999999</v>
      </c>
      <c r="C4">
        <f t="shared" si="1"/>
        <v>49.300699999999999</v>
      </c>
      <c r="D4">
        <f t="shared" si="2"/>
        <v>73.289900000000003</v>
      </c>
      <c r="E4">
        <f t="shared" si="3"/>
        <v>84.896000000000001</v>
      </c>
      <c r="F4">
        <f t="shared" si="4"/>
        <v>68.476100000000002</v>
      </c>
      <c r="G4">
        <f t="shared" si="5"/>
        <v>38.289900000000003</v>
      </c>
      <c r="H4">
        <f t="shared" si="6"/>
        <v>64.77600000000001</v>
      </c>
      <c r="I4">
        <f t="shared" si="7"/>
        <v>65.289900000000003</v>
      </c>
      <c r="J4">
        <f t="shared" si="8"/>
        <v>101.217</v>
      </c>
      <c r="K4">
        <f t="shared" si="9"/>
        <v>10.299900000000001</v>
      </c>
      <c r="L4">
        <f t="shared" si="10"/>
        <v>15.299900000000001</v>
      </c>
      <c r="M4">
        <f t="shared" si="11"/>
        <v>5.2170000000000005</v>
      </c>
      <c r="N4">
        <f t="shared" si="12"/>
        <v>3.2170000000000001</v>
      </c>
      <c r="O4">
        <f t="shared" si="13"/>
        <v>66.486099999999993</v>
      </c>
      <c r="P4">
        <f t="shared" si="14"/>
        <v>5.2999000000000009</v>
      </c>
      <c r="R4" s="1" t="s">
        <v>1</v>
      </c>
      <c r="S4" s="3"/>
      <c r="T4" s="2">
        <f>_xlfn.QUARTILE.EXC($B3:$B122,1)</f>
        <v>13.0984</v>
      </c>
      <c r="U4" s="2">
        <f>_xlfn.QUARTILE.EXC($B3:$B122,2)</f>
        <v>13.880800000000001</v>
      </c>
      <c r="V4" s="2">
        <f>_xlfn.QUARTILE.EXC($B3:$B122,3)</f>
        <v>14.428000000000001</v>
      </c>
      <c r="W4" s="2"/>
      <c r="Y4" s="3"/>
      <c r="Z4" s="2"/>
      <c r="AA4" s="2"/>
    </row>
    <row r="5" spans="1:27">
      <c r="A5" s="8">
        <v>27.37</v>
      </c>
      <c r="B5">
        <f t="shared" si="0"/>
        <v>13.959199999999999</v>
      </c>
      <c r="C5">
        <f t="shared" si="1"/>
        <v>49.300699999999999</v>
      </c>
      <c r="D5">
        <f t="shared" si="2"/>
        <v>73.289900000000003</v>
      </c>
      <c r="E5">
        <f t="shared" si="3"/>
        <v>84.896000000000001</v>
      </c>
      <c r="F5">
        <f t="shared" si="4"/>
        <v>68.476100000000002</v>
      </c>
      <c r="G5">
        <f t="shared" si="5"/>
        <v>38.289900000000003</v>
      </c>
      <c r="H5">
        <f t="shared" si="6"/>
        <v>64.77600000000001</v>
      </c>
      <c r="I5">
        <f t="shared" si="7"/>
        <v>65.289900000000003</v>
      </c>
      <c r="J5">
        <f t="shared" si="8"/>
        <v>101.217</v>
      </c>
      <c r="K5">
        <f t="shared" si="9"/>
        <v>10.299900000000001</v>
      </c>
      <c r="L5">
        <f t="shared" si="10"/>
        <v>15.299900000000001</v>
      </c>
      <c r="M5">
        <f t="shared" si="11"/>
        <v>5.2170000000000005</v>
      </c>
      <c r="N5">
        <f t="shared" si="12"/>
        <v>3.2170000000000001</v>
      </c>
      <c r="O5">
        <f t="shared" si="13"/>
        <v>66.486099999999993</v>
      </c>
      <c r="P5">
        <f t="shared" si="14"/>
        <v>5.2999000000000009</v>
      </c>
      <c r="R5" s="1" t="s">
        <v>2</v>
      </c>
      <c r="S5" s="3"/>
      <c r="T5" s="2">
        <f>AVERAGE(B2:B121)</f>
        <v>13.774839999999999</v>
      </c>
      <c r="U5" s="2"/>
      <c r="V5" s="2"/>
      <c r="W5" s="2"/>
      <c r="Y5" s="2"/>
      <c r="Z5" s="2"/>
      <c r="AA5" s="2"/>
    </row>
    <row r="6" spans="1:27">
      <c r="A6" s="8">
        <v>27.37</v>
      </c>
      <c r="B6">
        <f t="shared" si="0"/>
        <v>13.959199999999999</v>
      </c>
      <c r="C6">
        <f t="shared" si="1"/>
        <v>49.300699999999999</v>
      </c>
      <c r="D6">
        <f t="shared" si="2"/>
        <v>73.289900000000003</v>
      </c>
      <c r="E6">
        <f t="shared" si="3"/>
        <v>84.896000000000001</v>
      </c>
      <c r="F6">
        <f t="shared" si="4"/>
        <v>68.476100000000002</v>
      </c>
      <c r="G6">
        <f t="shared" si="5"/>
        <v>38.289900000000003</v>
      </c>
      <c r="H6">
        <f t="shared" si="6"/>
        <v>64.77600000000001</v>
      </c>
      <c r="I6">
        <f t="shared" si="7"/>
        <v>65.289900000000003</v>
      </c>
      <c r="J6">
        <f t="shared" si="8"/>
        <v>101.217</v>
      </c>
      <c r="K6">
        <f t="shared" si="9"/>
        <v>10.299900000000001</v>
      </c>
      <c r="L6">
        <f t="shared" si="10"/>
        <v>15.299900000000001</v>
      </c>
      <c r="M6">
        <f t="shared" si="11"/>
        <v>5.2170000000000005</v>
      </c>
      <c r="N6">
        <f t="shared" si="12"/>
        <v>3.2170000000000001</v>
      </c>
      <c r="O6">
        <f t="shared" si="13"/>
        <v>66.486099999999993</v>
      </c>
      <c r="P6">
        <f t="shared" si="14"/>
        <v>5.2999000000000009</v>
      </c>
      <c r="R6" s="1" t="s">
        <v>3</v>
      </c>
      <c r="S6" s="3"/>
      <c r="T6" s="2">
        <f>MEDIAN(B2:B121)</f>
        <v>13.880800000000001</v>
      </c>
      <c r="U6" s="2"/>
      <c r="V6" s="2"/>
      <c r="W6" s="2"/>
      <c r="Y6" s="2"/>
      <c r="Z6" s="2"/>
      <c r="AA6" s="2"/>
    </row>
    <row r="7" spans="1:27">
      <c r="A7" s="8">
        <v>26.88</v>
      </c>
      <c r="B7">
        <f t="shared" si="0"/>
        <v>13.880800000000001</v>
      </c>
      <c r="C7">
        <f t="shared" si="1"/>
        <v>49.2468</v>
      </c>
      <c r="D7">
        <f t="shared" si="2"/>
        <v>73.157600000000002</v>
      </c>
      <c r="E7">
        <f t="shared" si="3"/>
        <v>84.504000000000005</v>
      </c>
      <c r="F7">
        <f t="shared" si="4"/>
        <v>68.216399999999993</v>
      </c>
      <c r="G7">
        <f t="shared" si="5"/>
        <v>38.157600000000002</v>
      </c>
      <c r="H7">
        <f t="shared" si="6"/>
        <v>64.384</v>
      </c>
      <c r="I7">
        <f t="shared" si="7"/>
        <v>65.157600000000002</v>
      </c>
      <c r="J7">
        <f t="shared" si="8"/>
        <v>101.16800000000001</v>
      </c>
      <c r="K7">
        <f t="shared" si="9"/>
        <v>10.1676</v>
      </c>
      <c r="L7">
        <f t="shared" si="10"/>
        <v>15.1676</v>
      </c>
      <c r="M7">
        <f t="shared" si="11"/>
        <v>5.1680000000000001</v>
      </c>
      <c r="N7">
        <f t="shared" si="12"/>
        <v>3.1680000000000001</v>
      </c>
      <c r="O7">
        <f t="shared" si="13"/>
        <v>66.226399999999998</v>
      </c>
      <c r="P7">
        <f t="shared" si="14"/>
        <v>5.1676000000000002</v>
      </c>
      <c r="R7" s="6" t="s">
        <v>21</v>
      </c>
      <c r="S7" s="6"/>
      <c r="T7" s="6"/>
      <c r="U7" s="6"/>
      <c r="V7" s="6"/>
      <c r="W7" s="6"/>
    </row>
    <row r="8" spans="1:27">
      <c r="A8" s="8">
        <v>26.88</v>
      </c>
      <c r="B8">
        <f t="shared" si="0"/>
        <v>13.880800000000001</v>
      </c>
      <c r="C8">
        <f t="shared" si="1"/>
        <v>49.2468</v>
      </c>
      <c r="D8">
        <f t="shared" si="2"/>
        <v>73.157600000000002</v>
      </c>
      <c r="E8">
        <f t="shared" si="3"/>
        <v>84.504000000000005</v>
      </c>
      <c r="F8">
        <f t="shared" si="4"/>
        <v>68.216399999999993</v>
      </c>
      <c r="G8">
        <f t="shared" si="5"/>
        <v>38.157600000000002</v>
      </c>
      <c r="H8">
        <f t="shared" si="6"/>
        <v>64.384</v>
      </c>
      <c r="I8">
        <f t="shared" si="7"/>
        <v>65.157600000000002</v>
      </c>
      <c r="J8">
        <f t="shared" si="8"/>
        <v>101.16800000000001</v>
      </c>
      <c r="K8">
        <f t="shared" si="9"/>
        <v>10.1676</v>
      </c>
      <c r="L8">
        <f t="shared" si="10"/>
        <v>15.1676</v>
      </c>
      <c r="M8">
        <f t="shared" si="11"/>
        <v>5.1680000000000001</v>
      </c>
      <c r="N8">
        <f t="shared" si="12"/>
        <v>3.1680000000000001</v>
      </c>
      <c r="O8">
        <f t="shared" si="13"/>
        <v>66.226399999999998</v>
      </c>
      <c r="P8">
        <f t="shared" si="14"/>
        <v>5.1676000000000002</v>
      </c>
    </row>
    <row r="9" spans="1:27">
      <c r="A9" s="8">
        <v>26.88</v>
      </c>
      <c r="B9">
        <f t="shared" si="0"/>
        <v>13.880800000000001</v>
      </c>
      <c r="C9">
        <f t="shared" si="1"/>
        <v>49.2468</v>
      </c>
      <c r="D9">
        <f t="shared" si="2"/>
        <v>73.157600000000002</v>
      </c>
      <c r="E9">
        <f t="shared" si="3"/>
        <v>84.504000000000005</v>
      </c>
      <c r="F9">
        <f t="shared" si="4"/>
        <v>68.216399999999993</v>
      </c>
      <c r="G9">
        <f t="shared" si="5"/>
        <v>38.157600000000002</v>
      </c>
      <c r="H9">
        <f t="shared" si="6"/>
        <v>64.384</v>
      </c>
      <c r="I9">
        <f t="shared" si="7"/>
        <v>65.157600000000002</v>
      </c>
      <c r="J9">
        <f t="shared" si="8"/>
        <v>101.16800000000001</v>
      </c>
      <c r="K9">
        <f t="shared" si="9"/>
        <v>10.1676</v>
      </c>
      <c r="L9">
        <f t="shared" si="10"/>
        <v>15.1676</v>
      </c>
      <c r="M9">
        <f t="shared" si="11"/>
        <v>5.1680000000000001</v>
      </c>
      <c r="N9">
        <f t="shared" si="12"/>
        <v>3.1680000000000001</v>
      </c>
      <c r="O9">
        <f t="shared" si="13"/>
        <v>66.226399999999998</v>
      </c>
      <c r="P9">
        <f t="shared" si="14"/>
        <v>5.1676000000000002</v>
      </c>
      <c r="T9" s="5"/>
    </row>
    <row r="10" spans="1:27">
      <c r="A10" s="8">
        <v>26.88</v>
      </c>
      <c r="B10">
        <f t="shared" si="0"/>
        <v>13.880800000000001</v>
      </c>
      <c r="C10">
        <f t="shared" si="1"/>
        <v>49.2468</v>
      </c>
      <c r="D10">
        <f t="shared" si="2"/>
        <v>73.157600000000002</v>
      </c>
      <c r="E10">
        <f t="shared" si="3"/>
        <v>84.504000000000005</v>
      </c>
      <c r="F10">
        <f t="shared" si="4"/>
        <v>68.216399999999993</v>
      </c>
      <c r="G10">
        <f t="shared" si="5"/>
        <v>38.157600000000002</v>
      </c>
      <c r="H10">
        <f t="shared" si="6"/>
        <v>64.384</v>
      </c>
      <c r="I10">
        <f t="shared" si="7"/>
        <v>65.157600000000002</v>
      </c>
      <c r="J10">
        <f t="shared" si="8"/>
        <v>101.16800000000001</v>
      </c>
      <c r="K10">
        <f t="shared" si="9"/>
        <v>10.1676</v>
      </c>
      <c r="L10">
        <f t="shared" si="10"/>
        <v>15.1676</v>
      </c>
      <c r="M10">
        <f t="shared" si="11"/>
        <v>5.1680000000000001</v>
      </c>
      <c r="N10">
        <f t="shared" si="12"/>
        <v>3.1680000000000001</v>
      </c>
      <c r="O10">
        <f t="shared" si="13"/>
        <v>66.226399999999998</v>
      </c>
      <c r="P10">
        <f t="shared" si="14"/>
        <v>5.1676000000000002</v>
      </c>
      <c r="R10" s="1" t="s">
        <v>0</v>
      </c>
      <c r="S10" s="2">
        <f>_xlfn.QUARTILE.INC($C2:$C121,0)</f>
        <v>47.956499999999998</v>
      </c>
      <c r="T10" s="2">
        <f>_xlfn.QUARTILE.INC($C2:$C121,1)</f>
        <v>48.749324999999999</v>
      </c>
      <c r="U10" s="2">
        <f>_xlfn.QUARTILE.INC($C2:$C121,2)</f>
        <v>49.2468</v>
      </c>
      <c r="V10" s="2">
        <f>_xlfn.QUARTILE.INC($C2:$C121,3)</f>
        <v>49.502549999999999</v>
      </c>
      <c r="W10" s="2">
        <f>_xlfn.QUARTILE.INC($C2:$C121,4)</f>
        <v>49.999200000000002</v>
      </c>
      <c r="Y10" s="2"/>
      <c r="Z10" s="2"/>
      <c r="AA10" s="2"/>
    </row>
    <row r="11" spans="1:27">
      <c r="A11" s="8">
        <v>26.88</v>
      </c>
      <c r="B11">
        <f t="shared" si="0"/>
        <v>13.880800000000001</v>
      </c>
      <c r="C11">
        <f t="shared" si="1"/>
        <v>49.2468</v>
      </c>
      <c r="D11">
        <f t="shared" si="2"/>
        <v>73.157600000000002</v>
      </c>
      <c r="E11">
        <f t="shared" si="3"/>
        <v>84.504000000000005</v>
      </c>
      <c r="F11">
        <f t="shared" si="4"/>
        <v>68.216399999999993</v>
      </c>
      <c r="G11">
        <f t="shared" si="5"/>
        <v>38.157600000000002</v>
      </c>
      <c r="H11">
        <f t="shared" si="6"/>
        <v>64.384</v>
      </c>
      <c r="I11">
        <f t="shared" si="7"/>
        <v>65.157600000000002</v>
      </c>
      <c r="J11">
        <f t="shared" si="8"/>
        <v>101.16800000000001</v>
      </c>
      <c r="K11">
        <f t="shared" si="9"/>
        <v>10.1676</v>
      </c>
      <c r="L11">
        <f t="shared" si="10"/>
        <v>15.1676</v>
      </c>
      <c r="M11">
        <f t="shared" si="11"/>
        <v>5.1680000000000001</v>
      </c>
      <c r="N11">
        <f t="shared" si="12"/>
        <v>3.1680000000000001</v>
      </c>
      <c r="O11">
        <f t="shared" si="13"/>
        <v>66.226399999999998</v>
      </c>
      <c r="P11">
        <f t="shared" si="14"/>
        <v>5.1676000000000002</v>
      </c>
      <c r="R11" s="1" t="s">
        <v>1</v>
      </c>
      <c r="S11" s="3"/>
      <c r="T11" s="2">
        <f>_xlfn.QUARTILE.EXC($C3:$C122,1)</f>
        <v>48.7089</v>
      </c>
      <c r="U11" s="2">
        <f>_xlfn.QUARTILE.EXC($C3:$C122,2)</f>
        <v>49.2468</v>
      </c>
      <c r="V11" s="2">
        <f>_xlfn.QUARTILE.EXC($C3:$C122,3)</f>
        <v>49.622999999999998</v>
      </c>
      <c r="W11" s="2"/>
      <c r="Y11" s="3"/>
      <c r="Z11" s="2"/>
      <c r="AA11" s="2"/>
    </row>
    <row r="12" spans="1:27">
      <c r="A12" s="8">
        <v>26.88</v>
      </c>
      <c r="B12">
        <f t="shared" si="0"/>
        <v>13.880800000000001</v>
      </c>
      <c r="C12">
        <f t="shared" si="1"/>
        <v>49.2468</v>
      </c>
      <c r="D12">
        <f t="shared" si="2"/>
        <v>73.157600000000002</v>
      </c>
      <c r="E12">
        <f t="shared" si="3"/>
        <v>84.504000000000005</v>
      </c>
      <c r="F12">
        <f t="shared" si="4"/>
        <v>68.216399999999993</v>
      </c>
      <c r="G12">
        <f t="shared" si="5"/>
        <v>38.157600000000002</v>
      </c>
      <c r="H12">
        <f t="shared" si="6"/>
        <v>64.384</v>
      </c>
      <c r="I12">
        <f t="shared" si="7"/>
        <v>65.157600000000002</v>
      </c>
      <c r="J12">
        <f t="shared" si="8"/>
        <v>101.16800000000001</v>
      </c>
      <c r="K12">
        <f t="shared" si="9"/>
        <v>10.1676</v>
      </c>
      <c r="L12">
        <f t="shared" si="10"/>
        <v>15.1676</v>
      </c>
      <c r="M12">
        <f t="shared" si="11"/>
        <v>5.1680000000000001</v>
      </c>
      <c r="N12">
        <f t="shared" si="12"/>
        <v>3.1680000000000001</v>
      </c>
      <c r="O12">
        <f t="shared" si="13"/>
        <v>66.226399999999998</v>
      </c>
      <c r="P12">
        <f t="shared" si="14"/>
        <v>5.1676000000000002</v>
      </c>
      <c r="R12" s="1" t="s">
        <v>2</v>
      </c>
      <c r="S12" s="3"/>
      <c r="T12" s="2">
        <f>AVERAGE(C9:C128)</f>
        <v>49.166577876106189</v>
      </c>
      <c r="U12" s="2"/>
      <c r="V12" s="2"/>
      <c r="W12" s="2"/>
      <c r="Y12" s="2"/>
      <c r="Z12" s="2"/>
      <c r="AA12" s="2"/>
    </row>
    <row r="13" spans="1:27">
      <c r="A13" s="8">
        <v>26.39</v>
      </c>
      <c r="B13">
        <f t="shared" si="0"/>
        <v>13.8024</v>
      </c>
      <c r="C13">
        <f t="shared" si="1"/>
        <v>49.192900000000002</v>
      </c>
      <c r="D13">
        <f t="shared" si="2"/>
        <v>73.025300000000001</v>
      </c>
      <c r="E13">
        <f t="shared" si="3"/>
        <v>84.111999999999995</v>
      </c>
      <c r="F13">
        <f t="shared" si="4"/>
        <v>67.956699999999998</v>
      </c>
      <c r="G13">
        <f t="shared" si="5"/>
        <v>38.025300000000001</v>
      </c>
      <c r="H13">
        <f t="shared" si="6"/>
        <v>63.992000000000004</v>
      </c>
      <c r="I13">
        <f t="shared" si="7"/>
        <v>65.025300000000001</v>
      </c>
      <c r="J13">
        <f t="shared" si="8"/>
        <v>101.119</v>
      </c>
      <c r="K13">
        <f t="shared" si="9"/>
        <v>10.035299999999999</v>
      </c>
      <c r="L13">
        <f t="shared" si="10"/>
        <v>15.035299999999999</v>
      </c>
      <c r="M13">
        <f t="shared" si="11"/>
        <v>5.1189999999999998</v>
      </c>
      <c r="N13">
        <f t="shared" si="12"/>
        <v>3.1190000000000002</v>
      </c>
      <c r="O13">
        <f t="shared" si="13"/>
        <v>65.966700000000003</v>
      </c>
      <c r="P13">
        <f t="shared" si="14"/>
        <v>5.0353000000000003</v>
      </c>
      <c r="R13" s="1" t="s">
        <v>3</v>
      </c>
      <c r="S13" s="3"/>
      <c r="T13" s="2">
        <f>MEDIAN(C9:C128)</f>
        <v>49.2468</v>
      </c>
      <c r="U13" s="2"/>
      <c r="V13" s="2"/>
      <c r="W13" s="2"/>
      <c r="Y13" s="2"/>
      <c r="Z13" s="2"/>
      <c r="AA13" s="2"/>
    </row>
    <row r="14" spans="1:27">
      <c r="A14" s="8">
        <v>26.39</v>
      </c>
      <c r="B14">
        <f t="shared" si="0"/>
        <v>13.8024</v>
      </c>
      <c r="C14">
        <f t="shared" si="1"/>
        <v>49.192900000000002</v>
      </c>
      <c r="D14">
        <f t="shared" si="2"/>
        <v>73.025300000000001</v>
      </c>
      <c r="E14">
        <f t="shared" si="3"/>
        <v>84.111999999999995</v>
      </c>
      <c r="F14">
        <f t="shared" si="4"/>
        <v>67.956699999999998</v>
      </c>
      <c r="G14">
        <f t="shared" si="5"/>
        <v>38.025300000000001</v>
      </c>
      <c r="H14">
        <f t="shared" si="6"/>
        <v>63.992000000000004</v>
      </c>
      <c r="I14">
        <f t="shared" si="7"/>
        <v>65.025300000000001</v>
      </c>
      <c r="J14">
        <f t="shared" si="8"/>
        <v>101.119</v>
      </c>
      <c r="K14">
        <f t="shared" si="9"/>
        <v>10.035299999999999</v>
      </c>
      <c r="L14">
        <f t="shared" si="10"/>
        <v>15.035299999999999</v>
      </c>
      <c r="M14">
        <f t="shared" si="11"/>
        <v>5.1189999999999998</v>
      </c>
      <c r="N14">
        <f t="shared" si="12"/>
        <v>3.1190000000000002</v>
      </c>
      <c r="O14">
        <f t="shared" si="13"/>
        <v>65.966700000000003</v>
      </c>
      <c r="P14">
        <f t="shared" si="14"/>
        <v>5.0353000000000003</v>
      </c>
      <c r="R14" s="6" t="s">
        <v>22</v>
      </c>
      <c r="S14" s="6"/>
      <c r="T14" s="6"/>
      <c r="U14" s="6"/>
      <c r="V14" s="6"/>
      <c r="W14" s="6"/>
    </row>
    <row r="15" spans="1:27">
      <c r="A15" s="8">
        <v>26.39</v>
      </c>
      <c r="B15">
        <f t="shared" si="0"/>
        <v>13.8024</v>
      </c>
      <c r="C15">
        <f t="shared" si="1"/>
        <v>49.192900000000002</v>
      </c>
      <c r="D15">
        <f t="shared" si="2"/>
        <v>73.025300000000001</v>
      </c>
      <c r="E15">
        <f t="shared" si="3"/>
        <v>84.111999999999995</v>
      </c>
      <c r="F15">
        <f t="shared" si="4"/>
        <v>67.956699999999998</v>
      </c>
      <c r="G15">
        <f t="shared" si="5"/>
        <v>38.025300000000001</v>
      </c>
      <c r="H15">
        <f t="shared" si="6"/>
        <v>63.992000000000004</v>
      </c>
      <c r="I15">
        <f t="shared" si="7"/>
        <v>65.025300000000001</v>
      </c>
      <c r="J15">
        <f t="shared" si="8"/>
        <v>101.119</v>
      </c>
      <c r="K15">
        <f t="shared" si="9"/>
        <v>10.035299999999999</v>
      </c>
      <c r="L15">
        <f t="shared" si="10"/>
        <v>15.035299999999999</v>
      </c>
      <c r="M15">
        <f t="shared" si="11"/>
        <v>5.1189999999999998</v>
      </c>
      <c r="N15">
        <f t="shared" si="12"/>
        <v>3.1190000000000002</v>
      </c>
      <c r="O15">
        <f t="shared" si="13"/>
        <v>65.966700000000003</v>
      </c>
      <c r="P15">
        <f t="shared" si="14"/>
        <v>5.0353000000000003</v>
      </c>
    </row>
    <row r="16" spans="1:27">
      <c r="A16" s="8">
        <v>26.39</v>
      </c>
      <c r="B16">
        <f t="shared" si="0"/>
        <v>13.8024</v>
      </c>
      <c r="C16">
        <f t="shared" si="1"/>
        <v>49.192900000000002</v>
      </c>
      <c r="D16">
        <f t="shared" si="2"/>
        <v>73.025300000000001</v>
      </c>
      <c r="E16">
        <f t="shared" si="3"/>
        <v>84.111999999999995</v>
      </c>
      <c r="F16">
        <f t="shared" si="4"/>
        <v>67.956699999999998</v>
      </c>
      <c r="G16">
        <f t="shared" si="5"/>
        <v>38.025300000000001</v>
      </c>
      <c r="H16">
        <f t="shared" si="6"/>
        <v>63.992000000000004</v>
      </c>
      <c r="I16">
        <f t="shared" si="7"/>
        <v>65.025300000000001</v>
      </c>
      <c r="J16">
        <f t="shared" si="8"/>
        <v>101.119</v>
      </c>
      <c r="K16">
        <f t="shared" si="9"/>
        <v>10.035299999999999</v>
      </c>
      <c r="L16">
        <f t="shared" si="10"/>
        <v>15.035299999999999</v>
      </c>
      <c r="M16">
        <f t="shared" si="11"/>
        <v>5.1189999999999998</v>
      </c>
      <c r="N16">
        <f t="shared" si="12"/>
        <v>3.1190000000000002</v>
      </c>
      <c r="O16">
        <f t="shared" si="13"/>
        <v>65.966700000000003</v>
      </c>
      <c r="P16">
        <f t="shared" si="14"/>
        <v>5.0353000000000003</v>
      </c>
    </row>
    <row r="17" spans="1:23">
      <c r="A17" s="8">
        <v>25.9</v>
      </c>
      <c r="B17">
        <f t="shared" si="0"/>
        <v>13.724</v>
      </c>
      <c r="C17">
        <f t="shared" si="1"/>
        <v>49.138999999999996</v>
      </c>
      <c r="D17">
        <f t="shared" si="2"/>
        <v>72.893000000000001</v>
      </c>
      <c r="E17">
        <f t="shared" si="3"/>
        <v>83.72</v>
      </c>
      <c r="F17">
        <f t="shared" si="4"/>
        <v>67.697000000000003</v>
      </c>
      <c r="G17">
        <f t="shared" si="5"/>
        <v>37.893000000000001</v>
      </c>
      <c r="H17">
        <f t="shared" si="6"/>
        <v>63.6</v>
      </c>
      <c r="I17">
        <f t="shared" si="7"/>
        <v>64.893000000000001</v>
      </c>
      <c r="J17">
        <f t="shared" si="8"/>
        <v>101.07000000000001</v>
      </c>
      <c r="K17">
        <f t="shared" si="9"/>
        <v>9.9030000000000005</v>
      </c>
      <c r="L17">
        <f t="shared" si="10"/>
        <v>14.903</v>
      </c>
      <c r="M17">
        <f t="shared" si="11"/>
        <v>5.07</v>
      </c>
      <c r="N17">
        <f t="shared" si="12"/>
        <v>3.07</v>
      </c>
      <c r="O17">
        <f t="shared" si="13"/>
        <v>65.706999999999994</v>
      </c>
      <c r="P17">
        <f t="shared" si="14"/>
        <v>4.9030000000000005</v>
      </c>
      <c r="R17" s="1" t="s">
        <v>0</v>
      </c>
      <c r="S17" s="2">
        <f>_xlfn.QUARTILE.INC($D2:$D121,0)</f>
        <v>69.990500000000011</v>
      </c>
      <c r="T17" s="2">
        <f>_xlfn.QUARTILE.INC($D2:$D121,1)</f>
        <v>71.936525000000003</v>
      </c>
      <c r="U17" s="2">
        <f>_xlfn.QUARTILE.INC($D2:$D121,2)</f>
        <v>73.157600000000002</v>
      </c>
      <c r="V17" s="2">
        <f>_xlfn.QUARTILE.INC($D2:$D121,3)</f>
        <v>73.785350000000008</v>
      </c>
      <c r="W17" s="2">
        <f>_xlfn.QUARTILE.INC($D2:$D121,4)</f>
        <v>75.004400000000004</v>
      </c>
    </row>
    <row r="18" spans="1:23">
      <c r="A18" s="8">
        <v>26.39</v>
      </c>
      <c r="B18">
        <f t="shared" si="0"/>
        <v>13.8024</v>
      </c>
      <c r="C18">
        <f t="shared" si="1"/>
        <v>49.192900000000002</v>
      </c>
      <c r="D18">
        <f t="shared" si="2"/>
        <v>73.025300000000001</v>
      </c>
      <c r="E18">
        <f t="shared" si="3"/>
        <v>84.111999999999995</v>
      </c>
      <c r="F18">
        <f t="shared" si="4"/>
        <v>67.956699999999998</v>
      </c>
      <c r="G18">
        <f t="shared" si="5"/>
        <v>38.025300000000001</v>
      </c>
      <c r="H18">
        <f t="shared" si="6"/>
        <v>63.992000000000004</v>
      </c>
      <c r="I18">
        <f t="shared" si="7"/>
        <v>65.025300000000001</v>
      </c>
      <c r="J18">
        <f t="shared" si="8"/>
        <v>101.119</v>
      </c>
      <c r="K18">
        <f t="shared" si="9"/>
        <v>10.035299999999999</v>
      </c>
      <c r="L18">
        <f t="shared" si="10"/>
        <v>15.035299999999999</v>
      </c>
      <c r="M18">
        <f t="shared" si="11"/>
        <v>5.1189999999999998</v>
      </c>
      <c r="N18">
        <f t="shared" si="12"/>
        <v>3.1190000000000002</v>
      </c>
      <c r="O18">
        <f t="shared" si="13"/>
        <v>65.966700000000003</v>
      </c>
      <c r="P18">
        <f t="shared" si="14"/>
        <v>5.0353000000000003</v>
      </c>
      <c r="R18" s="1" t="s">
        <v>1</v>
      </c>
      <c r="S18" s="3"/>
      <c r="T18" s="2">
        <f>_xlfn.QUARTILE.EXC($D3:$D122,1)</f>
        <v>71.837299999999999</v>
      </c>
      <c r="U18" s="2">
        <f>_xlfn.QUARTILE.EXC($D3:$D122,2)</f>
        <v>73.157600000000002</v>
      </c>
      <c r="V18" s="2">
        <f>_xlfn.QUARTILE.EXC($D3:$D122,3)</f>
        <v>74.081000000000003</v>
      </c>
      <c r="W18" s="2"/>
    </row>
    <row r="19" spans="1:23">
      <c r="A19" s="8">
        <v>26.39</v>
      </c>
      <c r="B19">
        <f t="shared" si="0"/>
        <v>13.8024</v>
      </c>
      <c r="C19">
        <f t="shared" si="1"/>
        <v>49.192900000000002</v>
      </c>
      <c r="D19">
        <f t="shared" si="2"/>
        <v>73.025300000000001</v>
      </c>
      <c r="E19">
        <f t="shared" si="3"/>
        <v>84.111999999999995</v>
      </c>
      <c r="F19">
        <f t="shared" si="4"/>
        <v>67.956699999999998</v>
      </c>
      <c r="G19">
        <f t="shared" si="5"/>
        <v>38.025300000000001</v>
      </c>
      <c r="H19">
        <f t="shared" si="6"/>
        <v>63.992000000000004</v>
      </c>
      <c r="I19">
        <f t="shared" si="7"/>
        <v>65.025300000000001</v>
      </c>
      <c r="J19">
        <f t="shared" si="8"/>
        <v>101.119</v>
      </c>
      <c r="K19">
        <f t="shared" si="9"/>
        <v>10.035299999999999</v>
      </c>
      <c r="L19">
        <f t="shared" si="10"/>
        <v>15.035299999999999</v>
      </c>
      <c r="M19">
        <f t="shared" si="11"/>
        <v>5.1189999999999998</v>
      </c>
      <c r="N19">
        <f t="shared" si="12"/>
        <v>3.1190000000000002</v>
      </c>
      <c r="O19">
        <f t="shared" si="13"/>
        <v>65.966700000000003</v>
      </c>
      <c r="P19">
        <f t="shared" si="14"/>
        <v>5.0353000000000003</v>
      </c>
      <c r="R19" s="1" t="s">
        <v>2</v>
      </c>
      <c r="S19" s="3"/>
      <c r="T19" s="2">
        <f>AVERAGE(D18:D137)</f>
        <v>72.951283653846176</v>
      </c>
      <c r="U19" s="2"/>
      <c r="V19" s="2"/>
      <c r="W19" s="2"/>
    </row>
    <row r="20" spans="1:23">
      <c r="A20" s="8">
        <v>26.39</v>
      </c>
      <c r="B20">
        <f t="shared" si="0"/>
        <v>13.8024</v>
      </c>
      <c r="C20">
        <f t="shared" si="1"/>
        <v>49.192900000000002</v>
      </c>
      <c r="D20">
        <f t="shared" si="2"/>
        <v>73.025300000000001</v>
      </c>
      <c r="E20">
        <f t="shared" si="3"/>
        <v>84.111999999999995</v>
      </c>
      <c r="F20">
        <f t="shared" si="4"/>
        <v>67.956699999999998</v>
      </c>
      <c r="G20">
        <f t="shared" si="5"/>
        <v>38.025300000000001</v>
      </c>
      <c r="H20">
        <f t="shared" si="6"/>
        <v>63.992000000000004</v>
      </c>
      <c r="I20">
        <f t="shared" si="7"/>
        <v>65.025300000000001</v>
      </c>
      <c r="J20">
        <f t="shared" si="8"/>
        <v>101.119</v>
      </c>
      <c r="K20">
        <f t="shared" si="9"/>
        <v>10.035299999999999</v>
      </c>
      <c r="L20">
        <f t="shared" si="10"/>
        <v>15.035299999999999</v>
      </c>
      <c r="M20">
        <f t="shared" si="11"/>
        <v>5.1189999999999998</v>
      </c>
      <c r="N20">
        <f t="shared" si="12"/>
        <v>3.1190000000000002</v>
      </c>
      <c r="O20">
        <f t="shared" si="13"/>
        <v>65.966700000000003</v>
      </c>
      <c r="P20">
        <f t="shared" si="14"/>
        <v>5.0353000000000003</v>
      </c>
      <c r="R20" s="1" t="s">
        <v>3</v>
      </c>
      <c r="S20" s="3"/>
      <c r="T20" s="2">
        <f>MEDIAN(D19:D138)</f>
        <v>73.289900000000003</v>
      </c>
      <c r="U20" s="2"/>
      <c r="V20" s="2"/>
      <c r="W20" s="2"/>
    </row>
    <row r="21" spans="1:23">
      <c r="A21" s="8">
        <v>26.39</v>
      </c>
      <c r="B21">
        <f t="shared" si="0"/>
        <v>13.8024</v>
      </c>
      <c r="C21">
        <f t="shared" si="1"/>
        <v>49.192900000000002</v>
      </c>
      <c r="D21">
        <f t="shared" si="2"/>
        <v>73.025300000000001</v>
      </c>
      <c r="E21">
        <f t="shared" si="3"/>
        <v>84.111999999999995</v>
      </c>
      <c r="F21">
        <f t="shared" si="4"/>
        <v>67.956699999999998</v>
      </c>
      <c r="G21">
        <f t="shared" si="5"/>
        <v>38.025300000000001</v>
      </c>
      <c r="H21">
        <f t="shared" si="6"/>
        <v>63.992000000000004</v>
      </c>
      <c r="I21">
        <f t="shared" si="7"/>
        <v>65.025300000000001</v>
      </c>
      <c r="J21">
        <f t="shared" si="8"/>
        <v>101.119</v>
      </c>
      <c r="K21">
        <f t="shared" si="9"/>
        <v>10.035299999999999</v>
      </c>
      <c r="L21">
        <f t="shared" si="10"/>
        <v>15.035299999999999</v>
      </c>
      <c r="M21">
        <f t="shared" si="11"/>
        <v>5.1189999999999998</v>
      </c>
      <c r="N21">
        <f t="shared" si="12"/>
        <v>3.1190000000000002</v>
      </c>
      <c r="O21">
        <f t="shared" si="13"/>
        <v>65.966700000000003</v>
      </c>
      <c r="P21">
        <f t="shared" si="14"/>
        <v>5.0353000000000003</v>
      </c>
      <c r="R21" s="6" t="s">
        <v>23</v>
      </c>
      <c r="S21" s="6"/>
      <c r="T21" s="6"/>
      <c r="U21" s="6"/>
      <c r="V21" s="6"/>
      <c r="W21" s="6"/>
    </row>
    <row r="22" spans="1:23">
      <c r="A22" s="8">
        <v>25.9</v>
      </c>
      <c r="B22">
        <f t="shared" si="0"/>
        <v>13.724</v>
      </c>
      <c r="C22">
        <f t="shared" si="1"/>
        <v>49.138999999999996</v>
      </c>
      <c r="D22">
        <f t="shared" si="2"/>
        <v>72.893000000000001</v>
      </c>
      <c r="E22">
        <f t="shared" si="3"/>
        <v>83.72</v>
      </c>
      <c r="F22">
        <f t="shared" si="4"/>
        <v>67.697000000000003</v>
      </c>
      <c r="G22">
        <f t="shared" si="5"/>
        <v>37.893000000000001</v>
      </c>
      <c r="H22">
        <f t="shared" si="6"/>
        <v>63.6</v>
      </c>
      <c r="I22">
        <f t="shared" si="7"/>
        <v>64.893000000000001</v>
      </c>
      <c r="J22">
        <f t="shared" si="8"/>
        <v>101.07000000000001</v>
      </c>
      <c r="K22">
        <f t="shared" si="9"/>
        <v>9.9030000000000005</v>
      </c>
      <c r="L22">
        <f t="shared" si="10"/>
        <v>14.903</v>
      </c>
      <c r="M22">
        <f t="shared" si="11"/>
        <v>5.07</v>
      </c>
      <c r="N22">
        <f t="shared" si="12"/>
        <v>3.07</v>
      </c>
      <c r="O22">
        <f t="shared" si="13"/>
        <v>65.706999999999994</v>
      </c>
      <c r="P22">
        <f t="shared" si="14"/>
        <v>4.9030000000000005</v>
      </c>
    </row>
    <row r="23" spans="1:23">
      <c r="A23" s="8">
        <v>25.9</v>
      </c>
      <c r="B23">
        <f t="shared" si="0"/>
        <v>13.724</v>
      </c>
      <c r="C23">
        <f t="shared" si="1"/>
        <v>49.138999999999996</v>
      </c>
      <c r="D23">
        <f t="shared" si="2"/>
        <v>72.893000000000001</v>
      </c>
      <c r="E23">
        <f t="shared" si="3"/>
        <v>83.72</v>
      </c>
      <c r="F23">
        <f t="shared" si="4"/>
        <v>67.697000000000003</v>
      </c>
      <c r="G23">
        <f t="shared" si="5"/>
        <v>37.893000000000001</v>
      </c>
      <c r="H23">
        <f t="shared" si="6"/>
        <v>63.6</v>
      </c>
      <c r="I23">
        <f t="shared" si="7"/>
        <v>64.893000000000001</v>
      </c>
      <c r="J23">
        <f t="shared" si="8"/>
        <v>101.07000000000001</v>
      </c>
      <c r="K23">
        <f t="shared" si="9"/>
        <v>9.9030000000000005</v>
      </c>
      <c r="L23">
        <f t="shared" si="10"/>
        <v>14.903</v>
      </c>
      <c r="M23">
        <f t="shared" si="11"/>
        <v>5.07</v>
      </c>
      <c r="N23">
        <f t="shared" si="12"/>
        <v>3.07</v>
      </c>
      <c r="O23">
        <f t="shared" si="13"/>
        <v>65.706999999999994</v>
      </c>
      <c r="P23">
        <f t="shared" si="14"/>
        <v>4.9030000000000005</v>
      </c>
    </row>
    <row r="24" spans="1:23">
      <c r="A24" s="8">
        <v>25.9</v>
      </c>
      <c r="B24">
        <f t="shared" si="0"/>
        <v>13.724</v>
      </c>
      <c r="C24">
        <f t="shared" si="1"/>
        <v>49.138999999999996</v>
      </c>
      <c r="D24">
        <f t="shared" si="2"/>
        <v>72.893000000000001</v>
      </c>
      <c r="E24">
        <f t="shared" si="3"/>
        <v>83.72</v>
      </c>
      <c r="F24">
        <f t="shared" si="4"/>
        <v>67.697000000000003</v>
      </c>
      <c r="G24">
        <f t="shared" si="5"/>
        <v>37.893000000000001</v>
      </c>
      <c r="H24">
        <f t="shared" si="6"/>
        <v>63.6</v>
      </c>
      <c r="I24">
        <f t="shared" si="7"/>
        <v>64.893000000000001</v>
      </c>
      <c r="J24">
        <f t="shared" si="8"/>
        <v>101.07000000000001</v>
      </c>
      <c r="K24">
        <f t="shared" si="9"/>
        <v>9.9030000000000005</v>
      </c>
      <c r="L24">
        <f t="shared" si="10"/>
        <v>14.903</v>
      </c>
      <c r="M24">
        <f t="shared" si="11"/>
        <v>5.07</v>
      </c>
      <c r="N24">
        <f t="shared" si="12"/>
        <v>3.07</v>
      </c>
      <c r="O24">
        <f t="shared" si="13"/>
        <v>65.706999999999994</v>
      </c>
      <c r="P24">
        <f t="shared" si="14"/>
        <v>4.9030000000000005</v>
      </c>
      <c r="R24" s="1" t="s">
        <v>0</v>
      </c>
      <c r="S24" s="2">
        <f>_xlfn.QUARTILE.INC($E2:$E121,0)</f>
        <v>75.12</v>
      </c>
      <c r="T24" s="2">
        <f>_xlfn.QUARTILE.INC($E2:$E121,1)</f>
        <v>80.88600000000001</v>
      </c>
      <c r="U24" s="2">
        <f>_xlfn.QUARTILE.INC($E2:$E121,2)</f>
        <v>84.504000000000005</v>
      </c>
      <c r="V24" s="2">
        <f>_xlfn.QUARTILE.INC($E2:$E121,3)</f>
        <v>86.364000000000004</v>
      </c>
      <c r="W24" s="2">
        <f>_xlfn.QUARTILE.INC($E2:$E121,4)</f>
        <v>89.975999999999999</v>
      </c>
    </row>
    <row r="25" spans="1:23">
      <c r="A25" s="8">
        <v>25.9</v>
      </c>
      <c r="B25">
        <f t="shared" si="0"/>
        <v>13.724</v>
      </c>
      <c r="C25">
        <f t="shared" si="1"/>
        <v>49.138999999999996</v>
      </c>
      <c r="D25">
        <f t="shared" si="2"/>
        <v>72.893000000000001</v>
      </c>
      <c r="E25">
        <f t="shared" si="3"/>
        <v>83.72</v>
      </c>
      <c r="F25">
        <f t="shared" si="4"/>
        <v>67.697000000000003</v>
      </c>
      <c r="G25">
        <f t="shared" si="5"/>
        <v>37.893000000000001</v>
      </c>
      <c r="H25">
        <f t="shared" si="6"/>
        <v>63.6</v>
      </c>
      <c r="I25">
        <f t="shared" si="7"/>
        <v>64.893000000000001</v>
      </c>
      <c r="J25">
        <f t="shared" si="8"/>
        <v>101.07000000000001</v>
      </c>
      <c r="K25">
        <f t="shared" si="9"/>
        <v>9.9030000000000005</v>
      </c>
      <c r="L25">
        <f t="shared" si="10"/>
        <v>14.903</v>
      </c>
      <c r="M25">
        <f t="shared" si="11"/>
        <v>5.07</v>
      </c>
      <c r="N25">
        <f t="shared" si="12"/>
        <v>3.07</v>
      </c>
      <c r="O25">
        <f t="shared" si="13"/>
        <v>65.706999999999994</v>
      </c>
      <c r="P25">
        <f t="shared" si="14"/>
        <v>4.9030000000000005</v>
      </c>
      <c r="R25" s="1" t="s">
        <v>1</v>
      </c>
      <c r="S25" s="3"/>
      <c r="T25" s="2">
        <f>_xlfn.QUARTILE.EXC($E3:$E122,1)</f>
        <v>80.591999999999999</v>
      </c>
      <c r="U25" s="2">
        <f>_xlfn.QUARTILE.EXC($E3:$E122,2)</f>
        <v>84.504000000000005</v>
      </c>
      <c r="V25" s="2">
        <f>_xlfn.QUARTILE.EXC($E3:$E122,3)</f>
        <v>87.240000000000009</v>
      </c>
      <c r="W25" s="2"/>
    </row>
    <row r="26" spans="1:23">
      <c r="A26" s="8">
        <v>25.9</v>
      </c>
      <c r="B26">
        <f t="shared" si="0"/>
        <v>13.724</v>
      </c>
      <c r="C26">
        <f t="shared" si="1"/>
        <v>49.138999999999996</v>
      </c>
      <c r="D26">
        <f t="shared" si="2"/>
        <v>72.893000000000001</v>
      </c>
      <c r="E26">
        <f t="shared" si="3"/>
        <v>83.72</v>
      </c>
      <c r="F26">
        <f t="shared" si="4"/>
        <v>67.697000000000003</v>
      </c>
      <c r="G26">
        <f t="shared" si="5"/>
        <v>37.893000000000001</v>
      </c>
      <c r="H26">
        <f t="shared" si="6"/>
        <v>63.6</v>
      </c>
      <c r="I26">
        <f t="shared" si="7"/>
        <v>64.893000000000001</v>
      </c>
      <c r="J26">
        <f t="shared" si="8"/>
        <v>101.07000000000001</v>
      </c>
      <c r="K26">
        <f t="shared" si="9"/>
        <v>9.9030000000000005</v>
      </c>
      <c r="L26">
        <f t="shared" si="10"/>
        <v>14.903</v>
      </c>
      <c r="M26">
        <f t="shared" si="11"/>
        <v>5.07</v>
      </c>
      <c r="N26">
        <f t="shared" si="12"/>
        <v>3.07</v>
      </c>
      <c r="O26">
        <f t="shared" si="13"/>
        <v>65.706999999999994</v>
      </c>
      <c r="P26">
        <f t="shared" si="14"/>
        <v>4.9030000000000005</v>
      </c>
      <c r="R26" s="1" t="s">
        <v>2</v>
      </c>
      <c r="S26" s="3"/>
      <c r="T26" s="2">
        <f>AVERAGE(E2:E121)</f>
        <v>83.974200000000025</v>
      </c>
      <c r="U26" s="2"/>
      <c r="V26" s="2"/>
      <c r="W26" s="2"/>
    </row>
    <row r="27" spans="1:23">
      <c r="A27" s="8">
        <v>25.9</v>
      </c>
      <c r="B27">
        <f t="shared" si="0"/>
        <v>13.724</v>
      </c>
      <c r="C27">
        <f t="shared" si="1"/>
        <v>49.138999999999996</v>
      </c>
      <c r="D27">
        <f t="shared" si="2"/>
        <v>72.893000000000001</v>
      </c>
      <c r="E27">
        <f t="shared" si="3"/>
        <v>83.72</v>
      </c>
      <c r="F27">
        <f t="shared" si="4"/>
        <v>67.697000000000003</v>
      </c>
      <c r="G27">
        <f t="shared" si="5"/>
        <v>37.893000000000001</v>
      </c>
      <c r="H27">
        <f t="shared" si="6"/>
        <v>63.6</v>
      </c>
      <c r="I27">
        <f t="shared" si="7"/>
        <v>64.893000000000001</v>
      </c>
      <c r="J27">
        <f t="shared" si="8"/>
        <v>101.07000000000001</v>
      </c>
      <c r="K27">
        <f t="shared" si="9"/>
        <v>9.9030000000000005</v>
      </c>
      <c r="L27">
        <f t="shared" si="10"/>
        <v>14.903</v>
      </c>
      <c r="M27">
        <f t="shared" si="11"/>
        <v>5.07</v>
      </c>
      <c r="N27">
        <f t="shared" si="12"/>
        <v>3.07</v>
      </c>
      <c r="O27">
        <f t="shared" si="13"/>
        <v>65.706999999999994</v>
      </c>
      <c r="P27">
        <f t="shared" si="14"/>
        <v>4.9030000000000005</v>
      </c>
      <c r="R27" s="1" t="s">
        <v>3</v>
      </c>
      <c r="S27" s="3"/>
      <c r="T27" s="2">
        <f>MEDIAN(E3:E122)</f>
        <v>84.504000000000005</v>
      </c>
      <c r="U27" s="2"/>
      <c r="V27" s="2"/>
      <c r="W27" s="2"/>
    </row>
    <row r="28" spans="1:23">
      <c r="A28" s="8">
        <v>25.9</v>
      </c>
      <c r="B28">
        <f t="shared" si="0"/>
        <v>13.724</v>
      </c>
      <c r="C28">
        <f t="shared" si="1"/>
        <v>49.138999999999996</v>
      </c>
      <c r="D28">
        <f t="shared" si="2"/>
        <v>72.893000000000001</v>
      </c>
      <c r="E28">
        <f t="shared" si="3"/>
        <v>83.72</v>
      </c>
      <c r="F28">
        <f t="shared" si="4"/>
        <v>67.697000000000003</v>
      </c>
      <c r="G28">
        <f t="shared" si="5"/>
        <v>37.893000000000001</v>
      </c>
      <c r="H28">
        <f t="shared" si="6"/>
        <v>63.6</v>
      </c>
      <c r="I28">
        <f t="shared" si="7"/>
        <v>64.893000000000001</v>
      </c>
      <c r="J28">
        <f t="shared" si="8"/>
        <v>101.07000000000001</v>
      </c>
      <c r="K28">
        <f t="shared" si="9"/>
        <v>9.9030000000000005</v>
      </c>
      <c r="L28">
        <f t="shared" si="10"/>
        <v>14.903</v>
      </c>
      <c r="M28">
        <f t="shared" si="11"/>
        <v>5.07</v>
      </c>
      <c r="N28">
        <f t="shared" si="12"/>
        <v>3.07</v>
      </c>
      <c r="O28">
        <f t="shared" si="13"/>
        <v>65.706999999999994</v>
      </c>
      <c r="P28">
        <f t="shared" si="14"/>
        <v>4.9030000000000005</v>
      </c>
      <c r="R28" s="6" t="s">
        <v>24</v>
      </c>
      <c r="S28" s="6"/>
      <c r="T28" s="6"/>
      <c r="U28" s="6"/>
      <c r="V28" s="6"/>
      <c r="W28" s="6"/>
    </row>
    <row r="29" spans="1:23">
      <c r="A29" s="8">
        <v>30.3</v>
      </c>
      <c r="B29">
        <f t="shared" si="0"/>
        <v>14.428000000000001</v>
      </c>
      <c r="C29">
        <f t="shared" si="1"/>
        <v>49.622999999999998</v>
      </c>
      <c r="D29">
        <f t="shared" si="2"/>
        <v>74.081000000000003</v>
      </c>
      <c r="E29">
        <f t="shared" si="3"/>
        <v>87.240000000000009</v>
      </c>
      <c r="F29">
        <f t="shared" si="4"/>
        <v>70.028999999999996</v>
      </c>
      <c r="G29">
        <f t="shared" si="5"/>
        <v>39.081000000000003</v>
      </c>
      <c r="H29">
        <f t="shared" si="6"/>
        <v>67.12</v>
      </c>
      <c r="I29">
        <f t="shared" si="7"/>
        <v>66.081000000000003</v>
      </c>
      <c r="J29">
        <f t="shared" si="8"/>
        <v>101.51</v>
      </c>
      <c r="K29">
        <f t="shared" si="9"/>
        <v>11.091000000000001</v>
      </c>
      <c r="L29">
        <f t="shared" si="10"/>
        <v>16.091000000000001</v>
      </c>
      <c r="M29">
        <f t="shared" si="11"/>
        <v>5.51</v>
      </c>
      <c r="N29">
        <f t="shared" si="12"/>
        <v>3.5100000000000002</v>
      </c>
      <c r="O29">
        <f t="shared" si="13"/>
        <v>68.039000000000001</v>
      </c>
      <c r="P29">
        <f t="shared" si="14"/>
        <v>6.0910000000000011</v>
      </c>
    </row>
    <row r="30" spans="1:23">
      <c r="A30" s="8">
        <v>31.28</v>
      </c>
      <c r="B30">
        <f t="shared" si="0"/>
        <v>14.584800000000001</v>
      </c>
      <c r="C30">
        <f t="shared" si="1"/>
        <v>49.730800000000002</v>
      </c>
      <c r="D30">
        <f t="shared" si="2"/>
        <v>74.345600000000005</v>
      </c>
      <c r="E30">
        <f t="shared" si="3"/>
        <v>88.024000000000001</v>
      </c>
      <c r="F30">
        <f t="shared" si="4"/>
        <v>70.548400000000001</v>
      </c>
      <c r="G30">
        <f t="shared" si="5"/>
        <v>39.345599999999997</v>
      </c>
      <c r="H30">
        <f t="shared" si="6"/>
        <v>67.903999999999996</v>
      </c>
      <c r="I30">
        <f t="shared" si="7"/>
        <v>66.345600000000005</v>
      </c>
      <c r="J30">
        <f t="shared" si="8"/>
        <v>101.608</v>
      </c>
      <c r="K30">
        <f t="shared" si="9"/>
        <v>11.355600000000001</v>
      </c>
      <c r="L30">
        <f t="shared" si="10"/>
        <v>16.355600000000003</v>
      </c>
      <c r="M30">
        <f t="shared" si="11"/>
        <v>5.6080000000000005</v>
      </c>
      <c r="N30">
        <f t="shared" si="12"/>
        <v>3.6080000000000001</v>
      </c>
      <c r="O30">
        <f t="shared" si="13"/>
        <v>68.558400000000006</v>
      </c>
      <c r="P30">
        <f t="shared" si="14"/>
        <v>6.3556000000000008</v>
      </c>
    </row>
    <row r="31" spans="1:23">
      <c r="A31" s="8">
        <v>32.26</v>
      </c>
      <c r="B31">
        <f t="shared" si="0"/>
        <v>14.7416</v>
      </c>
      <c r="C31">
        <f t="shared" si="1"/>
        <v>49.8386</v>
      </c>
      <c r="D31">
        <f t="shared" si="2"/>
        <v>74.610200000000006</v>
      </c>
      <c r="E31">
        <f t="shared" si="3"/>
        <v>88.807999999999993</v>
      </c>
      <c r="F31">
        <f t="shared" si="4"/>
        <v>71.067800000000005</v>
      </c>
      <c r="G31">
        <f t="shared" si="5"/>
        <v>39.610199999999999</v>
      </c>
      <c r="H31">
        <f t="shared" si="6"/>
        <v>68.688000000000002</v>
      </c>
      <c r="I31">
        <f t="shared" si="7"/>
        <v>66.610199999999992</v>
      </c>
      <c r="J31">
        <f t="shared" si="8"/>
        <v>101.706</v>
      </c>
      <c r="K31">
        <f t="shared" si="9"/>
        <v>11.620200000000001</v>
      </c>
      <c r="L31">
        <f t="shared" si="10"/>
        <v>16.620200000000001</v>
      </c>
      <c r="M31">
        <f t="shared" si="11"/>
        <v>5.7059999999999995</v>
      </c>
      <c r="N31">
        <f t="shared" si="12"/>
        <v>3.706</v>
      </c>
      <c r="O31">
        <f t="shared" si="13"/>
        <v>69.077799999999996</v>
      </c>
      <c r="P31">
        <f t="shared" si="14"/>
        <v>6.6202000000000005</v>
      </c>
      <c r="R31" s="1" t="s">
        <v>0</v>
      </c>
      <c r="S31" s="2">
        <f>_xlfn.QUARTILE.INC($F2:$F121,0)</f>
        <v>61.999499999999998</v>
      </c>
      <c r="T31" s="2">
        <f>_xlfn.QUARTILE.INC($F2:$F121,1)</f>
        <v>65.819474999999997</v>
      </c>
      <c r="U31" s="2">
        <f>_xlfn.QUARTILE.INC($F2:$F121,2)</f>
        <v>68.216399999999993</v>
      </c>
      <c r="V31" s="2">
        <f>_xlfn.QUARTILE.INC($F2:$F121,3)</f>
        <v>69.448650000000001</v>
      </c>
      <c r="W31" s="2">
        <f>_xlfn.QUARTILE.INC($F2:$F121,4)</f>
        <v>71.8416</v>
      </c>
    </row>
    <row r="32" spans="1:23">
      <c r="A32" s="8">
        <v>32.75</v>
      </c>
      <c r="B32">
        <f t="shared" si="0"/>
        <v>14.82</v>
      </c>
      <c r="C32">
        <f t="shared" si="1"/>
        <v>49.892499999999998</v>
      </c>
      <c r="D32">
        <f t="shared" si="2"/>
        <v>74.742500000000007</v>
      </c>
      <c r="E32">
        <f t="shared" si="3"/>
        <v>89.2</v>
      </c>
      <c r="F32">
        <f t="shared" si="4"/>
        <v>71.327500000000001</v>
      </c>
      <c r="G32">
        <f t="shared" si="5"/>
        <v>39.7425</v>
      </c>
      <c r="H32">
        <f t="shared" si="6"/>
        <v>69.080000000000013</v>
      </c>
      <c r="I32">
        <f t="shared" si="7"/>
        <v>66.742500000000007</v>
      </c>
      <c r="J32">
        <f t="shared" si="8"/>
        <v>101.75500000000001</v>
      </c>
      <c r="K32">
        <f t="shared" si="9"/>
        <v>11.752500000000001</v>
      </c>
      <c r="L32">
        <f t="shared" si="10"/>
        <v>16.752500000000001</v>
      </c>
      <c r="M32">
        <f t="shared" si="11"/>
        <v>5.7550000000000008</v>
      </c>
      <c r="N32">
        <f t="shared" si="12"/>
        <v>3.7550000000000003</v>
      </c>
      <c r="O32">
        <f t="shared" si="13"/>
        <v>69.337500000000006</v>
      </c>
      <c r="P32">
        <f t="shared" si="14"/>
        <v>6.7525000000000013</v>
      </c>
      <c r="R32" s="1" t="s">
        <v>1</v>
      </c>
      <c r="S32" s="3"/>
      <c r="T32" s="2">
        <f>_xlfn.QUARTILE.EXC($F3:$F122,1)</f>
        <v>65.624700000000004</v>
      </c>
      <c r="U32" s="2">
        <f>_xlfn.QUARTILE.EXC($F3:$F122,2)</f>
        <v>68.216399999999993</v>
      </c>
      <c r="V32" s="2">
        <f>_xlfn.QUARTILE.EXC($F3:$F122,3)</f>
        <v>70.028999999999996</v>
      </c>
      <c r="W32" s="2"/>
    </row>
    <row r="33" spans="1:23">
      <c r="A33" s="8">
        <v>33.72</v>
      </c>
      <c r="B33">
        <f t="shared" si="0"/>
        <v>14.975200000000001</v>
      </c>
      <c r="C33">
        <f t="shared" si="1"/>
        <v>49.999200000000002</v>
      </c>
      <c r="D33">
        <f t="shared" si="2"/>
        <v>75.004400000000004</v>
      </c>
      <c r="E33">
        <f t="shared" si="3"/>
        <v>89.975999999999999</v>
      </c>
      <c r="F33">
        <f t="shared" si="4"/>
        <v>71.8416</v>
      </c>
      <c r="G33">
        <f t="shared" si="5"/>
        <v>40.004399999999997</v>
      </c>
      <c r="H33">
        <f t="shared" si="6"/>
        <v>69.855999999999995</v>
      </c>
      <c r="I33">
        <f t="shared" si="7"/>
        <v>67.004400000000004</v>
      </c>
      <c r="J33">
        <f t="shared" si="8"/>
        <v>101.852</v>
      </c>
      <c r="K33">
        <f t="shared" si="9"/>
        <v>12.0144</v>
      </c>
      <c r="L33">
        <f t="shared" si="10"/>
        <v>17.014400000000002</v>
      </c>
      <c r="M33">
        <f t="shared" si="11"/>
        <v>5.8520000000000003</v>
      </c>
      <c r="N33">
        <f t="shared" si="12"/>
        <v>3.8519999999999999</v>
      </c>
      <c r="O33">
        <f t="shared" si="13"/>
        <v>69.851599999999991</v>
      </c>
      <c r="P33">
        <f t="shared" si="14"/>
        <v>7.0144000000000002</v>
      </c>
      <c r="R33" s="1" t="s">
        <v>2</v>
      </c>
      <c r="S33" s="3"/>
      <c r="T33" s="2">
        <f>AVERAGE(F2:F121)</f>
        <v>67.865407500000032</v>
      </c>
      <c r="U33" s="2"/>
      <c r="V33" s="2"/>
      <c r="W33" s="2"/>
    </row>
    <row r="34" spans="1:23">
      <c r="A34" s="8">
        <v>33.72</v>
      </c>
      <c r="B34">
        <f t="shared" si="0"/>
        <v>14.975200000000001</v>
      </c>
      <c r="C34">
        <f t="shared" si="1"/>
        <v>49.999200000000002</v>
      </c>
      <c r="D34">
        <f t="shared" si="2"/>
        <v>75.004400000000004</v>
      </c>
      <c r="E34">
        <f t="shared" si="3"/>
        <v>89.975999999999999</v>
      </c>
      <c r="F34">
        <f t="shared" si="4"/>
        <v>71.8416</v>
      </c>
      <c r="G34">
        <f t="shared" si="5"/>
        <v>40.004399999999997</v>
      </c>
      <c r="H34">
        <f t="shared" si="6"/>
        <v>69.855999999999995</v>
      </c>
      <c r="I34">
        <f t="shared" si="7"/>
        <v>67.004400000000004</v>
      </c>
      <c r="J34">
        <f t="shared" si="8"/>
        <v>101.852</v>
      </c>
      <c r="K34">
        <f t="shared" si="9"/>
        <v>12.0144</v>
      </c>
      <c r="L34">
        <f t="shared" si="10"/>
        <v>17.014400000000002</v>
      </c>
      <c r="M34">
        <f t="shared" si="11"/>
        <v>5.8520000000000003</v>
      </c>
      <c r="N34">
        <f t="shared" si="12"/>
        <v>3.8519999999999999</v>
      </c>
      <c r="O34">
        <f t="shared" si="13"/>
        <v>69.851599999999991</v>
      </c>
      <c r="P34">
        <f t="shared" si="14"/>
        <v>7.0144000000000002</v>
      </c>
      <c r="R34" s="1" t="s">
        <v>3</v>
      </c>
      <c r="S34" s="3"/>
      <c r="T34" s="2">
        <f>MEDIAN(F2:F121)</f>
        <v>68.216399999999993</v>
      </c>
      <c r="U34" s="2"/>
      <c r="V34" s="2"/>
      <c r="W34" s="2"/>
    </row>
    <row r="35" spans="1:23">
      <c r="A35" s="8">
        <v>33.24</v>
      </c>
      <c r="B35">
        <f t="shared" si="0"/>
        <v>14.898400000000001</v>
      </c>
      <c r="C35">
        <f t="shared" si="1"/>
        <v>49.946399999999997</v>
      </c>
      <c r="D35">
        <f t="shared" si="2"/>
        <v>74.874800000000008</v>
      </c>
      <c r="E35">
        <f t="shared" si="3"/>
        <v>89.591999999999999</v>
      </c>
      <c r="F35">
        <f t="shared" si="4"/>
        <v>71.587199999999996</v>
      </c>
      <c r="G35">
        <f t="shared" si="5"/>
        <v>39.8748</v>
      </c>
      <c r="H35">
        <f t="shared" si="6"/>
        <v>69.472000000000008</v>
      </c>
      <c r="I35">
        <f t="shared" si="7"/>
        <v>66.874799999999993</v>
      </c>
      <c r="J35">
        <f t="shared" si="8"/>
        <v>101.804</v>
      </c>
      <c r="K35">
        <f t="shared" si="9"/>
        <v>11.884800000000002</v>
      </c>
      <c r="L35">
        <f t="shared" si="10"/>
        <v>16.884800000000002</v>
      </c>
      <c r="M35">
        <f t="shared" si="11"/>
        <v>5.8040000000000003</v>
      </c>
      <c r="N35">
        <f t="shared" si="12"/>
        <v>3.8040000000000003</v>
      </c>
      <c r="O35">
        <f t="shared" si="13"/>
        <v>69.597200000000001</v>
      </c>
      <c r="P35">
        <f t="shared" si="14"/>
        <v>6.884800000000002</v>
      </c>
      <c r="R35" s="6" t="s">
        <v>25</v>
      </c>
      <c r="S35" s="6"/>
      <c r="T35" s="6"/>
      <c r="U35" s="6"/>
      <c r="V35" s="6"/>
      <c r="W35" s="6"/>
    </row>
    <row r="36" spans="1:23">
      <c r="A36" s="8">
        <v>32.26</v>
      </c>
      <c r="B36">
        <f t="shared" si="0"/>
        <v>14.7416</v>
      </c>
      <c r="C36">
        <f t="shared" si="1"/>
        <v>49.8386</v>
      </c>
      <c r="D36">
        <f t="shared" si="2"/>
        <v>74.610200000000006</v>
      </c>
      <c r="E36">
        <f t="shared" si="3"/>
        <v>88.807999999999993</v>
      </c>
      <c r="F36">
        <f t="shared" si="4"/>
        <v>71.067800000000005</v>
      </c>
      <c r="G36">
        <f t="shared" si="5"/>
        <v>39.610199999999999</v>
      </c>
      <c r="H36">
        <f t="shared" si="6"/>
        <v>68.688000000000002</v>
      </c>
      <c r="I36">
        <f t="shared" si="7"/>
        <v>66.610199999999992</v>
      </c>
      <c r="J36">
        <f t="shared" si="8"/>
        <v>101.706</v>
      </c>
      <c r="K36">
        <f t="shared" si="9"/>
        <v>11.620200000000001</v>
      </c>
      <c r="L36">
        <f t="shared" si="10"/>
        <v>16.620200000000001</v>
      </c>
      <c r="M36">
        <f t="shared" si="11"/>
        <v>5.7059999999999995</v>
      </c>
      <c r="N36">
        <f t="shared" si="12"/>
        <v>3.706</v>
      </c>
      <c r="O36">
        <f t="shared" si="13"/>
        <v>69.077799999999996</v>
      </c>
      <c r="P36">
        <f t="shared" si="14"/>
        <v>6.6202000000000005</v>
      </c>
    </row>
    <row r="37" spans="1:23">
      <c r="A37" s="8">
        <v>32.26</v>
      </c>
      <c r="B37">
        <f t="shared" si="0"/>
        <v>14.7416</v>
      </c>
      <c r="C37">
        <f t="shared" si="1"/>
        <v>49.8386</v>
      </c>
      <c r="D37">
        <f t="shared" si="2"/>
        <v>74.610200000000006</v>
      </c>
      <c r="E37">
        <f t="shared" si="3"/>
        <v>88.807999999999993</v>
      </c>
      <c r="F37">
        <f t="shared" si="4"/>
        <v>71.067800000000005</v>
      </c>
      <c r="G37">
        <f t="shared" si="5"/>
        <v>39.610199999999999</v>
      </c>
      <c r="H37">
        <f t="shared" si="6"/>
        <v>68.688000000000002</v>
      </c>
      <c r="I37">
        <f t="shared" si="7"/>
        <v>66.610199999999992</v>
      </c>
      <c r="J37">
        <f t="shared" si="8"/>
        <v>101.706</v>
      </c>
      <c r="K37">
        <f t="shared" si="9"/>
        <v>11.620200000000001</v>
      </c>
      <c r="L37">
        <f t="shared" si="10"/>
        <v>16.620200000000001</v>
      </c>
      <c r="M37">
        <f t="shared" si="11"/>
        <v>5.7059999999999995</v>
      </c>
      <c r="N37">
        <f t="shared" si="12"/>
        <v>3.706</v>
      </c>
      <c r="O37">
        <f t="shared" si="13"/>
        <v>69.077799999999996</v>
      </c>
      <c r="P37">
        <f t="shared" si="14"/>
        <v>6.6202000000000005</v>
      </c>
    </row>
    <row r="38" spans="1:23">
      <c r="A38" s="8">
        <v>32.75</v>
      </c>
      <c r="B38">
        <f t="shared" si="0"/>
        <v>14.82</v>
      </c>
      <c r="C38">
        <f t="shared" si="1"/>
        <v>49.892499999999998</v>
      </c>
      <c r="D38">
        <f t="shared" si="2"/>
        <v>74.742500000000007</v>
      </c>
      <c r="E38">
        <f t="shared" si="3"/>
        <v>89.2</v>
      </c>
      <c r="F38">
        <f t="shared" si="4"/>
        <v>71.327500000000001</v>
      </c>
      <c r="G38">
        <f t="shared" si="5"/>
        <v>39.7425</v>
      </c>
      <c r="H38">
        <f t="shared" si="6"/>
        <v>69.080000000000013</v>
      </c>
      <c r="I38">
        <f t="shared" si="7"/>
        <v>66.742500000000007</v>
      </c>
      <c r="J38">
        <f t="shared" si="8"/>
        <v>101.75500000000001</v>
      </c>
      <c r="K38">
        <f t="shared" si="9"/>
        <v>11.752500000000001</v>
      </c>
      <c r="L38">
        <f t="shared" si="10"/>
        <v>16.752500000000001</v>
      </c>
      <c r="M38">
        <f t="shared" si="11"/>
        <v>5.7550000000000008</v>
      </c>
      <c r="N38">
        <f t="shared" si="12"/>
        <v>3.7550000000000003</v>
      </c>
      <c r="O38">
        <f t="shared" si="13"/>
        <v>69.337500000000006</v>
      </c>
      <c r="P38">
        <f t="shared" si="14"/>
        <v>6.7525000000000013</v>
      </c>
      <c r="R38" s="1" t="s">
        <v>0</v>
      </c>
      <c r="S38" s="2">
        <f>_xlfn.QUARTILE.INC($G2:$G121,0)</f>
        <v>34.990499999999997</v>
      </c>
      <c r="T38" s="2">
        <f>_xlfn.QUARTILE.INC($G2:$G121,1)</f>
        <v>36.936525000000003</v>
      </c>
      <c r="U38" s="2">
        <f>_xlfn.QUARTILE.INC($G2:$G121,2)</f>
        <v>38.157600000000002</v>
      </c>
      <c r="V38" s="2">
        <f>_xlfn.QUARTILE.INC($G2:$G121,3)</f>
        <v>38.785350000000001</v>
      </c>
      <c r="W38" s="2">
        <f>_xlfn.QUARTILE.INC($G2:$G121,4)</f>
        <v>40.004399999999997</v>
      </c>
    </row>
    <row r="39" spans="1:23">
      <c r="A39" s="8">
        <v>32.75</v>
      </c>
      <c r="B39">
        <f t="shared" si="0"/>
        <v>14.82</v>
      </c>
      <c r="C39">
        <f t="shared" si="1"/>
        <v>49.892499999999998</v>
      </c>
      <c r="D39">
        <f t="shared" si="2"/>
        <v>74.742500000000007</v>
      </c>
      <c r="E39">
        <f t="shared" si="3"/>
        <v>89.2</v>
      </c>
      <c r="F39">
        <f t="shared" si="4"/>
        <v>71.327500000000001</v>
      </c>
      <c r="G39">
        <f t="shared" si="5"/>
        <v>39.7425</v>
      </c>
      <c r="H39">
        <f t="shared" si="6"/>
        <v>69.080000000000013</v>
      </c>
      <c r="I39">
        <f t="shared" si="7"/>
        <v>66.742500000000007</v>
      </c>
      <c r="J39">
        <f t="shared" si="8"/>
        <v>101.75500000000001</v>
      </c>
      <c r="K39">
        <f t="shared" si="9"/>
        <v>11.752500000000001</v>
      </c>
      <c r="L39">
        <f t="shared" si="10"/>
        <v>16.752500000000001</v>
      </c>
      <c r="M39">
        <f t="shared" si="11"/>
        <v>5.7550000000000008</v>
      </c>
      <c r="N39">
        <f t="shared" si="12"/>
        <v>3.7550000000000003</v>
      </c>
      <c r="O39">
        <f t="shared" si="13"/>
        <v>69.337500000000006</v>
      </c>
      <c r="P39">
        <f t="shared" si="14"/>
        <v>6.7525000000000013</v>
      </c>
      <c r="R39" s="1" t="s">
        <v>1</v>
      </c>
      <c r="S39" s="3"/>
      <c r="T39" s="2">
        <f>_xlfn.QUARTILE.EXC($G3:$G122,1)</f>
        <v>36.837299999999999</v>
      </c>
      <c r="U39" s="2">
        <f>_xlfn.QUARTILE.EXC($G3:$G122,2)</f>
        <v>38.157600000000002</v>
      </c>
      <c r="V39" s="2">
        <f>_xlfn.QUARTILE.INC($G3:$G122,3)</f>
        <v>38.883899999999997</v>
      </c>
      <c r="W39" s="2"/>
    </row>
    <row r="40" spans="1:23">
      <c r="A40" s="8">
        <v>33.24</v>
      </c>
      <c r="B40">
        <f t="shared" si="0"/>
        <v>14.898400000000001</v>
      </c>
      <c r="C40">
        <f t="shared" si="1"/>
        <v>49.946399999999997</v>
      </c>
      <c r="D40">
        <f t="shared" si="2"/>
        <v>74.874800000000008</v>
      </c>
      <c r="E40">
        <f t="shared" si="3"/>
        <v>89.591999999999999</v>
      </c>
      <c r="F40">
        <f t="shared" si="4"/>
        <v>71.587199999999996</v>
      </c>
      <c r="G40">
        <f t="shared" si="5"/>
        <v>39.8748</v>
      </c>
      <c r="H40">
        <f t="shared" si="6"/>
        <v>69.472000000000008</v>
      </c>
      <c r="I40">
        <f t="shared" si="7"/>
        <v>66.874799999999993</v>
      </c>
      <c r="J40">
        <f t="shared" si="8"/>
        <v>101.804</v>
      </c>
      <c r="K40">
        <f t="shared" si="9"/>
        <v>11.884800000000002</v>
      </c>
      <c r="L40">
        <f t="shared" si="10"/>
        <v>16.884800000000002</v>
      </c>
      <c r="M40">
        <f t="shared" si="11"/>
        <v>5.8040000000000003</v>
      </c>
      <c r="N40">
        <f t="shared" si="12"/>
        <v>3.8040000000000003</v>
      </c>
      <c r="O40">
        <f t="shared" si="13"/>
        <v>69.597200000000001</v>
      </c>
      <c r="P40">
        <f t="shared" si="14"/>
        <v>6.884800000000002</v>
      </c>
      <c r="R40" s="1" t="s">
        <v>2</v>
      </c>
      <c r="S40" s="3"/>
      <c r="T40" s="2">
        <f>AVERAGE(G2:G121)</f>
        <v>37.978792500000054</v>
      </c>
      <c r="U40" s="2"/>
      <c r="V40" s="2"/>
      <c r="W40" s="2"/>
    </row>
    <row r="41" spans="1:23">
      <c r="A41" s="8">
        <v>32.75</v>
      </c>
      <c r="B41">
        <f t="shared" si="0"/>
        <v>14.82</v>
      </c>
      <c r="C41">
        <f t="shared" si="1"/>
        <v>49.892499999999998</v>
      </c>
      <c r="D41">
        <f t="shared" si="2"/>
        <v>74.742500000000007</v>
      </c>
      <c r="E41">
        <f t="shared" si="3"/>
        <v>89.2</v>
      </c>
      <c r="F41">
        <f t="shared" si="4"/>
        <v>71.327500000000001</v>
      </c>
      <c r="G41">
        <f t="shared" si="5"/>
        <v>39.7425</v>
      </c>
      <c r="H41">
        <f t="shared" si="6"/>
        <v>69.080000000000013</v>
      </c>
      <c r="I41">
        <f t="shared" si="7"/>
        <v>66.742500000000007</v>
      </c>
      <c r="J41">
        <f t="shared" si="8"/>
        <v>101.75500000000001</v>
      </c>
      <c r="K41">
        <f t="shared" si="9"/>
        <v>11.752500000000001</v>
      </c>
      <c r="L41">
        <f t="shared" si="10"/>
        <v>16.752500000000001</v>
      </c>
      <c r="M41">
        <f t="shared" si="11"/>
        <v>5.7550000000000008</v>
      </c>
      <c r="N41">
        <f t="shared" si="12"/>
        <v>3.7550000000000003</v>
      </c>
      <c r="O41">
        <f t="shared" si="13"/>
        <v>69.337500000000006</v>
      </c>
      <c r="P41">
        <f t="shared" si="14"/>
        <v>6.7525000000000013</v>
      </c>
      <c r="R41" s="1" t="s">
        <v>3</v>
      </c>
      <c r="S41" s="3"/>
      <c r="T41" s="2">
        <f>MEDIAN(G2:G121)</f>
        <v>38.157600000000002</v>
      </c>
      <c r="U41" s="2"/>
      <c r="V41" s="2"/>
      <c r="W41" s="2"/>
    </row>
    <row r="42" spans="1:23">
      <c r="A42" s="8">
        <v>32.75</v>
      </c>
      <c r="B42">
        <f t="shared" si="0"/>
        <v>14.82</v>
      </c>
      <c r="C42">
        <f t="shared" si="1"/>
        <v>49.892499999999998</v>
      </c>
      <c r="D42">
        <f t="shared" si="2"/>
        <v>74.742500000000007</v>
      </c>
      <c r="E42">
        <f t="shared" si="3"/>
        <v>89.2</v>
      </c>
      <c r="F42">
        <f t="shared" si="4"/>
        <v>71.327500000000001</v>
      </c>
      <c r="G42">
        <f t="shared" si="5"/>
        <v>39.7425</v>
      </c>
      <c r="H42">
        <f t="shared" si="6"/>
        <v>69.080000000000013</v>
      </c>
      <c r="I42">
        <f t="shared" si="7"/>
        <v>66.742500000000007</v>
      </c>
      <c r="J42">
        <f t="shared" si="8"/>
        <v>101.75500000000001</v>
      </c>
      <c r="K42">
        <f t="shared" si="9"/>
        <v>11.752500000000001</v>
      </c>
      <c r="L42">
        <f t="shared" si="10"/>
        <v>16.752500000000001</v>
      </c>
      <c r="M42">
        <f t="shared" si="11"/>
        <v>5.7550000000000008</v>
      </c>
      <c r="N42">
        <f t="shared" si="12"/>
        <v>3.7550000000000003</v>
      </c>
      <c r="O42">
        <f t="shared" si="13"/>
        <v>69.337500000000006</v>
      </c>
      <c r="P42">
        <f t="shared" si="14"/>
        <v>6.7525000000000013</v>
      </c>
      <c r="R42" s="6" t="s">
        <v>26</v>
      </c>
      <c r="S42" s="6"/>
      <c r="T42" s="6"/>
      <c r="U42" s="6"/>
      <c r="V42" s="6"/>
      <c r="W42" s="6"/>
    </row>
    <row r="43" spans="1:23">
      <c r="A43" s="8">
        <v>32.75</v>
      </c>
      <c r="B43">
        <f t="shared" si="0"/>
        <v>14.82</v>
      </c>
      <c r="C43">
        <f t="shared" si="1"/>
        <v>49.892499999999998</v>
      </c>
      <c r="D43">
        <f t="shared" si="2"/>
        <v>74.742500000000007</v>
      </c>
      <c r="E43">
        <f t="shared" si="3"/>
        <v>89.2</v>
      </c>
      <c r="F43">
        <f t="shared" si="4"/>
        <v>71.327500000000001</v>
      </c>
      <c r="G43">
        <f t="shared" si="5"/>
        <v>39.7425</v>
      </c>
      <c r="H43">
        <f t="shared" si="6"/>
        <v>69.080000000000013</v>
      </c>
      <c r="I43">
        <f t="shared" si="7"/>
        <v>66.742500000000007</v>
      </c>
      <c r="J43">
        <f t="shared" si="8"/>
        <v>101.75500000000001</v>
      </c>
      <c r="K43">
        <f t="shared" si="9"/>
        <v>11.752500000000001</v>
      </c>
      <c r="L43">
        <f t="shared" si="10"/>
        <v>16.752500000000001</v>
      </c>
      <c r="M43">
        <f t="shared" si="11"/>
        <v>5.7550000000000008</v>
      </c>
      <c r="N43">
        <f t="shared" si="12"/>
        <v>3.7550000000000003</v>
      </c>
      <c r="O43">
        <f t="shared" si="13"/>
        <v>69.337500000000006</v>
      </c>
      <c r="P43">
        <f t="shared" si="14"/>
        <v>6.7525000000000013</v>
      </c>
    </row>
    <row r="44" spans="1:23">
      <c r="A44" s="8">
        <v>32.75</v>
      </c>
      <c r="B44">
        <f t="shared" si="0"/>
        <v>14.82</v>
      </c>
      <c r="C44">
        <f t="shared" si="1"/>
        <v>49.892499999999998</v>
      </c>
      <c r="D44">
        <f t="shared" si="2"/>
        <v>74.742500000000007</v>
      </c>
      <c r="E44">
        <f t="shared" si="3"/>
        <v>89.2</v>
      </c>
      <c r="F44">
        <f t="shared" si="4"/>
        <v>71.327500000000001</v>
      </c>
      <c r="G44">
        <f t="shared" si="5"/>
        <v>39.7425</v>
      </c>
      <c r="H44">
        <f t="shared" si="6"/>
        <v>69.080000000000013</v>
      </c>
      <c r="I44">
        <f t="shared" si="7"/>
        <v>66.742500000000007</v>
      </c>
      <c r="J44">
        <f t="shared" si="8"/>
        <v>101.75500000000001</v>
      </c>
      <c r="K44">
        <f t="shared" si="9"/>
        <v>11.752500000000001</v>
      </c>
      <c r="L44">
        <f t="shared" si="10"/>
        <v>16.752500000000001</v>
      </c>
      <c r="M44">
        <f t="shared" si="11"/>
        <v>5.7550000000000008</v>
      </c>
      <c r="N44">
        <f t="shared" si="12"/>
        <v>3.7550000000000003</v>
      </c>
      <c r="O44">
        <f t="shared" si="13"/>
        <v>69.337500000000006</v>
      </c>
      <c r="P44">
        <f t="shared" si="14"/>
        <v>6.7525000000000013</v>
      </c>
    </row>
    <row r="45" spans="1:23">
      <c r="A45" s="8">
        <v>32.26</v>
      </c>
      <c r="B45">
        <f t="shared" si="0"/>
        <v>14.7416</v>
      </c>
      <c r="C45">
        <f t="shared" si="1"/>
        <v>49.8386</v>
      </c>
      <c r="D45">
        <f t="shared" si="2"/>
        <v>74.610200000000006</v>
      </c>
      <c r="E45">
        <f t="shared" si="3"/>
        <v>88.807999999999993</v>
      </c>
      <c r="F45">
        <f t="shared" si="4"/>
        <v>71.067800000000005</v>
      </c>
      <c r="G45">
        <f t="shared" si="5"/>
        <v>39.610199999999999</v>
      </c>
      <c r="H45">
        <f t="shared" si="6"/>
        <v>68.688000000000002</v>
      </c>
      <c r="I45">
        <f t="shared" si="7"/>
        <v>66.610199999999992</v>
      </c>
      <c r="J45">
        <f t="shared" si="8"/>
        <v>101.706</v>
      </c>
      <c r="K45">
        <f t="shared" si="9"/>
        <v>11.620200000000001</v>
      </c>
      <c r="L45">
        <f t="shared" si="10"/>
        <v>16.620200000000001</v>
      </c>
      <c r="M45">
        <f t="shared" si="11"/>
        <v>5.7059999999999995</v>
      </c>
      <c r="N45">
        <f t="shared" si="12"/>
        <v>3.706</v>
      </c>
      <c r="O45">
        <f t="shared" si="13"/>
        <v>69.077799999999996</v>
      </c>
      <c r="P45">
        <f t="shared" si="14"/>
        <v>6.6202000000000005</v>
      </c>
      <c r="R45" s="1" t="s">
        <v>0</v>
      </c>
      <c r="S45" s="2">
        <f>_xlfn.QUARTILE.INC($H2:$H121,0)</f>
        <v>55</v>
      </c>
      <c r="T45" s="2">
        <f>_xlfn.QUARTILE.INC($H2:$H121,1)</f>
        <v>60.766000000000005</v>
      </c>
      <c r="U45" s="2">
        <f>_xlfn.QUARTILE.INC($H2:$H121,2)</f>
        <v>64.384</v>
      </c>
      <c r="V45" s="2">
        <f>_xlfn.QUARTILE.INC($H2:$H121,3)</f>
        <v>66.244</v>
      </c>
      <c r="W45" s="2">
        <f>_xlfn.QUARTILE.INC($H2:$H121,4)</f>
        <v>69.855999999999995</v>
      </c>
    </row>
    <row r="46" spans="1:23">
      <c r="A46" s="8">
        <v>31.77</v>
      </c>
      <c r="B46">
        <f t="shared" si="0"/>
        <v>14.6632</v>
      </c>
      <c r="C46">
        <f t="shared" si="1"/>
        <v>49.784700000000001</v>
      </c>
      <c r="D46">
        <f t="shared" si="2"/>
        <v>74.477900000000005</v>
      </c>
      <c r="E46">
        <f t="shared" si="3"/>
        <v>88.415999999999997</v>
      </c>
      <c r="F46">
        <f t="shared" si="4"/>
        <v>70.808099999999996</v>
      </c>
      <c r="G46">
        <f t="shared" si="5"/>
        <v>39.477899999999998</v>
      </c>
      <c r="H46">
        <f t="shared" si="6"/>
        <v>68.296000000000006</v>
      </c>
      <c r="I46">
        <f t="shared" si="7"/>
        <v>66.477900000000005</v>
      </c>
      <c r="J46">
        <f t="shared" si="8"/>
        <v>101.65700000000001</v>
      </c>
      <c r="K46">
        <f t="shared" si="9"/>
        <v>11.4879</v>
      </c>
      <c r="L46">
        <f t="shared" si="10"/>
        <v>16.4879</v>
      </c>
      <c r="M46">
        <f t="shared" si="11"/>
        <v>5.657</v>
      </c>
      <c r="N46">
        <f t="shared" si="12"/>
        <v>3.657</v>
      </c>
      <c r="O46">
        <f t="shared" si="13"/>
        <v>68.818100000000001</v>
      </c>
      <c r="P46">
        <f t="shared" si="14"/>
        <v>6.4878999999999998</v>
      </c>
      <c r="R46" s="1" t="s">
        <v>1</v>
      </c>
      <c r="S46" s="3"/>
      <c r="T46" s="2">
        <f>_xlfn.QUARTILE.EXC($H3:$H122,1)</f>
        <v>60.472000000000001</v>
      </c>
      <c r="U46" s="2">
        <f>_xlfn.QUARTILE.EXC($H3:$H122,2)</f>
        <v>64.384</v>
      </c>
      <c r="V46" s="2">
        <f>_xlfn.QUARTILE.EXC($H3:$H122,3)</f>
        <v>67.12</v>
      </c>
      <c r="W46" s="2"/>
    </row>
    <row r="47" spans="1:23">
      <c r="A47" s="8">
        <v>31.28</v>
      </c>
      <c r="B47">
        <f t="shared" si="0"/>
        <v>14.584800000000001</v>
      </c>
      <c r="C47">
        <f t="shared" si="1"/>
        <v>49.730800000000002</v>
      </c>
      <c r="D47">
        <f t="shared" si="2"/>
        <v>74.345600000000005</v>
      </c>
      <c r="E47">
        <f t="shared" si="3"/>
        <v>88.024000000000001</v>
      </c>
      <c r="F47">
        <f t="shared" si="4"/>
        <v>70.548400000000001</v>
      </c>
      <c r="G47">
        <f t="shared" si="5"/>
        <v>39.345599999999997</v>
      </c>
      <c r="H47">
        <f t="shared" si="6"/>
        <v>67.903999999999996</v>
      </c>
      <c r="I47">
        <f t="shared" si="7"/>
        <v>66.345600000000005</v>
      </c>
      <c r="J47">
        <f t="shared" si="8"/>
        <v>101.608</v>
      </c>
      <c r="K47">
        <f t="shared" si="9"/>
        <v>11.355600000000001</v>
      </c>
      <c r="L47">
        <f t="shared" si="10"/>
        <v>16.355600000000003</v>
      </c>
      <c r="M47">
        <f t="shared" si="11"/>
        <v>5.6080000000000005</v>
      </c>
      <c r="N47">
        <f t="shared" si="12"/>
        <v>3.6080000000000001</v>
      </c>
      <c r="O47">
        <f t="shared" si="13"/>
        <v>68.558400000000006</v>
      </c>
      <c r="P47">
        <f t="shared" si="14"/>
        <v>6.3556000000000008</v>
      </c>
      <c r="R47" s="1" t="s">
        <v>2</v>
      </c>
      <c r="S47" s="3"/>
      <c r="T47" s="2">
        <f>AVERAGE(H2:H121)</f>
        <v>63.854199999999977</v>
      </c>
      <c r="U47" s="2"/>
      <c r="V47" s="2"/>
      <c r="W47" s="2"/>
    </row>
    <row r="48" spans="1:23">
      <c r="A48" s="8">
        <v>31.28</v>
      </c>
      <c r="B48">
        <f t="shared" si="0"/>
        <v>14.584800000000001</v>
      </c>
      <c r="C48">
        <f t="shared" si="1"/>
        <v>49.730800000000002</v>
      </c>
      <c r="D48">
        <f t="shared" si="2"/>
        <v>74.345600000000005</v>
      </c>
      <c r="E48">
        <f t="shared" si="3"/>
        <v>88.024000000000001</v>
      </c>
      <c r="F48">
        <f t="shared" si="4"/>
        <v>70.548400000000001</v>
      </c>
      <c r="G48">
        <f t="shared" si="5"/>
        <v>39.345599999999997</v>
      </c>
      <c r="H48">
        <f t="shared" si="6"/>
        <v>67.903999999999996</v>
      </c>
      <c r="I48">
        <f t="shared" si="7"/>
        <v>66.345600000000005</v>
      </c>
      <c r="J48">
        <f t="shared" si="8"/>
        <v>101.608</v>
      </c>
      <c r="K48">
        <f t="shared" si="9"/>
        <v>11.355600000000001</v>
      </c>
      <c r="L48">
        <f t="shared" si="10"/>
        <v>16.355600000000003</v>
      </c>
      <c r="M48">
        <f t="shared" si="11"/>
        <v>5.6080000000000005</v>
      </c>
      <c r="N48">
        <f t="shared" si="12"/>
        <v>3.6080000000000001</v>
      </c>
      <c r="O48">
        <f t="shared" si="13"/>
        <v>68.558400000000006</v>
      </c>
      <c r="P48">
        <f t="shared" si="14"/>
        <v>6.3556000000000008</v>
      </c>
      <c r="R48" s="1" t="s">
        <v>3</v>
      </c>
      <c r="S48" s="3"/>
      <c r="T48" s="2">
        <f>MEDIAN(H2:H121)</f>
        <v>64.384</v>
      </c>
      <c r="U48" s="2"/>
      <c r="V48" s="2"/>
      <c r="W48" s="2"/>
    </row>
    <row r="49" spans="1:23">
      <c r="A49" s="8">
        <v>31.28</v>
      </c>
      <c r="B49">
        <f t="shared" si="0"/>
        <v>14.584800000000001</v>
      </c>
      <c r="C49">
        <f t="shared" si="1"/>
        <v>49.730800000000002</v>
      </c>
      <c r="D49">
        <f t="shared" si="2"/>
        <v>74.345600000000005</v>
      </c>
      <c r="E49">
        <f t="shared" si="3"/>
        <v>88.024000000000001</v>
      </c>
      <c r="F49">
        <f t="shared" si="4"/>
        <v>70.548400000000001</v>
      </c>
      <c r="G49">
        <f t="shared" si="5"/>
        <v>39.345599999999997</v>
      </c>
      <c r="H49">
        <f t="shared" si="6"/>
        <v>67.903999999999996</v>
      </c>
      <c r="I49">
        <f t="shared" si="7"/>
        <v>66.345600000000005</v>
      </c>
      <c r="J49">
        <f t="shared" si="8"/>
        <v>101.608</v>
      </c>
      <c r="K49">
        <f t="shared" si="9"/>
        <v>11.355600000000001</v>
      </c>
      <c r="L49">
        <f t="shared" si="10"/>
        <v>16.355600000000003</v>
      </c>
      <c r="M49">
        <f t="shared" si="11"/>
        <v>5.6080000000000005</v>
      </c>
      <c r="N49">
        <f t="shared" si="12"/>
        <v>3.6080000000000001</v>
      </c>
      <c r="O49">
        <f t="shared" si="13"/>
        <v>68.558400000000006</v>
      </c>
      <c r="P49">
        <f t="shared" si="14"/>
        <v>6.3556000000000008</v>
      </c>
      <c r="R49" s="6" t="s">
        <v>27</v>
      </c>
      <c r="S49" s="6"/>
      <c r="T49" s="6"/>
      <c r="U49" s="6"/>
      <c r="V49" s="6"/>
      <c r="W49" s="6"/>
    </row>
    <row r="50" spans="1:23">
      <c r="A50" s="8">
        <v>31.77</v>
      </c>
      <c r="B50">
        <f t="shared" si="0"/>
        <v>14.6632</v>
      </c>
      <c r="C50">
        <f t="shared" si="1"/>
        <v>49.784700000000001</v>
      </c>
      <c r="D50">
        <f t="shared" si="2"/>
        <v>74.477900000000005</v>
      </c>
      <c r="E50">
        <f t="shared" si="3"/>
        <v>88.415999999999997</v>
      </c>
      <c r="F50">
        <f t="shared" si="4"/>
        <v>70.808099999999996</v>
      </c>
      <c r="G50">
        <f t="shared" si="5"/>
        <v>39.477899999999998</v>
      </c>
      <c r="H50">
        <f t="shared" si="6"/>
        <v>68.296000000000006</v>
      </c>
      <c r="I50">
        <f t="shared" si="7"/>
        <v>66.477900000000005</v>
      </c>
      <c r="J50">
        <f t="shared" si="8"/>
        <v>101.65700000000001</v>
      </c>
      <c r="K50">
        <f t="shared" si="9"/>
        <v>11.4879</v>
      </c>
      <c r="L50">
        <f t="shared" si="10"/>
        <v>16.4879</v>
      </c>
      <c r="M50">
        <f t="shared" si="11"/>
        <v>5.657</v>
      </c>
      <c r="N50">
        <f t="shared" si="12"/>
        <v>3.657</v>
      </c>
      <c r="O50">
        <f t="shared" si="13"/>
        <v>68.818100000000001</v>
      </c>
      <c r="P50">
        <f t="shared" si="14"/>
        <v>6.4878999999999998</v>
      </c>
    </row>
    <row r="51" spans="1:23">
      <c r="A51" s="8">
        <v>31.77</v>
      </c>
      <c r="B51">
        <f t="shared" si="0"/>
        <v>14.6632</v>
      </c>
      <c r="C51">
        <f t="shared" si="1"/>
        <v>49.784700000000001</v>
      </c>
      <c r="D51">
        <f t="shared" si="2"/>
        <v>74.477900000000005</v>
      </c>
      <c r="E51">
        <f t="shared" si="3"/>
        <v>88.415999999999997</v>
      </c>
      <c r="F51">
        <f t="shared" si="4"/>
        <v>70.808099999999996</v>
      </c>
      <c r="G51">
        <f t="shared" si="5"/>
        <v>39.477899999999998</v>
      </c>
      <c r="H51">
        <f t="shared" si="6"/>
        <v>68.296000000000006</v>
      </c>
      <c r="I51">
        <f t="shared" si="7"/>
        <v>66.477900000000005</v>
      </c>
      <c r="J51">
        <f t="shared" si="8"/>
        <v>101.65700000000001</v>
      </c>
      <c r="K51">
        <f t="shared" si="9"/>
        <v>11.4879</v>
      </c>
      <c r="L51">
        <f t="shared" si="10"/>
        <v>16.4879</v>
      </c>
      <c r="M51">
        <f t="shared" si="11"/>
        <v>5.657</v>
      </c>
      <c r="N51">
        <f t="shared" si="12"/>
        <v>3.657</v>
      </c>
      <c r="O51">
        <f t="shared" si="13"/>
        <v>68.818100000000001</v>
      </c>
      <c r="P51">
        <f t="shared" si="14"/>
        <v>6.4878999999999998</v>
      </c>
    </row>
    <row r="52" spans="1:23">
      <c r="A52" s="8">
        <v>32.26</v>
      </c>
      <c r="B52">
        <f t="shared" si="0"/>
        <v>14.7416</v>
      </c>
      <c r="C52">
        <f t="shared" si="1"/>
        <v>49.8386</v>
      </c>
      <c r="D52">
        <f t="shared" si="2"/>
        <v>74.610200000000006</v>
      </c>
      <c r="E52">
        <f t="shared" si="3"/>
        <v>88.807999999999993</v>
      </c>
      <c r="F52">
        <f t="shared" si="4"/>
        <v>71.067800000000005</v>
      </c>
      <c r="G52">
        <f t="shared" si="5"/>
        <v>39.610199999999999</v>
      </c>
      <c r="H52">
        <f t="shared" si="6"/>
        <v>68.688000000000002</v>
      </c>
      <c r="I52">
        <f t="shared" si="7"/>
        <v>66.610199999999992</v>
      </c>
      <c r="J52">
        <f t="shared" si="8"/>
        <v>101.706</v>
      </c>
      <c r="K52">
        <f t="shared" si="9"/>
        <v>11.620200000000001</v>
      </c>
      <c r="L52">
        <f t="shared" si="10"/>
        <v>16.620200000000001</v>
      </c>
      <c r="M52">
        <f t="shared" si="11"/>
        <v>5.7059999999999995</v>
      </c>
      <c r="N52">
        <f t="shared" si="12"/>
        <v>3.706</v>
      </c>
      <c r="O52">
        <f t="shared" si="13"/>
        <v>69.077799999999996</v>
      </c>
      <c r="P52">
        <f t="shared" si="14"/>
        <v>6.6202000000000005</v>
      </c>
      <c r="R52" s="1" t="s">
        <v>0</v>
      </c>
      <c r="S52" s="2">
        <f>_xlfn.QUARTILE.INC($I2:$I121,0)</f>
        <v>61.990499999999997</v>
      </c>
      <c r="T52" s="2">
        <f>_xlfn.QUARTILE.INC($I2:$I121,1)</f>
        <v>63.936525000000003</v>
      </c>
      <c r="U52" s="2">
        <f>_xlfn.QUARTILE.INC($I2:$I121,2)</f>
        <v>65.157600000000002</v>
      </c>
      <c r="V52" s="2">
        <f>_xlfn.QUARTILE.INC($I2:$I121,3)</f>
        <v>65.785350000000008</v>
      </c>
      <c r="W52" s="2">
        <f>_xlfn.QUARTILE.INC($I2:$I121,4)</f>
        <v>67.004400000000004</v>
      </c>
    </row>
    <row r="53" spans="1:23">
      <c r="A53" s="8">
        <v>32.26</v>
      </c>
      <c r="B53">
        <f t="shared" si="0"/>
        <v>14.7416</v>
      </c>
      <c r="C53">
        <f t="shared" si="1"/>
        <v>49.8386</v>
      </c>
      <c r="D53">
        <f t="shared" si="2"/>
        <v>74.610200000000006</v>
      </c>
      <c r="E53">
        <f t="shared" si="3"/>
        <v>88.807999999999993</v>
      </c>
      <c r="F53">
        <f t="shared" si="4"/>
        <v>71.067800000000005</v>
      </c>
      <c r="G53">
        <f t="shared" si="5"/>
        <v>39.610199999999999</v>
      </c>
      <c r="H53">
        <f t="shared" si="6"/>
        <v>68.688000000000002</v>
      </c>
      <c r="I53">
        <f t="shared" si="7"/>
        <v>66.610199999999992</v>
      </c>
      <c r="J53">
        <f t="shared" si="8"/>
        <v>101.706</v>
      </c>
      <c r="K53">
        <f t="shared" si="9"/>
        <v>11.620200000000001</v>
      </c>
      <c r="L53">
        <f t="shared" si="10"/>
        <v>16.620200000000001</v>
      </c>
      <c r="M53">
        <f t="shared" si="11"/>
        <v>5.7059999999999995</v>
      </c>
      <c r="N53">
        <f t="shared" si="12"/>
        <v>3.706</v>
      </c>
      <c r="O53">
        <f t="shared" si="13"/>
        <v>69.077799999999996</v>
      </c>
      <c r="P53">
        <f t="shared" si="14"/>
        <v>6.6202000000000005</v>
      </c>
      <c r="R53" s="1" t="s">
        <v>1</v>
      </c>
      <c r="S53" s="3"/>
      <c r="T53" s="3">
        <f>_xlfn.QUARTILE.EXC($I2:$I121,1)</f>
        <v>63.870374999999996</v>
      </c>
      <c r="U53" s="3">
        <f>_xlfn.QUARTILE.EXC($I2:$I121,2)</f>
        <v>65.157600000000002</v>
      </c>
      <c r="V53" s="3">
        <f>_xlfn.QUARTILE.EXC($I2:$I121,3)</f>
        <v>65.98245</v>
      </c>
      <c r="W53" s="2"/>
    </row>
    <row r="54" spans="1:23">
      <c r="A54" s="8">
        <v>31.77</v>
      </c>
      <c r="B54">
        <f t="shared" si="0"/>
        <v>14.6632</v>
      </c>
      <c r="C54">
        <f t="shared" si="1"/>
        <v>49.784700000000001</v>
      </c>
      <c r="D54">
        <f t="shared" si="2"/>
        <v>74.477900000000005</v>
      </c>
      <c r="E54">
        <f t="shared" si="3"/>
        <v>88.415999999999997</v>
      </c>
      <c r="F54">
        <f t="shared" si="4"/>
        <v>70.808099999999996</v>
      </c>
      <c r="G54">
        <f t="shared" si="5"/>
        <v>39.477899999999998</v>
      </c>
      <c r="H54">
        <f t="shared" si="6"/>
        <v>68.296000000000006</v>
      </c>
      <c r="I54">
        <f t="shared" si="7"/>
        <v>66.477900000000005</v>
      </c>
      <c r="J54">
        <f t="shared" si="8"/>
        <v>101.65700000000001</v>
      </c>
      <c r="K54">
        <f t="shared" si="9"/>
        <v>11.4879</v>
      </c>
      <c r="L54">
        <f t="shared" si="10"/>
        <v>16.4879</v>
      </c>
      <c r="M54">
        <f t="shared" si="11"/>
        <v>5.657</v>
      </c>
      <c r="N54">
        <f t="shared" si="12"/>
        <v>3.657</v>
      </c>
      <c r="O54">
        <f t="shared" si="13"/>
        <v>68.818100000000001</v>
      </c>
      <c r="P54">
        <f t="shared" si="14"/>
        <v>6.4878999999999998</v>
      </c>
      <c r="R54" s="1" t="s">
        <v>2</v>
      </c>
      <c r="S54" s="3"/>
      <c r="T54" s="2">
        <f>AVERAGE($I2:$I121)</f>
        <v>64.978792499999997</v>
      </c>
      <c r="U54" s="2"/>
      <c r="V54" s="2"/>
      <c r="W54" s="2"/>
    </row>
    <row r="55" spans="1:23">
      <c r="A55" s="8">
        <v>31.28</v>
      </c>
      <c r="B55">
        <f t="shared" si="0"/>
        <v>14.584800000000001</v>
      </c>
      <c r="C55">
        <f t="shared" si="1"/>
        <v>49.730800000000002</v>
      </c>
      <c r="D55">
        <f t="shared" si="2"/>
        <v>74.345600000000005</v>
      </c>
      <c r="E55">
        <f t="shared" si="3"/>
        <v>88.024000000000001</v>
      </c>
      <c r="F55">
        <f t="shared" si="4"/>
        <v>70.548400000000001</v>
      </c>
      <c r="G55">
        <f t="shared" si="5"/>
        <v>39.345599999999997</v>
      </c>
      <c r="H55">
        <f t="shared" si="6"/>
        <v>67.903999999999996</v>
      </c>
      <c r="I55">
        <f t="shared" si="7"/>
        <v>66.345600000000005</v>
      </c>
      <c r="J55">
        <f t="shared" si="8"/>
        <v>101.608</v>
      </c>
      <c r="K55">
        <f t="shared" si="9"/>
        <v>11.355600000000001</v>
      </c>
      <c r="L55">
        <f t="shared" si="10"/>
        <v>16.355600000000003</v>
      </c>
      <c r="M55">
        <f t="shared" si="11"/>
        <v>5.6080000000000005</v>
      </c>
      <c r="N55">
        <f t="shared" si="12"/>
        <v>3.6080000000000001</v>
      </c>
      <c r="O55">
        <f t="shared" si="13"/>
        <v>68.558400000000006</v>
      </c>
      <c r="P55">
        <f t="shared" si="14"/>
        <v>6.3556000000000008</v>
      </c>
      <c r="R55" s="1" t="s">
        <v>3</v>
      </c>
      <c r="S55" s="3"/>
      <c r="T55" s="2">
        <f>MEDIAN($I3:$I122)</f>
        <v>65.157600000000002</v>
      </c>
      <c r="U55" s="2"/>
      <c r="V55" s="2"/>
      <c r="W55" s="2"/>
    </row>
    <row r="56" spans="1:23">
      <c r="A56" s="8">
        <v>31.28</v>
      </c>
      <c r="B56">
        <f t="shared" si="0"/>
        <v>14.584800000000001</v>
      </c>
      <c r="C56">
        <f t="shared" si="1"/>
        <v>49.730800000000002</v>
      </c>
      <c r="D56">
        <f t="shared" si="2"/>
        <v>74.345600000000005</v>
      </c>
      <c r="E56">
        <f t="shared" si="3"/>
        <v>88.024000000000001</v>
      </c>
      <c r="F56">
        <f t="shared" si="4"/>
        <v>70.548400000000001</v>
      </c>
      <c r="G56">
        <f t="shared" si="5"/>
        <v>39.345599999999997</v>
      </c>
      <c r="H56">
        <f t="shared" si="6"/>
        <v>67.903999999999996</v>
      </c>
      <c r="I56">
        <f t="shared" si="7"/>
        <v>66.345600000000005</v>
      </c>
      <c r="J56">
        <f t="shared" si="8"/>
        <v>101.608</v>
      </c>
      <c r="K56">
        <f t="shared" si="9"/>
        <v>11.355600000000001</v>
      </c>
      <c r="L56">
        <f t="shared" si="10"/>
        <v>16.355600000000003</v>
      </c>
      <c r="M56">
        <f t="shared" si="11"/>
        <v>5.6080000000000005</v>
      </c>
      <c r="N56">
        <f t="shared" si="12"/>
        <v>3.6080000000000001</v>
      </c>
      <c r="O56">
        <f t="shared" si="13"/>
        <v>68.558400000000006</v>
      </c>
      <c r="P56">
        <f t="shared" si="14"/>
        <v>6.3556000000000008</v>
      </c>
      <c r="R56" s="6" t="s">
        <v>28</v>
      </c>
      <c r="S56" s="6"/>
      <c r="T56" s="6"/>
      <c r="U56" s="6"/>
      <c r="V56" s="6"/>
      <c r="W56" s="6"/>
    </row>
    <row r="57" spans="1:23">
      <c r="A57" s="8">
        <v>30.79</v>
      </c>
      <c r="B57">
        <f t="shared" si="0"/>
        <v>14.506399999999999</v>
      </c>
      <c r="C57">
        <f t="shared" si="1"/>
        <v>49.676899999999996</v>
      </c>
      <c r="D57">
        <f t="shared" si="2"/>
        <v>74.213300000000004</v>
      </c>
      <c r="E57">
        <f t="shared" si="3"/>
        <v>87.632000000000005</v>
      </c>
      <c r="F57">
        <f t="shared" si="4"/>
        <v>70.288700000000006</v>
      </c>
      <c r="G57">
        <f t="shared" si="5"/>
        <v>39.213299999999997</v>
      </c>
      <c r="H57">
        <f t="shared" si="6"/>
        <v>67.512</v>
      </c>
      <c r="I57">
        <f t="shared" si="7"/>
        <v>66.213300000000004</v>
      </c>
      <c r="J57">
        <f t="shared" si="8"/>
        <v>101.559</v>
      </c>
      <c r="K57">
        <f t="shared" si="9"/>
        <v>11.2233</v>
      </c>
      <c r="L57">
        <f t="shared" si="10"/>
        <v>16.223300000000002</v>
      </c>
      <c r="M57">
        <f t="shared" si="11"/>
        <v>5.5590000000000002</v>
      </c>
      <c r="N57">
        <f t="shared" si="12"/>
        <v>3.5590000000000002</v>
      </c>
      <c r="O57">
        <f t="shared" si="13"/>
        <v>68.298699999999997</v>
      </c>
      <c r="P57">
        <f t="shared" si="14"/>
        <v>6.2233000000000001</v>
      </c>
    </row>
    <row r="58" spans="1:23">
      <c r="A58" s="8">
        <v>30.3</v>
      </c>
      <c r="B58">
        <f t="shared" si="0"/>
        <v>14.428000000000001</v>
      </c>
      <c r="C58">
        <f t="shared" si="1"/>
        <v>49.622999999999998</v>
      </c>
      <c r="D58">
        <f t="shared" si="2"/>
        <v>74.081000000000003</v>
      </c>
      <c r="E58">
        <f t="shared" si="3"/>
        <v>87.240000000000009</v>
      </c>
      <c r="F58">
        <f t="shared" si="4"/>
        <v>70.028999999999996</v>
      </c>
      <c r="G58">
        <f t="shared" si="5"/>
        <v>39.081000000000003</v>
      </c>
      <c r="H58">
        <f t="shared" si="6"/>
        <v>67.12</v>
      </c>
      <c r="I58">
        <f t="shared" si="7"/>
        <v>66.081000000000003</v>
      </c>
      <c r="J58">
        <f t="shared" si="8"/>
        <v>101.51</v>
      </c>
      <c r="K58">
        <f t="shared" si="9"/>
        <v>11.091000000000001</v>
      </c>
      <c r="L58">
        <f t="shared" si="10"/>
        <v>16.091000000000001</v>
      </c>
      <c r="M58">
        <f t="shared" si="11"/>
        <v>5.51</v>
      </c>
      <c r="N58">
        <f t="shared" si="12"/>
        <v>3.5100000000000002</v>
      </c>
      <c r="O58">
        <f t="shared" si="13"/>
        <v>68.039000000000001</v>
      </c>
      <c r="P58">
        <f t="shared" si="14"/>
        <v>6.0910000000000011</v>
      </c>
    </row>
    <row r="59" spans="1:23">
      <c r="A59" s="8">
        <v>28.84</v>
      </c>
      <c r="B59">
        <f t="shared" si="0"/>
        <v>14.1944</v>
      </c>
      <c r="C59">
        <f t="shared" si="1"/>
        <v>49.462400000000002</v>
      </c>
      <c r="D59">
        <f t="shared" si="2"/>
        <v>73.686800000000005</v>
      </c>
      <c r="E59">
        <f t="shared" si="3"/>
        <v>86.072000000000003</v>
      </c>
      <c r="F59">
        <f t="shared" si="4"/>
        <v>69.255200000000002</v>
      </c>
      <c r="G59">
        <f t="shared" si="5"/>
        <v>38.686799999999998</v>
      </c>
      <c r="H59">
        <f t="shared" si="6"/>
        <v>65.951999999999998</v>
      </c>
      <c r="I59">
        <f t="shared" si="7"/>
        <v>65.686800000000005</v>
      </c>
      <c r="J59">
        <f t="shared" si="8"/>
        <v>101.364</v>
      </c>
      <c r="K59">
        <f t="shared" si="9"/>
        <v>10.6968</v>
      </c>
      <c r="L59">
        <f t="shared" si="10"/>
        <v>15.6968</v>
      </c>
      <c r="M59">
        <f t="shared" si="11"/>
        <v>5.3640000000000008</v>
      </c>
      <c r="N59">
        <f t="shared" si="12"/>
        <v>3.3640000000000003</v>
      </c>
      <c r="O59">
        <f t="shared" si="13"/>
        <v>67.265199999999993</v>
      </c>
      <c r="P59">
        <f t="shared" si="14"/>
        <v>5.6968000000000005</v>
      </c>
      <c r="R59" s="1" t="s">
        <v>0</v>
      </c>
      <c r="S59" s="2">
        <f>_xlfn.QUARTILE.INC($J2:$J121,0)</f>
        <v>99.995000000000005</v>
      </c>
      <c r="T59" s="2">
        <f>_xlfn.QUARTILE.INC($J2:$J121,1)</f>
        <v>100.71575000000001</v>
      </c>
      <c r="U59" s="2">
        <f>_xlfn.QUARTILE.INC($J2:$J121,2)</f>
        <v>101.16800000000001</v>
      </c>
      <c r="V59" s="2">
        <f>_xlfn.QUARTILE.INC($J2:$J121,3)</f>
        <v>101.40050000000001</v>
      </c>
      <c r="W59" s="2">
        <f>_xlfn.QUARTILE.INC($J2:$J121,4)</f>
        <v>101.852</v>
      </c>
    </row>
    <row r="60" spans="1:23">
      <c r="A60" s="8">
        <v>28.35</v>
      </c>
      <c r="B60">
        <f t="shared" si="0"/>
        <v>14.116</v>
      </c>
      <c r="C60">
        <f t="shared" si="1"/>
        <v>49.408499999999997</v>
      </c>
      <c r="D60">
        <f t="shared" si="2"/>
        <v>73.554500000000004</v>
      </c>
      <c r="E60">
        <f t="shared" si="3"/>
        <v>85.68</v>
      </c>
      <c r="F60">
        <f t="shared" si="4"/>
        <v>68.995499999999993</v>
      </c>
      <c r="G60">
        <f t="shared" si="5"/>
        <v>38.554499999999997</v>
      </c>
      <c r="H60">
        <f t="shared" si="6"/>
        <v>65.56</v>
      </c>
      <c r="I60">
        <f t="shared" si="7"/>
        <v>65.554500000000004</v>
      </c>
      <c r="J60">
        <f t="shared" si="8"/>
        <v>101.315</v>
      </c>
      <c r="K60">
        <f t="shared" si="9"/>
        <v>10.564500000000001</v>
      </c>
      <c r="L60">
        <f t="shared" si="10"/>
        <v>15.564500000000001</v>
      </c>
      <c r="M60">
        <f t="shared" si="11"/>
        <v>5.3150000000000004</v>
      </c>
      <c r="N60">
        <f t="shared" si="12"/>
        <v>3.3150000000000004</v>
      </c>
      <c r="O60">
        <f t="shared" si="13"/>
        <v>67.005499999999998</v>
      </c>
      <c r="P60">
        <f t="shared" si="14"/>
        <v>5.5645000000000007</v>
      </c>
      <c r="R60" s="1" t="s">
        <v>1</v>
      </c>
      <c r="S60" s="3"/>
      <c r="T60" s="2">
        <f>_xlfn.QUARTILE.EXC($J2:$J121,1)</f>
        <v>100.69125</v>
      </c>
      <c r="U60" s="2">
        <f>_xlfn.QUARTILE.EXC($J2:$J121,2)</f>
        <v>101.16800000000001</v>
      </c>
      <c r="V60" s="2">
        <f>_xlfn.QUARTILE.EXC($J2:$J121,3)</f>
        <v>101.4735</v>
      </c>
      <c r="W60" s="2"/>
    </row>
    <row r="61" spans="1:23">
      <c r="A61" s="8">
        <v>28.35</v>
      </c>
      <c r="B61">
        <f t="shared" si="0"/>
        <v>14.116</v>
      </c>
      <c r="C61">
        <f t="shared" si="1"/>
        <v>49.408499999999997</v>
      </c>
      <c r="D61">
        <f t="shared" si="2"/>
        <v>73.554500000000004</v>
      </c>
      <c r="E61">
        <f t="shared" si="3"/>
        <v>85.68</v>
      </c>
      <c r="F61">
        <f t="shared" si="4"/>
        <v>68.995499999999993</v>
      </c>
      <c r="G61">
        <f t="shared" si="5"/>
        <v>38.554499999999997</v>
      </c>
      <c r="H61">
        <f t="shared" si="6"/>
        <v>65.56</v>
      </c>
      <c r="I61">
        <f t="shared" si="7"/>
        <v>65.554500000000004</v>
      </c>
      <c r="J61">
        <f t="shared" si="8"/>
        <v>101.315</v>
      </c>
      <c r="K61">
        <f t="shared" si="9"/>
        <v>10.564500000000001</v>
      </c>
      <c r="L61">
        <f t="shared" si="10"/>
        <v>15.564500000000001</v>
      </c>
      <c r="M61">
        <f t="shared" si="11"/>
        <v>5.3150000000000004</v>
      </c>
      <c r="N61">
        <f t="shared" si="12"/>
        <v>3.3150000000000004</v>
      </c>
      <c r="O61">
        <f t="shared" si="13"/>
        <v>67.005499999999998</v>
      </c>
      <c r="P61">
        <f t="shared" si="14"/>
        <v>5.5645000000000007</v>
      </c>
      <c r="R61" s="1" t="s">
        <v>2</v>
      </c>
      <c r="S61" s="3"/>
      <c r="T61" s="2">
        <f>AVERAGE($J2:$J121)</f>
        <v>101.10177499999992</v>
      </c>
      <c r="U61" s="2"/>
      <c r="V61" s="2"/>
      <c r="W61" s="2"/>
    </row>
    <row r="62" spans="1:23">
      <c r="A62" s="8">
        <v>28.35</v>
      </c>
      <c r="B62">
        <f t="shared" si="0"/>
        <v>14.116</v>
      </c>
      <c r="C62">
        <f t="shared" si="1"/>
        <v>49.408499999999997</v>
      </c>
      <c r="D62">
        <f t="shared" si="2"/>
        <v>73.554500000000004</v>
      </c>
      <c r="E62">
        <f t="shared" si="3"/>
        <v>85.68</v>
      </c>
      <c r="F62">
        <f t="shared" si="4"/>
        <v>68.995499999999993</v>
      </c>
      <c r="G62">
        <f t="shared" si="5"/>
        <v>38.554499999999997</v>
      </c>
      <c r="H62">
        <f t="shared" si="6"/>
        <v>65.56</v>
      </c>
      <c r="I62">
        <f t="shared" si="7"/>
        <v>65.554500000000004</v>
      </c>
      <c r="J62">
        <f t="shared" si="8"/>
        <v>101.315</v>
      </c>
      <c r="K62">
        <f t="shared" si="9"/>
        <v>10.564500000000001</v>
      </c>
      <c r="L62">
        <f t="shared" si="10"/>
        <v>15.564500000000001</v>
      </c>
      <c r="M62">
        <f t="shared" si="11"/>
        <v>5.3150000000000004</v>
      </c>
      <c r="N62">
        <f t="shared" si="12"/>
        <v>3.3150000000000004</v>
      </c>
      <c r="O62">
        <f t="shared" si="13"/>
        <v>67.005499999999998</v>
      </c>
      <c r="P62">
        <f t="shared" si="14"/>
        <v>5.5645000000000007</v>
      </c>
      <c r="R62" s="1" t="s">
        <v>3</v>
      </c>
      <c r="S62" s="3"/>
      <c r="T62" s="2">
        <f>MEDIAN($J2:$J121)</f>
        <v>101.16800000000001</v>
      </c>
      <c r="U62" s="2"/>
      <c r="V62" s="2"/>
      <c r="W62" s="2"/>
    </row>
    <row r="63" spans="1:23">
      <c r="A63" s="8">
        <v>28.35</v>
      </c>
      <c r="B63">
        <f t="shared" si="0"/>
        <v>14.116</v>
      </c>
      <c r="C63">
        <f t="shared" si="1"/>
        <v>49.408499999999997</v>
      </c>
      <c r="D63">
        <f t="shared" si="2"/>
        <v>73.554500000000004</v>
      </c>
      <c r="E63">
        <f t="shared" si="3"/>
        <v>85.68</v>
      </c>
      <c r="F63">
        <f t="shared" si="4"/>
        <v>68.995499999999993</v>
      </c>
      <c r="G63">
        <f t="shared" si="5"/>
        <v>38.554499999999997</v>
      </c>
      <c r="H63">
        <f t="shared" si="6"/>
        <v>65.56</v>
      </c>
      <c r="I63">
        <f t="shared" si="7"/>
        <v>65.554500000000004</v>
      </c>
      <c r="J63">
        <f t="shared" si="8"/>
        <v>101.315</v>
      </c>
      <c r="K63">
        <f t="shared" si="9"/>
        <v>10.564500000000001</v>
      </c>
      <c r="L63">
        <f t="shared" si="10"/>
        <v>15.564500000000001</v>
      </c>
      <c r="M63">
        <f t="shared" si="11"/>
        <v>5.3150000000000004</v>
      </c>
      <c r="N63">
        <f t="shared" si="12"/>
        <v>3.3150000000000004</v>
      </c>
      <c r="O63">
        <f t="shared" si="13"/>
        <v>67.005499999999998</v>
      </c>
      <c r="P63">
        <f t="shared" si="14"/>
        <v>5.5645000000000007</v>
      </c>
      <c r="R63" s="6" t="s">
        <v>29</v>
      </c>
      <c r="S63" s="6"/>
      <c r="T63" s="6"/>
      <c r="U63" s="6"/>
      <c r="V63" s="6"/>
      <c r="W63" s="6"/>
    </row>
    <row r="64" spans="1:23">
      <c r="A64" s="8">
        <v>28.35</v>
      </c>
      <c r="B64">
        <f t="shared" si="0"/>
        <v>14.116</v>
      </c>
      <c r="C64">
        <f t="shared" si="1"/>
        <v>49.408499999999997</v>
      </c>
      <c r="D64">
        <f t="shared" si="2"/>
        <v>73.554500000000004</v>
      </c>
      <c r="E64">
        <f t="shared" si="3"/>
        <v>85.68</v>
      </c>
      <c r="F64">
        <f t="shared" si="4"/>
        <v>68.995499999999993</v>
      </c>
      <c r="G64">
        <f t="shared" si="5"/>
        <v>38.554499999999997</v>
      </c>
      <c r="H64">
        <f t="shared" si="6"/>
        <v>65.56</v>
      </c>
      <c r="I64">
        <f t="shared" si="7"/>
        <v>65.554500000000004</v>
      </c>
      <c r="J64">
        <f t="shared" si="8"/>
        <v>101.315</v>
      </c>
      <c r="K64">
        <f t="shared" si="9"/>
        <v>10.564500000000001</v>
      </c>
      <c r="L64">
        <f t="shared" si="10"/>
        <v>15.564500000000001</v>
      </c>
      <c r="M64">
        <f t="shared" si="11"/>
        <v>5.3150000000000004</v>
      </c>
      <c r="N64">
        <f t="shared" si="12"/>
        <v>3.3150000000000004</v>
      </c>
      <c r="O64">
        <f t="shared" si="13"/>
        <v>67.005499999999998</v>
      </c>
      <c r="P64">
        <f t="shared" si="14"/>
        <v>5.5645000000000007</v>
      </c>
    </row>
    <row r="65" spans="1:23">
      <c r="A65" s="8">
        <v>28.35</v>
      </c>
      <c r="B65">
        <f t="shared" si="0"/>
        <v>14.116</v>
      </c>
      <c r="C65">
        <f t="shared" si="1"/>
        <v>49.408499999999997</v>
      </c>
      <c r="D65">
        <f t="shared" si="2"/>
        <v>73.554500000000004</v>
      </c>
      <c r="E65">
        <f t="shared" si="3"/>
        <v>85.68</v>
      </c>
      <c r="F65">
        <f t="shared" si="4"/>
        <v>68.995499999999993</v>
      </c>
      <c r="G65">
        <f t="shared" si="5"/>
        <v>38.554499999999997</v>
      </c>
      <c r="H65">
        <f t="shared" si="6"/>
        <v>65.56</v>
      </c>
      <c r="I65">
        <f t="shared" si="7"/>
        <v>65.554500000000004</v>
      </c>
      <c r="J65">
        <f t="shared" si="8"/>
        <v>101.315</v>
      </c>
      <c r="K65">
        <f t="shared" si="9"/>
        <v>10.564500000000001</v>
      </c>
      <c r="L65">
        <f t="shared" si="10"/>
        <v>15.564500000000001</v>
      </c>
      <c r="M65">
        <f t="shared" si="11"/>
        <v>5.3150000000000004</v>
      </c>
      <c r="N65">
        <f t="shared" si="12"/>
        <v>3.3150000000000004</v>
      </c>
      <c r="O65">
        <f t="shared" si="13"/>
        <v>67.005499999999998</v>
      </c>
      <c r="P65">
        <f t="shared" si="14"/>
        <v>5.5645000000000007</v>
      </c>
    </row>
    <row r="66" spans="1:23">
      <c r="A66" s="8">
        <v>27.86</v>
      </c>
      <c r="B66">
        <f t="shared" si="0"/>
        <v>14.037600000000001</v>
      </c>
      <c r="C66">
        <f t="shared" si="1"/>
        <v>49.354599999999998</v>
      </c>
      <c r="D66">
        <f t="shared" si="2"/>
        <v>73.422200000000004</v>
      </c>
      <c r="E66">
        <f t="shared" si="3"/>
        <v>85.287999999999997</v>
      </c>
      <c r="F66">
        <f t="shared" si="4"/>
        <v>68.735799999999998</v>
      </c>
      <c r="G66">
        <f t="shared" si="5"/>
        <v>38.422199999999997</v>
      </c>
      <c r="H66">
        <f t="shared" si="6"/>
        <v>65.168000000000006</v>
      </c>
      <c r="I66">
        <f t="shared" si="7"/>
        <v>65.422200000000004</v>
      </c>
      <c r="J66">
        <f t="shared" si="8"/>
        <v>101.26600000000001</v>
      </c>
      <c r="K66">
        <f t="shared" si="9"/>
        <v>10.432200000000002</v>
      </c>
      <c r="L66">
        <f t="shared" si="10"/>
        <v>15.432200000000002</v>
      </c>
      <c r="M66">
        <f t="shared" si="11"/>
        <v>5.266</v>
      </c>
      <c r="N66">
        <f t="shared" si="12"/>
        <v>3.266</v>
      </c>
      <c r="O66">
        <f t="shared" si="13"/>
        <v>66.745800000000003</v>
      </c>
      <c r="P66">
        <f t="shared" si="14"/>
        <v>5.4322000000000008</v>
      </c>
      <c r="R66" s="1" t="s">
        <v>0</v>
      </c>
      <c r="S66" s="2">
        <f>_xlfn.QUARTILE.INC($K2:$K121,0)</f>
        <v>7.0005000000000006</v>
      </c>
      <c r="T66" s="2">
        <f>_xlfn.QUARTILE.INC($K2:$K121,1)</f>
        <v>8.9465250000000012</v>
      </c>
      <c r="U66" s="2">
        <f>_xlfn.QUARTILE.INC($K2:$K121,2)</f>
        <v>10.1676</v>
      </c>
      <c r="V66" s="2">
        <f>_xlfn.QUARTILE.INC($K2:$K121,3)</f>
        <v>10.795349999999999</v>
      </c>
      <c r="W66" s="2">
        <f>_xlfn.QUARTILE.INC($K2:$K121,4)</f>
        <v>12.0144</v>
      </c>
    </row>
    <row r="67" spans="1:23">
      <c r="A67" s="8">
        <v>27.86</v>
      </c>
      <c r="B67">
        <f t="shared" ref="B67:B121" si="15">0.16*A67+9.58</f>
        <v>14.037600000000001</v>
      </c>
      <c r="C67">
        <f t="shared" ref="C67:C121" si="16">0.11*A67+46.29</f>
        <v>49.354599999999998</v>
      </c>
      <c r="D67">
        <f t="shared" ref="D67:D121" si="17">0.27*A67+65.9</f>
        <v>73.422200000000004</v>
      </c>
      <c r="E67">
        <f t="shared" ref="E67:E121" si="18">0.8*A67+63</f>
        <v>85.287999999999997</v>
      </c>
      <c r="F67">
        <f t="shared" ref="F67:F121" si="19">0.53*A67+53.97</f>
        <v>68.735799999999998</v>
      </c>
      <c r="G67">
        <f t="shared" ref="G67:G121" si="20">0.27*A67+30.9</f>
        <v>38.422199999999997</v>
      </c>
      <c r="H67">
        <f t="shared" ref="H67:H121" si="21">0.8*A67+42.88</f>
        <v>65.168000000000006</v>
      </c>
      <c r="I67">
        <f t="shared" ref="I67:I121" si="22">0.27*A67+57.9</f>
        <v>65.422200000000004</v>
      </c>
      <c r="J67">
        <f t="shared" ref="J67:J121" si="23">0.1*A67+98.48</f>
        <v>101.26600000000001</v>
      </c>
      <c r="K67">
        <f t="shared" ref="K67:K121" si="24">0.27*A67+2.91</f>
        <v>10.432200000000002</v>
      </c>
      <c r="L67">
        <f t="shared" ref="L67:L121" si="25">0.27*A67+7.91</f>
        <v>15.432200000000002</v>
      </c>
      <c r="M67">
        <f t="shared" ref="M67:M121" si="26">0.1*A67+2.48</f>
        <v>5.266</v>
      </c>
      <c r="N67">
        <f t="shared" ref="N67:N121" si="27">0.1*A67+0.48</f>
        <v>3.266</v>
      </c>
      <c r="O67">
        <f t="shared" ref="O67:O121" si="28">0.53*A67+51.98</f>
        <v>66.745800000000003</v>
      </c>
      <c r="P67">
        <f t="shared" ref="P67:P121" si="29">0.27*A67-2.09</f>
        <v>5.4322000000000008</v>
      </c>
      <c r="R67" s="1" t="s">
        <v>1</v>
      </c>
      <c r="S67" s="3"/>
      <c r="T67" s="2">
        <f>_xlfn.QUARTILE.INC($K2:$K121,1)</f>
        <v>8.9465250000000012</v>
      </c>
      <c r="U67" s="2">
        <f>_xlfn.QUARTILE.INC($K2:$K121,2)</f>
        <v>10.1676</v>
      </c>
      <c r="V67" s="2">
        <f>_xlfn.QUARTILE.INC($K2:$K121,3)</f>
        <v>10.795349999999999</v>
      </c>
      <c r="W67" s="2"/>
    </row>
    <row r="68" spans="1:23">
      <c r="A68" s="8">
        <v>27.86</v>
      </c>
      <c r="B68">
        <f t="shared" si="15"/>
        <v>14.037600000000001</v>
      </c>
      <c r="C68">
        <f t="shared" si="16"/>
        <v>49.354599999999998</v>
      </c>
      <c r="D68">
        <f t="shared" si="17"/>
        <v>73.422200000000004</v>
      </c>
      <c r="E68">
        <f t="shared" si="18"/>
        <v>85.287999999999997</v>
      </c>
      <c r="F68">
        <f t="shared" si="19"/>
        <v>68.735799999999998</v>
      </c>
      <c r="G68">
        <f t="shared" si="20"/>
        <v>38.422199999999997</v>
      </c>
      <c r="H68">
        <f t="shared" si="21"/>
        <v>65.168000000000006</v>
      </c>
      <c r="I68">
        <f t="shared" si="22"/>
        <v>65.422200000000004</v>
      </c>
      <c r="J68">
        <f t="shared" si="23"/>
        <v>101.26600000000001</v>
      </c>
      <c r="K68">
        <f t="shared" si="24"/>
        <v>10.432200000000002</v>
      </c>
      <c r="L68">
        <f t="shared" si="25"/>
        <v>15.432200000000002</v>
      </c>
      <c r="M68">
        <f t="shared" si="26"/>
        <v>5.266</v>
      </c>
      <c r="N68">
        <f t="shared" si="27"/>
        <v>3.266</v>
      </c>
      <c r="O68">
        <f t="shared" si="28"/>
        <v>66.745800000000003</v>
      </c>
      <c r="P68">
        <f t="shared" si="29"/>
        <v>5.4322000000000008</v>
      </c>
      <c r="R68" s="1" t="s">
        <v>2</v>
      </c>
      <c r="S68" s="3"/>
      <c r="T68" s="2">
        <f>AVERAGE($K2:K121)</f>
        <v>9.9887924999999971</v>
      </c>
      <c r="U68" s="2"/>
      <c r="V68" s="2"/>
      <c r="W68" s="2"/>
    </row>
    <row r="69" spans="1:23">
      <c r="A69" s="8">
        <v>27.86</v>
      </c>
      <c r="B69">
        <f t="shared" si="15"/>
        <v>14.037600000000001</v>
      </c>
      <c r="C69">
        <f t="shared" si="16"/>
        <v>49.354599999999998</v>
      </c>
      <c r="D69">
        <f t="shared" si="17"/>
        <v>73.422200000000004</v>
      </c>
      <c r="E69">
        <f t="shared" si="18"/>
        <v>85.287999999999997</v>
      </c>
      <c r="F69">
        <f t="shared" si="19"/>
        <v>68.735799999999998</v>
      </c>
      <c r="G69">
        <f t="shared" si="20"/>
        <v>38.422199999999997</v>
      </c>
      <c r="H69">
        <f t="shared" si="21"/>
        <v>65.168000000000006</v>
      </c>
      <c r="I69">
        <f t="shared" si="22"/>
        <v>65.422200000000004</v>
      </c>
      <c r="J69">
        <f t="shared" si="23"/>
        <v>101.26600000000001</v>
      </c>
      <c r="K69">
        <f t="shared" si="24"/>
        <v>10.432200000000002</v>
      </c>
      <c r="L69">
        <f t="shared" si="25"/>
        <v>15.432200000000002</v>
      </c>
      <c r="M69">
        <f t="shared" si="26"/>
        <v>5.266</v>
      </c>
      <c r="N69">
        <f t="shared" si="27"/>
        <v>3.266</v>
      </c>
      <c r="O69">
        <f t="shared" si="28"/>
        <v>66.745800000000003</v>
      </c>
      <c r="P69">
        <f t="shared" si="29"/>
        <v>5.4322000000000008</v>
      </c>
      <c r="R69" s="1" t="s">
        <v>3</v>
      </c>
      <c r="S69" s="3"/>
      <c r="T69" s="2">
        <f>MEDIAN($K2:K121)</f>
        <v>10.1676</v>
      </c>
      <c r="U69" s="2"/>
      <c r="V69" s="2"/>
      <c r="W69" s="2"/>
    </row>
    <row r="70" spans="1:23">
      <c r="A70" s="8">
        <v>27.86</v>
      </c>
      <c r="B70">
        <f t="shared" si="15"/>
        <v>14.037600000000001</v>
      </c>
      <c r="C70">
        <f t="shared" si="16"/>
        <v>49.354599999999998</v>
      </c>
      <c r="D70">
        <f t="shared" si="17"/>
        <v>73.422200000000004</v>
      </c>
      <c r="E70">
        <f t="shared" si="18"/>
        <v>85.287999999999997</v>
      </c>
      <c r="F70">
        <f t="shared" si="19"/>
        <v>68.735799999999998</v>
      </c>
      <c r="G70">
        <f t="shared" si="20"/>
        <v>38.422199999999997</v>
      </c>
      <c r="H70">
        <f t="shared" si="21"/>
        <v>65.168000000000006</v>
      </c>
      <c r="I70">
        <f t="shared" si="22"/>
        <v>65.422200000000004</v>
      </c>
      <c r="J70">
        <f t="shared" si="23"/>
        <v>101.26600000000001</v>
      </c>
      <c r="K70">
        <f t="shared" si="24"/>
        <v>10.432200000000002</v>
      </c>
      <c r="L70">
        <f t="shared" si="25"/>
        <v>15.432200000000002</v>
      </c>
      <c r="M70">
        <f t="shared" si="26"/>
        <v>5.266</v>
      </c>
      <c r="N70">
        <f t="shared" si="27"/>
        <v>3.266</v>
      </c>
      <c r="O70">
        <f t="shared" si="28"/>
        <v>66.745800000000003</v>
      </c>
      <c r="P70">
        <f t="shared" si="29"/>
        <v>5.4322000000000008</v>
      </c>
      <c r="R70" s="6" t="s">
        <v>30</v>
      </c>
      <c r="S70" s="6"/>
      <c r="T70" s="6"/>
      <c r="U70" s="6"/>
      <c r="V70" s="6"/>
      <c r="W70" s="6"/>
    </row>
    <row r="71" spans="1:23">
      <c r="A71" s="8">
        <v>27.86</v>
      </c>
      <c r="B71">
        <f t="shared" si="15"/>
        <v>14.037600000000001</v>
      </c>
      <c r="C71">
        <f t="shared" si="16"/>
        <v>49.354599999999998</v>
      </c>
      <c r="D71">
        <f t="shared" si="17"/>
        <v>73.422200000000004</v>
      </c>
      <c r="E71">
        <f t="shared" si="18"/>
        <v>85.287999999999997</v>
      </c>
      <c r="F71">
        <f t="shared" si="19"/>
        <v>68.735799999999998</v>
      </c>
      <c r="G71">
        <f t="shared" si="20"/>
        <v>38.422199999999997</v>
      </c>
      <c r="H71">
        <f t="shared" si="21"/>
        <v>65.168000000000006</v>
      </c>
      <c r="I71">
        <f t="shared" si="22"/>
        <v>65.422200000000004</v>
      </c>
      <c r="J71">
        <f t="shared" si="23"/>
        <v>101.26600000000001</v>
      </c>
      <c r="K71">
        <f t="shared" si="24"/>
        <v>10.432200000000002</v>
      </c>
      <c r="L71">
        <f t="shared" si="25"/>
        <v>15.432200000000002</v>
      </c>
      <c r="M71">
        <f t="shared" si="26"/>
        <v>5.266</v>
      </c>
      <c r="N71">
        <f t="shared" si="27"/>
        <v>3.266</v>
      </c>
      <c r="O71">
        <f t="shared" si="28"/>
        <v>66.745800000000003</v>
      </c>
      <c r="P71">
        <f t="shared" si="29"/>
        <v>5.4322000000000008</v>
      </c>
    </row>
    <row r="72" spans="1:23">
      <c r="A72" s="8">
        <v>27.37</v>
      </c>
      <c r="B72">
        <f t="shared" si="15"/>
        <v>13.959199999999999</v>
      </c>
      <c r="C72">
        <f t="shared" si="16"/>
        <v>49.300699999999999</v>
      </c>
      <c r="D72">
        <f t="shared" si="17"/>
        <v>73.289900000000003</v>
      </c>
      <c r="E72">
        <f t="shared" si="18"/>
        <v>84.896000000000001</v>
      </c>
      <c r="F72">
        <f t="shared" si="19"/>
        <v>68.476100000000002</v>
      </c>
      <c r="G72">
        <f t="shared" si="20"/>
        <v>38.289900000000003</v>
      </c>
      <c r="H72">
        <f t="shared" si="21"/>
        <v>64.77600000000001</v>
      </c>
      <c r="I72">
        <f t="shared" si="22"/>
        <v>65.289900000000003</v>
      </c>
      <c r="J72">
        <f t="shared" si="23"/>
        <v>101.217</v>
      </c>
      <c r="K72">
        <f t="shared" si="24"/>
        <v>10.299900000000001</v>
      </c>
      <c r="L72">
        <f t="shared" si="25"/>
        <v>15.299900000000001</v>
      </c>
      <c r="M72">
        <f t="shared" si="26"/>
        <v>5.2170000000000005</v>
      </c>
      <c r="N72">
        <f t="shared" si="27"/>
        <v>3.2170000000000001</v>
      </c>
      <c r="O72">
        <f t="shared" si="28"/>
        <v>66.486099999999993</v>
      </c>
      <c r="P72">
        <f t="shared" si="29"/>
        <v>5.2999000000000009</v>
      </c>
      <c r="T72" s="5"/>
    </row>
    <row r="73" spans="1:23">
      <c r="A73" s="8">
        <v>27.37</v>
      </c>
      <c r="B73">
        <f t="shared" si="15"/>
        <v>13.959199999999999</v>
      </c>
      <c r="C73">
        <f t="shared" si="16"/>
        <v>49.300699999999999</v>
      </c>
      <c r="D73">
        <f t="shared" si="17"/>
        <v>73.289900000000003</v>
      </c>
      <c r="E73">
        <f t="shared" si="18"/>
        <v>84.896000000000001</v>
      </c>
      <c r="F73">
        <f t="shared" si="19"/>
        <v>68.476100000000002</v>
      </c>
      <c r="G73">
        <f t="shared" si="20"/>
        <v>38.289900000000003</v>
      </c>
      <c r="H73">
        <f t="shared" si="21"/>
        <v>64.77600000000001</v>
      </c>
      <c r="I73">
        <f t="shared" si="22"/>
        <v>65.289900000000003</v>
      </c>
      <c r="J73">
        <f t="shared" si="23"/>
        <v>101.217</v>
      </c>
      <c r="K73">
        <f t="shared" si="24"/>
        <v>10.299900000000001</v>
      </c>
      <c r="L73">
        <f t="shared" si="25"/>
        <v>15.299900000000001</v>
      </c>
      <c r="M73">
        <f t="shared" si="26"/>
        <v>5.2170000000000005</v>
      </c>
      <c r="N73">
        <f t="shared" si="27"/>
        <v>3.2170000000000001</v>
      </c>
      <c r="O73">
        <f t="shared" si="28"/>
        <v>66.486099999999993</v>
      </c>
      <c r="P73">
        <f t="shared" si="29"/>
        <v>5.2999000000000009</v>
      </c>
      <c r="R73" s="1" t="s">
        <v>0</v>
      </c>
      <c r="S73" s="2">
        <f>_xlfn.QUARTILE.INC($L2:$L121,0)</f>
        <v>12.000500000000001</v>
      </c>
      <c r="T73" s="2">
        <f>_xlfn.QUARTILE.INC($L2:$L121,1)</f>
        <v>13.946525000000001</v>
      </c>
      <c r="U73" s="2">
        <f>_xlfn.QUARTILE.INC($L2:$L121,2)</f>
        <v>15.1676</v>
      </c>
      <c r="V73" s="2">
        <f>_xlfn.QUARTILE.INC($L2:$L121,3)</f>
        <v>15.795349999999999</v>
      </c>
      <c r="W73" s="2">
        <f>_xlfn.QUARTILE.INC($L2:$L121,4)</f>
        <v>17.014400000000002</v>
      </c>
    </row>
    <row r="74" spans="1:23">
      <c r="A74" s="8">
        <v>27.37</v>
      </c>
      <c r="B74">
        <f t="shared" si="15"/>
        <v>13.959199999999999</v>
      </c>
      <c r="C74">
        <f t="shared" si="16"/>
        <v>49.300699999999999</v>
      </c>
      <c r="D74">
        <f t="shared" si="17"/>
        <v>73.289900000000003</v>
      </c>
      <c r="E74">
        <f t="shared" si="18"/>
        <v>84.896000000000001</v>
      </c>
      <c r="F74">
        <f t="shared" si="19"/>
        <v>68.476100000000002</v>
      </c>
      <c r="G74">
        <f t="shared" si="20"/>
        <v>38.289900000000003</v>
      </c>
      <c r="H74">
        <f t="shared" si="21"/>
        <v>64.77600000000001</v>
      </c>
      <c r="I74">
        <f t="shared" si="22"/>
        <v>65.289900000000003</v>
      </c>
      <c r="J74">
        <f t="shared" si="23"/>
        <v>101.217</v>
      </c>
      <c r="K74">
        <f t="shared" si="24"/>
        <v>10.299900000000001</v>
      </c>
      <c r="L74">
        <f t="shared" si="25"/>
        <v>15.299900000000001</v>
      </c>
      <c r="M74">
        <f t="shared" si="26"/>
        <v>5.2170000000000005</v>
      </c>
      <c r="N74">
        <f t="shared" si="27"/>
        <v>3.2170000000000001</v>
      </c>
      <c r="O74">
        <f t="shared" si="28"/>
        <v>66.486099999999993</v>
      </c>
      <c r="P74">
        <f t="shared" si="29"/>
        <v>5.2999000000000009</v>
      </c>
      <c r="R74" s="1" t="s">
        <v>1</v>
      </c>
      <c r="S74" s="3"/>
      <c r="T74" s="2">
        <f>_xlfn.QUARTILE.EXC($L2:$L121,1)</f>
        <v>13.880375000000001</v>
      </c>
      <c r="U74" s="2">
        <f>_xlfn.QUARTILE.EXC($L2:$L121,2)</f>
        <v>15.1676</v>
      </c>
      <c r="V74" s="2">
        <f>_xlfn.QUARTILE.EXC($L2:$L121,3)</f>
        <v>15.992450000000002</v>
      </c>
      <c r="W74" s="2"/>
    </row>
    <row r="75" spans="1:23">
      <c r="A75" s="8">
        <v>27.37</v>
      </c>
      <c r="B75">
        <f t="shared" si="15"/>
        <v>13.959199999999999</v>
      </c>
      <c r="C75">
        <f t="shared" si="16"/>
        <v>49.300699999999999</v>
      </c>
      <c r="D75">
        <f t="shared" si="17"/>
        <v>73.289900000000003</v>
      </c>
      <c r="E75">
        <f t="shared" si="18"/>
        <v>84.896000000000001</v>
      </c>
      <c r="F75">
        <f t="shared" si="19"/>
        <v>68.476100000000002</v>
      </c>
      <c r="G75">
        <f t="shared" si="20"/>
        <v>38.289900000000003</v>
      </c>
      <c r="H75">
        <f t="shared" si="21"/>
        <v>64.77600000000001</v>
      </c>
      <c r="I75">
        <f t="shared" si="22"/>
        <v>65.289900000000003</v>
      </c>
      <c r="J75">
        <f t="shared" si="23"/>
        <v>101.217</v>
      </c>
      <c r="K75">
        <f t="shared" si="24"/>
        <v>10.299900000000001</v>
      </c>
      <c r="L75">
        <f t="shared" si="25"/>
        <v>15.299900000000001</v>
      </c>
      <c r="M75">
        <f t="shared" si="26"/>
        <v>5.2170000000000005</v>
      </c>
      <c r="N75">
        <f t="shared" si="27"/>
        <v>3.2170000000000001</v>
      </c>
      <c r="O75">
        <f t="shared" si="28"/>
        <v>66.486099999999993</v>
      </c>
      <c r="P75">
        <f t="shared" si="29"/>
        <v>5.2999000000000009</v>
      </c>
      <c r="R75" s="1" t="s">
        <v>2</v>
      </c>
      <c r="S75" s="3"/>
      <c r="T75" s="2">
        <f>AVERAGE($L2:$L121)</f>
        <v>14.988792499999992</v>
      </c>
      <c r="U75" s="2"/>
      <c r="V75" s="2"/>
      <c r="W75" s="2"/>
    </row>
    <row r="76" spans="1:23">
      <c r="A76" s="8">
        <v>27.37</v>
      </c>
      <c r="B76">
        <f t="shared" si="15"/>
        <v>13.959199999999999</v>
      </c>
      <c r="C76">
        <f t="shared" si="16"/>
        <v>49.300699999999999</v>
      </c>
      <c r="D76">
        <f t="shared" si="17"/>
        <v>73.289900000000003</v>
      </c>
      <c r="E76">
        <f t="shared" si="18"/>
        <v>84.896000000000001</v>
      </c>
      <c r="F76">
        <f t="shared" si="19"/>
        <v>68.476100000000002</v>
      </c>
      <c r="G76">
        <f t="shared" si="20"/>
        <v>38.289900000000003</v>
      </c>
      <c r="H76">
        <f t="shared" si="21"/>
        <v>64.77600000000001</v>
      </c>
      <c r="I76">
        <f t="shared" si="22"/>
        <v>65.289900000000003</v>
      </c>
      <c r="J76">
        <f t="shared" si="23"/>
        <v>101.217</v>
      </c>
      <c r="K76">
        <f t="shared" si="24"/>
        <v>10.299900000000001</v>
      </c>
      <c r="L76">
        <f t="shared" si="25"/>
        <v>15.299900000000001</v>
      </c>
      <c r="M76">
        <f t="shared" si="26"/>
        <v>5.2170000000000005</v>
      </c>
      <c r="N76">
        <f t="shared" si="27"/>
        <v>3.2170000000000001</v>
      </c>
      <c r="O76">
        <f t="shared" si="28"/>
        <v>66.486099999999993</v>
      </c>
      <c r="P76">
        <f t="shared" si="29"/>
        <v>5.2999000000000009</v>
      </c>
      <c r="R76" s="1" t="s">
        <v>3</v>
      </c>
      <c r="S76" s="3"/>
      <c r="T76" s="2">
        <f>MEDIAN($L2:$L121)</f>
        <v>15.1676</v>
      </c>
      <c r="U76" s="2"/>
      <c r="V76" s="2"/>
      <c r="W76" s="2"/>
    </row>
    <row r="77" spans="1:23">
      <c r="A77" s="8">
        <v>27.37</v>
      </c>
      <c r="B77">
        <f t="shared" si="15"/>
        <v>13.959199999999999</v>
      </c>
      <c r="C77">
        <f t="shared" si="16"/>
        <v>49.300699999999999</v>
      </c>
      <c r="D77">
        <f t="shared" si="17"/>
        <v>73.289900000000003</v>
      </c>
      <c r="E77">
        <f t="shared" si="18"/>
        <v>84.896000000000001</v>
      </c>
      <c r="F77">
        <f t="shared" si="19"/>
        <v>68.476100000000002</v>
      </c>
      <c r="G77">
        <f t="shared" si="20"/>
        <v>38.289900000000003</v>
      </c>
      <c r="H77">
        <f t="shared" si="21"/>
        <v>64.77600000000001</v>
      </c>
      <c r="I77">
        <f t="shared" si="22"/>
        <v>65.289900000000003</v>
      </c>
      <c r="J77">
        <f t="shared" si="23"/>
        <v>101.217</v>
      </c>
      <c r="K77">
        <f t="shared" si="24"/>
        <v>10.299900000000001</v>
      </c>
      <c r="L77">
        <f t="shared" si="25"/>
        <v>15.299900000000001</v>
      </c>
      <c r="M77">
        <f t="shared" si="26"/>
        <v>5.2170000000000005</v>
      </c>
      <c r="N77">
        <f t="shared" si="27"/>
        <v>3.2170000000000001</v>
      </c>
      <c r="O77">
        <f t="shared" si="28"/>
        <v>66.486099999999993</v>
      </c>
      <c r="P77">
        <f t="shared" si="29"/>
        <v>5.2999000000000009</v>
      </c>
      <c r="R77" s="6" t="s">
        <v>31</v>
      </c>
      <c r="S77" s="6"/>
      <c r="T77" s="6"/>
      <c r="U77" s="6"/>
      <c r="V77" s="6"/>
      <c r="W77" s="6"/>
    </row>
    <row r="78" spans="1:23">
      <c r="A78" s="8">
        <v>26.88</v>
      </c>
      <c r="B78">
        <f t="shared" si="15"/>
        <v>13.880800000000001</v>
      </c>
      <c r="C78">
        <f t="shared" si="16"/>
        <v>49.2468</v>
      </c>
      <c r="D78">
        <f t="shared" si="17"/>
        <v>73.157600000000002</v>
      </c>
      <c r="E78">
        <f t="shared" si="18"/>
        <v>84.504000000000005</v>
      </c>
      <c r="F78">
        <f t="shared" si="19"/>
        <v>68.216399999999993</v>
      </c>
      <c r="G78">
        <f t="shared" si="20"/>
        <v>38.157600000000002</v>
      </c>
      <c r="H78">
        <f t="shared" si="21"/>
        <v>64.384</v>
      </c>
      <c r="I78">
        <f t="shared" si="22"/>
        <v>65.157600000000002</v>
      </c>
      <c r="J78">
        <f t="shared" si="23"/>
        <v>101.16800000000001</v>
      </c>
      <c r="K78">
        <f t="shared" si="24"/>
        <v>10.1676</v>
      </c>
      <c r="L78">
        <f t="shared" si="25"/>
        <v>15.1676</v>
      </c>
      <c r="M78">
        <f t="shared" si="26"/>
        <v>5.1680000000000001</v>
      </c>
      <c r="N78">
        <f t="shared" si="27"/>
        <v>3.1680000000000001</v>
      </c>
      <c r="O78">
        <f t="shared" si="28"/>
        <v>66.226399999999998</v>
      </c>
      <c r="P78">
        <f t="shared" si="29"/>
        <v>5.1676000000000002</v>
      </c>
    </row>
    <row r="79" spans="1:23">
      <c r="A79" s="8">
        <v>26.88</v>
      </c>
      <c r="B79">
        <f t="shared" si="15"/>
        <v>13.880800000000001</v>
      </c>
      <c r="C79">
        <f t="shared" si="16"/>
        <v>49.2468</v>
      </c>
      <c r="D79">
        <f t="shared" si="17"/>
        <v>73.157600000000002</v>
      </c>
      <c r="E79">
        <f t="shared" si="18"/>
        <v>84.504000000000005</v>
      </c>
      <c r="F79">
        <f t="shared" si="19"/>
        <v>68.216399999999993</v>
      </c>
      <c r="G79">
        <f t="shared" si="20"/>
        <v>38.157600000000002</v>
      </c>
      <c r="H79">
        <f t="shared" si="21"/>
        <v>64.384</v>
      </c>
      <c r="I79">
        <f t="shared" si="22"/>
        <v>65.157600000000002</v>
      </c>
      <c r="J79">
        <f t="shared" si="23"/>
        <v>101.16800000000001</v>
      </c>
      <c r="K79">
        <f t="shared" si="24"/>
        <v>10.1676</v>
      </c>
      <c r="L79">
        <f t="shared" si="25"/>
        <v>15.1676</v>
      </c>
      <c r="M79">
        <f t="shared" si="26"/>
        <v>5.1680000000000001</v>
      </c>
      <c r="N79">
        <f t="shared" si="27"/>
        <v>3.1680000000000001</v>
      </c>
      <c r="O79">
        <f t="shared" si="28"/>
        <v>66.226399999999998</v>
      </c>
      <c r="P79">
        <f t="shared" si="29"/>
        <v>5.1676000000000002</v>
      </c>
    </row>
    <row r="80" spans="1:23">
      <c r="A80" s="8">
        <v>27.37</v>
      </c>
      <c r="B80">
        <f t="shared" si="15"/>
        <v>13.959199999999999</v>
      </c>
      <c r="C80">
        <f t="shared" si="16"/>
        <v>49.300699999999999</v>
      </c>
      <c r="D80">
        <f t="shared" si="17"/>
        <v>73.289900000000003</v>
      </c>
      <c r="E80">
        <f t="shared" si="18"/>
        <v>84.896000000000001</v>
      </c>
      <c r="F80">
        <f t="shared" si="19"/>
        <v>68.476100000000002</v>
      </c>
      <c r="G80">
        <f t="shared" si="20"/>
        <v>38.289900000000003</v>
      </c>
      <c r="H80">
        <f t="shared" si="21"/>
        <v>64.77600000000001</v>
      </c>
      <c r="I80">
        <f t="shared" si="22"/>
        <v>65.289900000000003</v>
      </c>
      <c r="J80">
        <f t="shared" si="23"/>
        <v>101.217</v>
      </c>
      <c r="K80">
        <f t="shared" si="24"/>
        <v>10.299900000000001</v>
      </c>
      <c r="L80">
        <f t="shared" si="25"/>
        <v>15.299900000000001</v>
      </c>
      <c r="M80">
        <f t="shared" si="26"/>
        <v>5.2170000000000005</v>
      </c>
      <c r="N80">
        <f t="shared" si="27"/>
        <v>3.2170000000000001</v>
      </c>
      <c r="O80">
        <f t="shared" si="28"/>
        <v>66.486099999999993</v>
      </c>
      <c r="P80">
        <f t="shared" si="29"/>
        <v>5.2999000000000009</v>
      </c>
      <c r="R80" s="1" t="s">
        <v>0</v>
      </c>
      <c r="S80" s="2">
        <f>_xlfn.QUARTILE.INC($M2:$M121,0)</f>
        <v>3.9950000000000001</v>
      </c>
      <c r="T80" s="2">
        <f>_xlfn.QUARTILE.INC($M2:$M121,1)</f>
        <v>4.7157499999999999</v>
      </c>
      <c r="U80" s="2">
        <f>_xlfn.QUARTILE.INC($M2:$M121,2)</f>
        <v>5.1680000000000001</v>
      </c>
      <c r="V80" s="2">
        <f>_xlfn.QUARTILE.INC($M2:$M121,3)</f>
        <v>5.400500000000001</v>
      </c>
      <c r="W80" s="2">
        <f>_xlfn.QUARTILE.INC($M2:$M121,4)</f>
        <v>5.8520000000000003</v>
      </c>
    </row>
    <row r="81" spans="1:23">
      <c r="A81" s="8">
        <v>27.37</v>
      </c>
      <c r="B81">
        <f t="shared" si="15"/>
        <v>13.959199999999999</v>
      </c>
      <c r="C81">
        <f t="shared" si="16"/>
        <v>49.300699999999999</v>
      </c>
      <c r="D81">
        <f t="shared" si="17"/>
        <v>73.289900000000003</v>
      </c>
      <c r="E81">
        <f t="shared" si="18"/>
        <v>84.896000000000001</v>
      </c>
      <c r="F81">
        <f t="shared" si="19"/>
        <v>68.476100000000002</v>
      </c>
      <c r="G81">
        <f t="shared" si="20"/>
        <v>38.289900000000003</v>
      </c>
      <c r="H81">
        <f t="shared" si="21"/>
        <v>64.77600000000001</v>
      </c>
      <c r="I81">
        <f t="shared" si="22"/>
        <v>65.289900000000003</v>
      </c>
      <c r="J81">
        <f t="shared" si="23"/>
        <v>101.217</v>
      </c>
      <c r="K81">
        <f t="shared" si="24"/>
        <v>10.299900000000001</v>
      </c>
      <c r="L81">
        <f t="shared" si="25"/>
        <v>15.299900000000001</v>
      </c>
      <c r="M81">
        <f t="shared" si="26"/>
        <v>5.2170000000000005</v>
      </c>
      <c r="N81">
        <f t="shared" si="27"/>
        <v>3.2170000000000001</v>
      </c>
      <c r="O81">
        <f t="shared" si="28"/>
        <v>66.486099999999993</v>
      </c>
      <c r="P81">
        <f t="shared" si="29"/>
        <v>5.2999000000000009</v>
      </c>
      <c r="R81" s="1" t="s">
        <v>1</v>
      </c>
      <c r="S81" s="3"/>
      <c r="T81" s="2">
        <f>_xlfn.QUARTILE.EXC($M2:$M121,1)</f>
        <v>4.6912500000000001</v>
      </c>
      <c r="U81" s="2">
        <f>_xlfn.QUARTILE.EXC($M2:$M121,2)</f>
        <v>5.1680000000000001</v>
      </c>
      <c r="V81" s="2">
        <f>_xlfn.QUARTILE.EXC($M2:$M121,3)</f>
        <v>5.4734999999999996</v>
      </c>
      <c r="W81" s="2"/>
    </row>
    <row r="82" spans="1:23">
      <c r="A82" s="8">
        <v>27.37</v>
      </c>
      <c r="B82">
        <f t="shared" si="15"/>
        <v>13.959199999999999</v>
      </c>
      <c r="C82">
        <f t="shared" si="16"/>
        <v>49.300699999999999</v>
      </c>
      <c r="D82">
        <f t="shared" si="17"/>
        <v>73.289900000000003</v>
      </c>
      <c r="E82">
        <f t="shared" si="18"/>
        <v>84.896000000000001</v>
      </c>
      <c r="F82">
        <f t="shared" si="19"/>
        <v>68.476100000000002</v>
      </c>
      <c r="G82">
        <f t="shared" si="20"/>
        <v>38.289900000000003</v>
      </c>
      <c r="H82">
        <f t="shared" si="21"/>
        <v>64.77600000000001</v>
      </c>
      <c r="I82">
        <f t="shared" si="22"/>
        <v>65.289900000000003</v>
      </c>
      <c r="J82">
        <f t="shared" si="23"/>
        <v>101.217</v>
      </c>
      <c r="K82">
        <f t="shared" si="24"/>
        <v>10.299900000000001</v>
      </c>
      <c r="L82">
        <f t="shared" si="25"/>
        <v>15.299900000000001</v>
      </c>
      <c r="M82">
        <f t="shared" si="26"/>
        <v>5.2170000000000005</v>
      </c>
      <c r="N82">
        <f t="shared" si="27"/>
        <v>3.2170000000000001</v>
      </c>
      <c r="O82">
        <f t="shared" si="28"/>
        <v>66.486099999999993</v>
      </c>
      <c r="P82">
        <f t="shared" si="29"/>
        <v>5.2999000000000009</v>
      </c>
      <c r="R82" s="1" t="s">
        <v>2</v>
      </c>
      <c r="S82" s="3"/>
      <c r="T82" s="2">
        <f>AVERAGE($M2:$M121)</f>
        <v>5.1017749999999973</v>
      </c>
      <c r="U82" s="2"/>
      <c r="V82" s="2"/>
      <c r="W82" s="2"/>
    </row>
    <row r="83" spans="1:23">
      <c r="A83" s="8">
        <v>26.39</v>
      </c>
      <c r="B83">
        <f t="shared" si="15"/>
        <v>13.8024</v>
      </c>
      <c r="C83">
        <f t="shared" si="16"/>
        <v>49.192900000000002</v>
      </c>
      <c r="D83">
        <f t="shared" si="17"/>
        <v>73.025300000000001</v>
      </c>
      <c r="E83">
        <f t="shared" si="18"/>
        <v>84.111999999999995</v>
      </c>
      <c r="F83">
        <f t="shared" si="19"/>
        <v>67.956699999999998</v>
      </c>
      <c r="G83">
        <f t="shared" si="20"/>
        <v>38.025300000000001</v>
      </c>
      <c r="H83">
        <f t="shared" si="21"/>
        <v>63.992000000000004</v>
      </c>
      <c r="I83">
        <f t="shared" si="22"/>
        <v>65.025300000000001</v>
      </c>
      <c r="J83">
        <f t="shared" si="23"/>
        <v>101.119</v>
      </c>
      <c r="K83">
        <f t="shared" si="24"/>
        <v>10.035299999999999</v>
      </c>
      <c r="L83">
        <f t="shared" si="25"/>
        <v>15.035299999999999</v>
      </c>
      <c r="M83">
        <f t="shared" si="26"/>
        <v>5.1189999999999998</v>
      </c>
      <c r="N83">
        <f t="shared" si="27"/>
        <v>3.1190000000000002</v>
      </c>
      <c r="O83">
        <f t="shared" si="28"/>
        <v>65.966700000000003</v>
      </c>
      <c r="P83">
        <f t="shared" si="29"/>
        <v>5.0353000000000003</v>
      </c>
      <c r="R83" s="1" t="s">
        <v>3</v>
      </c>
      <c r="S83" s="3"/>
      <c r="T83" s="2">
        <f>MEDIAN($M2:$M121)</f>
        <v>5.1680000000000001</v>
      </c>
      <c r="U83" s="2"/>
      <c r="V83" s="2"/>
      <c r="W83" s="2"/>
    </row>
    <row r="84" spans="1:23">
      <c r="A84" s="8">
        <v>25.9</v>
      </c>
      <c r="B84">
        <f t="shared" si="15"/>
        <v>13.724</v>
      </c>
      <c r="C84">
        <f t="shared" si="16"/>
        <v>49.138999999999996</v>
      </c>
      <c r="D84">
        <f t="shared" si="17"/>
        <v>72.893000000000001</v>
      </c>
      <c r="E84">
        <f t="shared" si="18"/>
        <v>83.72</v>
      </c>
      <c r="F84">
        <f t="shared" si="19"/>
        <v>67.697000000000003</v>
      </c>
      <c r="G84">
        <f t="shared" si="20"/>
        <v>37.893000000000001</v>
      </c>
      <c r="H84">
        <f t="shared" si="21"/>
        <v>63.6</v>
      </c>
      <c r="I84">
        <f t="shared" si="22"/>
        <v>64.893000000000001</v>
      </c>
      <c r="J84">
        <f t="shared" si="23"/>
        <v>101.07000000000001</v>
      </c>
      <c r="K84">
        <f t="shared" si="24"/>
        <v>9.9030000000000005</v>
      </c>
      <c r="L84">
        <f t="shared" si="25"/>
        <v>14.903</v>
      </c>
      <c r="M84">
        <f t="shared" si="26"/>
        <v>5.07</v>
      </c>
      <c r="N84">
        <f t="shared" si="27"/>
        <v>3.07</v>
      </c>
      <c r="O84">
        <f t="shared" si="28"/>
        <v>65.706999999999994</v>
      </c>
      <c r="P84">
        <f t="shared" si="29"/>
        <v>4.9030000000000005</v>
      </c>
      <c r="R84" s="6" t="s">
        <v>32</v>
      </c>
      <c r="S84" s="6"/>
      <c r="T84" s="6"/>
      <c r="U84" s="6"/>
      <c r="V84" s="6"/>
      <c r="W84" s="6"/>
    </row>
    <row r="85" spans="1:23">
      <c r="A85" s="8">
        <v>25.42</v>
      </c>
      <c r="B85">
        <f t="shared" si="15"/>
        <v>13.647200000000002</v>
      </c>
      <c r="C85">
        <f t="shared" si="16"/>
        <v>49.086199999999998</v>
      </c>
      <c r="D85">
        <f t="shared" si="17"/>
        <v>72.763400000000004</v>
      </c>
      <c r="E85">
        <f t="shared" si="18"/>
        <v>83.335999999999999</v>
      </c>
      <c r="F85">
        <f t="shared" si="19"/>
        <v>67.442599999999999</v>
      </c>
      <c r="G85">
        <f t="shared" si="20"/>
        <v>37.763399999999997</v>
      </c>
      <c r="H85">
        <f t="shared" si="21"/>
        <v>63.216000000000008</v>
      </c>
      <c r="I85">
        <f t="shared" si="22"/>
        <v>64.763400000000004</v>
      </c>
      <c r="J85">
        <f t="shared" si="23"/>
        <v>101.02200000000001</v>
      </c>
      <c r="K85">
        <f t="shared" si="24"/>
        <v>9.7734000000000023</v>
      </c>
      <c r="L85">
        <f t="shared" si="25"/>
        <v>14.773400000000002</v>
      </c>
      <c r="M85">
        <f t="shared" si="26"/>
        <v>5.0220000000000002</v>
      </c>
      <c r="N85">
        <f t="shared" si="27"/>
        <v>3.0220000000000002</v>
      </c>
      <c r="O85">
        <f t="shared" si="28"/>
        <v>65.452600000000004</v>
      </c>
      <c r="P85">
        <f t="shared" si="29"/>
        <v>4.7734000000000014</v>
      </c>
    </row>
    <row r="86" spans="1:23">
      <c r="A86" s="8">
        <v>24.93</v>
      </c>
      <c r="B86">
        <f t="shared" si="15"/>
        <v>13.5688</v>
      </c>
      <c r="C86">
        <f t="shared" si="16"/>
        <v>49.032299999999999</v>
      </c>
      <c r="D86">
        <f t="shared" si="17"/>
        <v>72.631100000000004</v>
      </c>
      <c r="E86">
        <f t="shared" si="18"/>
        <v>82.944000000000003</v>
      </c>
      <c r="F86">
        <f t="shared" si="19"/>
        <v>67.182900000000004</v>
      </c>
      <c r="G86">
        <f t="shared" si="20"/>
        <v>37.631099999999996</v>
      </c>
      <c r="H86">
        <f t="shared" si="21"/>
        <v>62.824000000000005</v>
      </c>
      <c r="I86">
        <f t="shared" si="22"/>
        <v>64.631100000000004</v>
      </c>
      <c r="J86">
        <f t="shared" si="23"/>
        <v>100.973</v>
      </c>
      <c r="K86">
        <f t="shared" si="24"/>
        <v>9.6411000000000016</v>
      </c>
      <c r="L86">
        <f t="shared" si="25"/>
        <v>14.641100000000002</v>
      </c>
      <c r="M86">
        <f t="shared" si="26"/>
        <v>4.9730000000000008</v>
      </c>
      <c r="N86">
        <f t="shared" si="27"/>
        <v>2.9730000000000003</v>
      </c>
      <c r="O86">
        <f t="shared" si="28"/>
        <v>65.192899999999995</v>
      </c>
      <c r="P86">
        <f t="shared" si="29"/>
        <v>4.6411000000000007</v>
      </c>
    </row>
    <row r="87" spans="1:23">
      <c r="A87" s="8">
        <v>23.95</v>
      </c>
      <c r="B87">
        <f t="shared" si="15"/>
        <v>13.411999999999999</v>
      </c>
      <c r="C87">
        <f t="shared" si="16"/>
        <v>48.924500000000002</v>
      </c>
      <c r="D87">
        <f t="shared" si="17"/>
        <v>72.366500000000002</v>
      </c>
      <c r="E87">
        <f t="shared" si="18"/>
        <v>82.16</v>
      </c>
      <c r="F87">
        <f t="shared" si="19"/>
        <v>66.663499999999999</v>
      </c>
      <c r="G87">
        <f t="shared" si="20"/>
        <v>37.366500000000002</v>
      </c>
      <c r="H87">
        <f t="shared" si="21"/>
        <v>62.040000000000006</v>
      </c>
      <c r="I87">
        <f t="shared" si="22"/>
        <v>64.366500000000002</v>
      </c>
      <c r="J87">
        <f t="shared" si="23"/>
        <v>100.875</v>
      </c>
      <c r="K87">
        <f t="shared" si="24"/>
        <v>9.3765000000000001</v>
      </c>
      <c r="L87">
        <f t="shared" si="25"/>
        <v>14.3765</v>
      </c>
      <c r="M87">
        <f t="shared" si="26"/>
        <v>4.875</v>
      </c>
      <c r="N87">
        <f t="shared" si="27"/>
        <v>2.875</v>
      </c>
      <c r="O87">
        <f t="shared" si="28"/>
        <v>64.67349999999999</v>
      </c>
      <c r="P87">
        <f t="shared" si="29"/>
        <v>4.3765000000000001</v>
      </c>
      <c r="R87" s="1" t="s">
        <v>0</v>
      </c>
      <c r="S87" s="2">
        <f>_xlfn.QUARTILE.INC($N2:$N121,0)</f>
        <v>1.9950000000000001</v>
      </c>
      <c r="T87" s="2">
        <f>_xlfn.QUARTILE.INC($N2:$N121,1)</f>
        <v>2.7157499999999999</v>
      </c>
      <c r="U87" s="2">
        <f>_xlfn.QUARTILE.INC($N2:$N121,2)</f>
        <v>3.1680000000000001</v>
      </c>
      <c r="V87" s="2">
        <f>_xlfn.QUARTILE.INC($N2:$N121,3)</f>
        <v>3.4005000000000001</v>
      </c>
      <c r="W87" s="2">
        <f>_xlfn.QUARTILE.INC($N2:$N121,4)</f>
        <v>3.8519999999999999</v>
      </c>
    </row>
    <row r="88" spans="1:23">
      <c r="A88" s="8">
        <v>23.46</v>
      </c>
      <c r="B88">
        <f t="shared" si="15"/>
        <v>13.333600000000001</v>
      </c>
      <c r="C88">
        <f t="shared" si="16"/>
        <v>48.870599999999996</v>
      </c>
      <c r="D88">
        <f t="shared" si="17"/>
        <v>72.234200000000001</v>
      </c>
      <c r="E88">
        <f t="shared" si="18"/>
        <v>81.768000000000001</v>
      </c>
      <c r="F88">
        <f t="shared" si="19"/>
        <v>66.403800000000004</v>
      </c>
      <c r="G88">
        <f t="shared" si="20"/>
        <v>37.234200000000001</v>
      </c>
      <c r="H88">
        <f t="shared" si="21"/>
        <v>61.648000000000003</v>
      </c>
      <c r="I88">
        <f t="shared" si="22"/>
        <v>64.234200000000001</v>
      </c>
      <c r="J88">
        <f t="shared" si="23"/>
        <v>100.82600000000001</v>
      </c>
      <c r="K88">
        <f t="shared" si="24"/>
        <v>9.2442000000000011</v>
      </c>
      <c r="L88">
        <f t="shared" si="25"/>
        <v>14.244200000000001</v>
      </c>
      <c r="M88">
        <f t="shared" si="26"/>
        <v>4.8260000000000005</v>
      </c>
      <c r="N88">
        <f t="shared" si="27"/>
        <v>2.8260000000000001</v>
      </c>
      <c r="O88">
        <f t="shared" si="28"/>
        <v>64.413799999999995</v>
      </c>
      <c r="P88">
        <f t="shared" si="29"/>
        <v>4.2442000000000011</v>
      </c>
      <c r="R88" s="1" t="s">
        <v>1</v>
      </c>
      <c r="S88" s="3"/>
      <c r="T88" s="2">
        <f>_xlfn.QUARTILE.EXC($N2:$N121,1)</f>
        <v>2.6912500000000001</v>
      </c>
      <c r="U88" s="2">
        <f>_xlfn.QUARTILE.EXC($N2:$N121,2)</f>
        <v>3.1680000000000001</v>
      </c>
      <c r="V88" s="2">
        <f>_xlfn.QUARTILE.EXC($N2:$N121,3)</f>
        <v>3.4735000000000005</v>
      </c>
      <c r="W88" s="2"/>
    </row>
    <row r="89" spans="1:23">
      <c r="A89" s="8">
        <v>22.97</v>
      </c>
      <c r="B89">
        <f t="shared" si="15"/>
        <v>13.2552</v>
      </c>
      <c r="C89">
        <f t="shared" si="16"/>
        <v>48.816699999999997</v>
      </c>
      <c r="D89">
        <f t="shared" si="17"/>
        <v>72.101900000000001</v>
      </c>
      <c r="E89">
        <f t="shared" si="18"/>
        <v>81.376000000000005</v>
      </c>
      <c r="F89">
        <f t="shared" si="19"/>
        <v>66.144099999999995</v>
      </c>
      <c r="G89">
        <f t="shared" si="20"/>
        <v>37.101900000000001</v>
      </c>
      <c r="H89">
        <f t="shared" si="21"/>
        <v>61.256</v>
      </c>
      <c r="I89">
        <f t="shared" si="22"/>
        <v>64.101900000000001</v>
      </c>
      <c r="J89">
        <f t="shared" si="23"/>
        <v>100.777</v>
      </c>
      <c r="K89">
        <f t="shared" si="24"/>
        <v>9.1119000000000003</v>
      </c>
      <c r="L89">
        <f t="shared" si="25"/>
        <v>14.1119</v>
      </c>
      <c r="M89">
        <f t="shared" si="26"/>
        <v>4.7770000000000001</v>
      </c>
      <c r="N89">
        <f t="shared" si="27"/>
        <v>2.7770000000000001</v>
      </c>
      <c r="O89">
        <f t="shared" si="28"/>
        <v>64.1541</v>
      </c>
      <c r="P89">
        <f t="shared" si="29"/>
        <v>4.1119000000000003</v>
      </c>
      <c r="R89" s="1" t="s">
        <v>2</v>
      </c>
      <c r="S89" s="3"/>
      <c r="T89" s="3">
        <f>AVERAGE(N2:N121)</f>
        <v>3.1017749999999991</v>
      </c>
      <c r="U89" s="2"/>
      <c r="V89" s="2"/>
      <c r="W89" s="2"/>
    </row>
    <row r="90" spans="1:23">
      <c r="A90" s="8">
        <v>22.48</v>
      </c>
      <c r="B90">
        <f t="shared" si="15"/>
        <v>13.1768</v>
      </c>
      <c r="C90">
        <f t="shared" si="16"/>
        <v>48.762799999999999</v>
      </c>
      <c r="D90">
        <f t="shared" si="17"/>
        <v>71.9696</v>
      </c>
      <c r="E90">
        <f t="shared" si="18"/>
        <v>80.984000000000009</v>
      </c>
      <c r="F90">
        <f t="shared" si="19"/>
        <v>65.884399999999999</v>
      </c>
      <c r="G90">
        <f t="shared" si="20"/>
        <v>36.9696</v>
      </c>
      <c r="H90">
        <f t="shared" si="21"/>
        <v>60.864000000000004</v>
      </c>
      <c r="I90">
        <f t="shared" si="22"/>
        <v>63.9696</v>
      </c>
      <c r="J90">
        <f t="shared" si="23"/>
        <v>100.72800000000001</v>
      </c>
      <c r="K90">
        <f t="shared" si="24"/>
        <v>8.9796000000000014</v>
      </c>
      <c r="L90">
        <f t="shared" si="25"/>
        <v>13.979600000000001</v>
      </c>
      <c r="M90">
        <f t="shared" si="26"/>
        <v>4.7279999999999998</v>
      </c>
      <c r="N90">
        <f t="shared" si="27"/>
        <v>2.7280000000000002</v>
      </c>
      <c r="O90">
        <f t="shared" si="28"/>
        <v>63.894399999999997</v>
      </c>
      <c r="P90">
        <f t="shared" si="29"/>
        <v>3.9796000000000005</v>
      </c>
      <c r="R90" s="1" t="s">
        <v>3</v>
      </c>
      <c r="S90" s="3"/>
      <c r="T90" s="3">
        <f>MEDIAN(N2:N121)</f>
        <v>3.1680000000000001</v>
      </c>
      <c r="U90" s="2"/>
      <c r="V90" s="2"/>
      <c r="W90" s="2"/>
    </row>
    <row r="91" spans="1:23">
      <c r="A91" s="8">
        <v>22.48</v>
      </c>
      <c r="B91">
        <f t="shared" si="15"/>
        <v>13.1768</v>
      </c>
      <c r="C91">
        <f t="shared" si="16"/>
        <v>48.762799999999999</v>
      </c>
      <c r="D91">
        <f t="shared" si="17"/>
        <v>71.9696</v>
      </c>
      <c r="E91">
        <f t="shared" si="18"/>
        <v>80.984000000000009</v>
      </c>
      <c r="F91">
        <f t="shared" si="19"/>
        <v>65.884399999999999</v>
      </c>
      <c r="G91">
        <f t="shared" si="20"/>
        <v>36.9696</v>
      </c>
      <c r="H91">
        <f t="shared" si="21"/>
        <v>60.864000000000004</v>
      </c>
      <c r="I91">
        <f t="shared" si="22"/>
        <v>63.9696</v>
      </c>
      <c r="J91">
        <f t="shared" si="23"/>
        <v>100.72800000000001</v>
      </c>
      <c r="K91">
        <f t="shared" si="24"/>
        <v>8.9796000000000014</v>
      </c>
      <c r="L91">
        <f t="shared" si="25"/>
        <v>13.979600000000001</v>
      </c>
      <c r="M91">
        <f t="shared" si="26"/>
        <v>4.7279999999999998</v>
      </c>
      <c r="N91">
        <f t="shared" si="27"/>
        <v>2.7280000000000002</v>
      </c>
      <c r="O91">
        <f t="shared" si="28"/>
        <v>63.894399999999997</v>
      </c>
      <c r="P91">
        <f t="shared" si="29"/>
        <v>3.9796000000000005</v>
      </c>
      <c r="R91" s="6" t="s">
        <v>33</v>
      </c>
      <c r="S91" s="6"/>
      <c r="T91" s="6"/>
      <c r="U91" s="6"/>
      <c r="V91" s="6"/>
      <c r="W91" s="6"/>
    </row>
    <row r="92" spans="1:23">
      <c r="A92" s="8">
        <v>21.99</v>
      </c>
      <c r="B92">
        <f t="shared" si="15"/>
        <v>13.0984</v>
      </c>
      <c r="C92">
        <f t="shared" si="16"/>
        <v>48.7089</v>
      </c>
      <c r="D92">
        <f t="shared" si="17"/>
        <v>71.837299999999999</v>
      </c>
      <c r="E92">
        <f t="shared" si="18"/>
        <v>80.591999999999999</v>
      </c>
      <c r="F92">
        <f t="shared" si="19"/>
        <v>65.624700000000004</v>
      </c>
      <c r="G92">
        <f t="shared" si="20"/>
        <v>36.837299999999999</v>
      </c>
      <c r="H92">
        <f t="shared" si="21"/>
        <v>60.472000000000001</v>
      </c>
      <c r="I92">
        <f t="shared" si="22"/>
        <v>63.837299999999999</v>
      </c>
      <c r="J92">
        <f t="shared" si="23"/>
        <v>100.679</v>
      </c>
      <c r="K92">
        <f t="shared" si="24"/>
        <v>8.8473000000000006</v>
      </c>
      <c r="L92">
        <f t="shared" si="25"/>
        <v>13.847300000000001</v>
      </c>
      <c r="M92">
        <f t="shared" si="26"/>
        <v>4.6790000000000003</v>
      </c>
      <c r="N92">
        <f t="shared" si="27"/>
        <v>2.6789999999999998</v>
      </c>
      <c r="O92">
        <f t="shared" si="28"/>
        <v>63.634699999999995</v>
      </c>
      <c r="P92">
        <f t="shared" si="29"/>
        <v>3.8472999999999997</v>
      </c>
      <c r="R92" s="10"/>
      <c r="S92" s="9"/>
      <c r="T92" s="9"/>
      <c r="U92" s="9"/>
      <c r="V92" s="9"/>
      <c r="W92" s="9"/>
    </row>
    <row r="93" spans="1:23">
      <c r="A93" s="8">
        <v>21.99</v>
      </c>
      <c r="B93">
        <f t="shared" si="15"/>
        <v>13.0984</v>
      </c>
      <c r="C93">
        <f t="shared" si="16"/>
        <v>48.7089</v>
      </c>
      <c r="D93">
        <f t="shared" si="17"/>
        <v>71.837299999999999</v>
      </c>
      <c r="E93">
        <f t="shared" si="18"/>
        <v>80.591999999999999</v>
      </c>
      <c r="F93">
        <f t="shared" si="19"/>
        <v>65.624700000000004</v>
      </c>
      <c r="G93">
        <f t="shared" si="20"/>
        <v>36.837299999999999</v>
      </c>
      <c r="H93">
        <f t="shared" si="21"/>
        <v>60.472000000000001</v>
      </c>
      <c r="I93">
        <f t="shared" si="22"/>
        <v>63.837299999999999</v>
      </c>
      <c r="J93">
        <f t="shared" si="23"/>
        <v>100.679</v>
      </c>
      <c r="K93">
        <f t="shared" si="24"/>
        <v>8.8473000000000006</v>
      </c>
      <c r="L93">
        <f t="shared" si="25"/>
        <v>13.847300000000001</v>
      </c>
      <c r="M93">
        <f t="shared" si="26"/>
        <v>4.6790000000000003</v>
      </c>
      <c r="N93">
        <f t="shared" si="27"/>
        <v>2.6789999999999998</v>
      </c>
      <c r="O93">
        <f t="shared" si="28"/>
        <v>63.634699999999995</v>
      </c>
      <c r="P93">
        <f t="shared" si="29"/>
        <v>3.8472999999999997</v>
      </c>
    </row>
    <row r="94" spans="1:23">
      <c r="A94" s="8">
        <v>21.51</v>
      </c>
      <c r="B94">
        <f t="shared" si="15"/>
        <v>13.021599999999999</v>
      </c>
      <c r="C94">
        <f t="shared" si="16"/>
        <v>48.656100000000002</v>
      </c>
      <c r="D94">
        <f t="shared" si="17"/>
        <v>71.707700000000003</v>
      </c>
      <c r="E94">
        <f t="shared" si="18"/>
        <v>80.207999999999998</v>
      </c>
      <c r="F94">
        <f t="shared" si="19"/>
        <v>65.3703</v>
      </c>
      <c r="G94">
        <f t="shared" si="20"/>
        <v>36.707700000000003</v>
      </c>
      <c r="H94">
        <f t="shared" si="21"/>
        <v>60.088000000000008</v>
      </c>
      <c r="I94">
        <f t="shared" si="22"/>
        <v>63.707700000000003</v>
      </c>
      <c r="J94">
        <f t="shared" si="23"/>
        <v>100.631</v>
      </c>
      <c r="K94">
        <f t="shared" si="24"/>
        <v>8.7177000000000007</v>
      </c>
      <c r="L94">
        <f t="shared" si="25"/>
        <v>13.717700000000001</v>
      </c>
      <c r="M94">
        <f t="shared" si="26"/>
        <v>4.6310000000000002</v>
      </c>
      <c r="N94">
        <f t="shared" si="27"/>
        <v>2.6310000000000002</v>
      </c>
      <c r="O94">
        <f t="shared" si="28"/>
        <v>63.380299999999998</v>
      </c>
      <c r="P94">
        <f t="shared" si="29"/>
        <v>3.7177000000000007</v>
      </c>
      <c r="R94" s="1" t="s">
        <v>0</v>
      </c>
      <c r="S94" s="2">
        <f>_xlfn.QUARTILE.INC($O2:$O121,0)</f>
        <v>60.009499999999996</v>
      </c>
      <c r="T94" s="2">
        <f>_xlfn.QUARTILE.INC($O2:$O121,1)</f>
        <v>63.829474999999995</v>
      </c>
      <c r="U94" s="2">
        <f>_xlfn.QUARTILE.INC($O2:$O121,2)</f>
        <v>66.226399999999998</v>
      </c>
      <c r="V94" s="2">
        <f>_xlfn.QUARTILE.INC($O2:$O121,3)</f>
        <v>67.458649999999992</v>
      </c>
      <c r="W94" s="2">
        <f>_xlfn.QUARTILE.INC($O2:$O121,4)</f>
        <v>69.851599999999991</v>
      </c>
    </row>
    <row r="95" spans="1:23">
      <c r="A95" s="8">
        <v>21.51</v>
      </c>
      <c r="B95">
        <f t="shared" si="15"/>
        <v>13.021599999999999</v>
      </c>
      <c r="C95">
        <f t="shared" si="16"/>
        <v>48.656100000000002</v>
      </c>
      <c r="D95">
        <f t="shared" si="17"/>
        <v>71.707700000000003</v>
      </c>
      <c r="E95">
        <f t="shared" si="18"/>
        <v>80.207999999999998</v>
      </c>
      <c r="F95">
        <f t="shared" si="19"/>
        <v>65.3703</v>
      </c>
      <c r="G95">
        <f t="shared" si="20"/>
        <v>36.707700000000003</v>
      </c>
      <c r="H95">
        <f t="shared" si="21"/>
        <v>60.088000000000008</v>
      </c>
      <c r="I95">
        <f t="shared" si="22"/>
        <v>63.707700000000003</v>
      </c>
      <c r="J95">
        <f t="shared" si="23"/>
        <v>100.631</v>
      </c>
      <c r="K95">
        <f t="shared" si="24"/>
        <v>8.7177000000000007</v>
      </c>
      <c r="L95">
        <f t="shared" si="25"/>
        <v>13.717700000000001</v>
      </c>
      <c r="M95">
        <f t="shared" si="26"/>
        <v>4.6310000000000002</v>
      </c>
      <c r="N95">
        <f t="shared" si="27"/>
        <v>2.6310000000000002</v>
      </c>
      <c r="O95">
        <f t="shared" si="28"/>
        <v>63.380299999999998</v>
      </c>
      <c r="P95">
        <f t="shared" si="29"/>
        <v>3.7177000000000007</v>
      </c>
      <c r="R95" s="1" t="s">
        <v>1</v>
      </c>
      <c r="S95" s="3"/>
      <c r="T95" s="2">
        <f>_xlfn.QUARTILE.EXC($O2:$O121,1)</f>
        <v>63.699624999999997</v>
      </c>
      <c r="U95" s="2">
        <f>_xlfn.QUARTILE.EXC($O2:$O121,2)</f>
        <v>66.226399999999998</v>
      </c>
      <c r="V95" s="2">
        <f>_xlfn.QUARTILE.EXC($O2:$O121,3)</f>
        <v>67.845550000000003</v>
      </c>
      <c r="W95" s="2"/>
    </row>
    <row r="96" spans="1:23">
      <c r="A96" s="8">
        <v>21.02</v>
      </c>
      <c r="B96">
        <f t="shared" si="15"/>
        <v>12.943200000000001</v>
      </c>
      <c r="C96">
        <f t="shared" si="16"/>
        <v>48.602199999999996</v>
      </c>
      <c r="D96">
        <f t="shared" si="17"/>
        <v>71.575400000000002</v>
      </c>
      <c r="E96">
        <f t="shared" si="18"/>
        <v>79.816000000000003</v>
      </c>
      <c r="F96">
        <f t="shared" si="19"/>
        <v>65.110600000000005</v>
      </c>
      <c r="G96">
        <f t="shared" si="20"/>
        <v>36.575400000000002</v>
      </c>
      <c r="H96">
        <f t="shared" si="21"/>
        <v>59.695999999999998</v>
      </c>
      <c r="I96">
        <f t="shared" si="22"/>
        <v>63.575400000000002</v>
      </c>
      <c r="J96">
        <f t="shared" si="23"/>
        <v>100.58200000000001</v>
      </c>
      <c r="K96">
        <f t="shared" si="24"/>
        <v>8.5853999999999999</v>
      </c>
      <c r="L96">
        <f t="shared" si="25"/>
        <v>13.5854</v>
      </c>
      <c r="M96">
        <f t="shared" si="26"/>
        <v>4.5819999999999999</v>
      </c>
      <c r="N96">
        <f t="shared" si="27"/>
        <v>2.5819999999999999</v>
      </c>
      <c r="O96">
        <f t="shared" si="28"/>
        <v>63.120599999999996</v>
      </c>
      <c r="P96">
        <f t="shared" si="29"/>
        <v>3.5854000000000008</v>
      </c>
      <c r="R96" s="1" t="s">
        <v>2</v>
      </c>
      <c r="S96" s="3"/>
      <c r="T96" s="3">
        <f>AVERAGE(O2:O121)</f>
        <v>65.87540749999998</v>
      </c>
      <c r="U96" s="2"/>
      <c r="V96" s="2"/>
      <c r="W96" s="2"/>
    </row>
    <row r="97" spans="1:23">
      <c r="A97" s="8">
        <v>21.02</v>
      </c>
      <c r="B97">
        <f t="shared" si="15"/>
        <v>12.943200000000001</v>
      </c>
      <c r="C97">
        <f t="shared" si="16"/>
        <v>48.602199999999996</v>
      </c>
      <c r="D97">
        <f t="shared" si="17"/>
        <v>71.575400000000002</v>
      </c>
      <c r="E97">
        <f t="shared" si="18"/>
        <v>79.816000000000003</v>
      </c>
      <c r="F97">
        <f t="shared" si="19"/>
        <v>65.110600000000005</v>
      </c>
      <c r="G97">
        <f t="shared" si="20"/>
        <v>36.575400000000002</v>
      </c>
      <c r="H97">
        <f t="shared" si="21"/>
        <v>59.695999999999998</v>
      </c>
      <c r="I97">
        <f t="shared" si="22"/>
        <v>63.575400000000002</v>
      </c>
      <c r="J97">
        <f t="shared" si="23"/>
        <v>100.58200000000001</v>
      </c>
      <c r="K97">
        <f t="shared" si="24"/>
        <v>8.5853999999999999</v>
      </c>
      <c r="L97">
        <f t="shared" si="25"/>
        <v>13.5854</v>
      </c>
      <c r="M97">
        <f t="shared" si="26"/>
        <v>4.5819999999999999</v>
      </c>
      <c r="N97">
        <f t="shared" si="27"/>
        <v>2.5819999999999999</v>
      </c>
      <c r="O97">
        <f t="shared" si="28"/>
        <v>63.120599999999996</v>
      </c>
      <c r="P97">
        <f t="shared" si="29"/>
        <v>3.5854000000000008</v>
      </c>
      <c r="R97" s="1" t="s">
        <v>3</v>
      </c>
      <c r="S97" s="3"/>
      <c r="T97" s="3">
        <f>MEDIAN(O2:O121)</f>
        <v>66.226399999999998</v>
      </c>
      <c r="U97" s="2"/>
      <c r="V97" s="2"/>
      <c r="W97" s="2"/>
    </row>
    <row r="98" spans="1:23">
      <c r="A98" s="8">
        <v>21.02</v>
      </c>
      <c r="B98">
        <f t="shared" si="15"/>
        <v>12.943200000000001</v>
      </c>
      <c r="C98">
        <f t="shared" si="16"/>
        <v>48.602199999999996</v>
      </c>
      <c r="D98">
        <f t="shared" si="17"/>
        <v>71.575400000000002</v>
      </c>
      <c r="E98">
        <f t="shared" si="18"/>
        <v>79.816000000000003</v>
      </c>
      <c r="F98">
        <f t="shared" si="19"/>
        <v>65.110600000000005</v>
      </c>
      <c r="G98">
        <f t="shared" si="20"/>
        <v>36.575400000000002</v>
      </c>
      <c r="H98">
        <f t="shared" si="21"/>
        <v>59.695999999999998</v>
      </c>
      <c r="I98">
        <f t="shared" si="22"/>
        <v>63.575400000000002</v>
      </c>
      <c r="J98">
        <f t="shared" si="23"/>
        <v>100.58200000000001</v>
      </c>
      <c r="K98">
        <f t="shared" si="24"/>
        <v>8.5853999999999999</v>
      </c>
      <c r="L98">
        <f t="shared" si="25"/>
        <v>13.5854</v>
      </c>
      <c r="M98">
        <f t="shared" si="26"/>
        <v>4.5819999999999999</v>
      </c>
      <c r="N98">
        <f t="shared" si="27"/>
        <v>2.5819999999999999</v>
      </c>
      <c r="O98">
        <f t="shared" si="28"/>
        <v>63.120599999999996</v>
      </c>
      <c r="P98">
        <f t="shared" si="29"/>
        <v>3.5854000000000008</v>
      </c>
      <c r="R98" s="6" t="s">
        <v>34</v>
      </c>
      <c r="S98" s="6"/>
      <c r="T98" s="6"/>
      <c r="U98" s="6"/>
      <c r="V98" s="6"/>
      <c r="W98" s="6"/>
    </row>
    <row r="99" spans="1:23">
      <c r="A99" s="8">
        <v>21.02</v>
      </c>
      <c r="B99">
        <f t="shared" si="15"/>
        <v>12.943200000000001</v>
      </c>
      <c r="C99">
        <f t="shared" si="16"/>
        <v>48.602199999999996</v>
      </c>
      <c r="D99">
        <f t="shared" si="17"/>
        <v>71.575400000000002</v>
      </c>
      <c r="E99">
        <f t="shared" si="18"/>
        <v>79.816000000000003</v>
      </c>
      <c r="F99">
        <f t="shared" si="19"/>
        <v>65.110600000000005</v>
      </c>
      <c r="G99">
        <f t="shared" si="20"/>
        <v>36.575400000000002</v>
      </c>
      <c r="H99">
        <f t="shared" si="21"/>
        <v>59.695999999999998</v>
      </c>
      <c r="I99">
        <f t="shared" si="22"/>
        <v>63.575400000000002</v>
      </c>
      <c r="J99">
        <f t="shared" si="23"/>
        <v>100.58200000000001</v>
      </c>
      <c r="K99">
        <f t="shared" si="24"/>
        <v>8.5853999999999999</v>
      </c>
      <c r="L99">
        <f t="shared" si="25"/>
        <v>13.5854</v>
      </c>
      <c r="M99">
        <f t="shared" si="26"/>
        <v>4.5819999999999999</v>
      </c>
      <c r="N99">
        <f t="shared" si="27"/>
        <v>2.5819999999999999</v>
      </c>
      <c r="O99">
        <f t="shared" si="28"/>
        <v>63.120599999999996</v>
      </c>
      <c r="P99">
        <f t="shared" si="29"/>
        <v>3.5854000000000008</v>
      </c>
    </row>
    <row r="100" spans="1:23">
      <c r="A100" s="8">
        <v>21.02</v>
      </c>
      <c r="B100">
        <f t="shared" si="15"/>
        <v>12.943200000000001</v>
      </c>
      <c r="C100">
        <f t="shared" si="16"/>
        <v>48.602199999999996</v>
      </c>
      <c r="D100">
        <f t="shared" si="17"/>
        <v>71.575400000000002</v>
      </c>
      <c r="E100">
        <f t="shared" si="18"/>
        <v>79.816000000000003</v>
      </c>
      <c r="F100">
        <f t="shared" si="19"/>
        <v>65.110600000000005</v>
      </c>
      <c r="G100">
        <f t="shared" si="20"/>
        <v>36.575400000000002</v>
      </c>
      <c r="H100">
        <f t="shared" si="21"/>
        <v>59.695999999999998</v>
      </c>
      <c r="I100">
        <f t="shared" si="22"/>
        <v>63.575400000000002</v>
      </c>
      <c r="J100">
        <f t="shared" si="23"/>
        <v>100.58200000000001</v>
      </c>
      <c r="K100">
        <f t="shared" si="24"/>
        <v>8.5853999999999999</v>
      </c>
      <c r="L100">
        <f t="shared" si="25"/>
        <v>13.5854</v>
      </c>
      <c r="M100">
        <f t="shared" si="26"/>
        <v>4.5819999999999999</v>
      </c>
      <c r="N100">
        <f t="shared" si="27"/>
        <v>2.5819999999999999</v>
      </c>
      <c r="O100">
        <f t="shared" si="28"/>
        <v>63.120599999999996</v>
      </c>
      <c r="P100">
        <f t="shared" si="29"/>
        <v>3.5854000000000008</v>
      </c>
    </row>
    <row r="101" spans="1:23">
      <c r="A101" s="8">
        <v>20.53</v>
      </c>
      <c r="B101">
        <f t="shared" si="15"/>
        <v>12.864800000000001</v>
      </c>
      <c r="C101">
        <f t="shared" si="16"/>
        <v>48.548299999999998</v>
      </c>
      <c r="D101">
        <f t="shared" si="17"/>
        <v>71.443100000000001</v>
      </c>
      <c r="E101">
        <f t="shared" si="18"/>
        <v>79.424000000000007</v>
      </c>
      <c r="F101">
        <f t="shared" si="19"/>
        <v>64.850899999999996</v>
      </c>
      <c r="G101">
        <f t="shared" si="20"/>
        <v>36.443100000000001</v>
      </c>
      <c r="H101">
        <f t="shared" si="21"/>
        <v>59.304000000000002</v>
      </c>
      <c r="I101">
        <f t="shared" si="22"/>
        <v>63.443100000000001</v>
      </c>
      <c r="J101">
        <f t="shared" si="23"/>
        <v>100.533</v>
      </c>
      <c r="K101">
        <f t="shared" si="24"/>
        <v>8.4531000000000009</v>
      </c>
      <c r="L101">
        <f t="shared" si="25"/>
        <v>13.453100000000001</v>
      </c>
      <c r="M101">
        <f t="shared" si="26"/>
        <v>4.5330000000000004</v>
      </c>
      <c r="N101">
        <f t="shared" si="27"/>
        <v>2.5330000000000004</v>
      </c>
      <c r="O101">
        <f t="shared" si="28"/>
        <v>62.860900000000001</v>
      </c>
      <c r="P101">
        <f t="shared" si="29"/>
        <v>3.4531000000000009</v>
      </c>
      <c r="R101" s="1" t="s">
        <v>0</v>
      </c>
      <c r="S101" s="2">
        <f>_xlfn.QUARTILE.INC($P2:$P121,0)</f>
        <v>2.0005000000000006</v>
      </c>
      <c r="T101" s="2">
        <f>_xlfn.QUARTILE.INC($P2:$P121,1)</f>
        <v>3.9465250000000003</v>
      </c>
      <c r="U101" s="2">
        <f>_xlfn.QUARTILE.INC($P2:$P121,2)</f>
        <v>5.1676000000000002</v>
      </c>
      <c r="V101" s="2">
        <f>_xlfn.QUARTILE.INC($P2:$P121,3)</f>
        <v>5.7953500000000009</v>
      </c>
      <c r="W101" s="2">
        <f>_xlfn.QUARTILE.INC($P2:$P121,4)</f>
        <v>7.0144000000000002</v>
      </c>
    </row>
    <row r="102" spans="1:23">
      <c r="A102" s="8">
        <v>20.53</v>
      </c>
      <c r="B102">
        <f t="shared" si="15"/>
        <v>12.864800000000001</v>
      </c>
      <c r="C102">
        <f t="shared" si="16"/>
        <v>48.548299999999998</v>
      </c>
      <c r="D102">
        <f t="shared" si="17"/>
        <v>71.443100000000001</v>
      </c>
      <c r="E102">
        <f t="shared" si="18"/>
        <v>79.424000000000007</v>
      </c>
      <c r="F102">
        <f t="shared" si="19"/>
        <v>64.850899999999996</v>
      </c>
      <c r="G102">
        <f t="shared" si="20"/>
        <v>36.443100000000001</v>
      </c>
      <c r="H102">
        <f t="shared" si="21"/>
        <v>59.304000000000002</v>
      </c>
      <c r="I102">
        <f t="shared" si="22"/>
        <v>63.443100000000001</v>
      </c>
      <c r="J102">
        <f t="shared" si="23"/>
        <v>100.533</v>
      </c>
      <c r="K102">
        <f t="shared" si="24"/>
        <v>8.4531000000000009</v>
      </c>
      <c r="L102">
        <f t="shared" si="25"/>
        <v>13.453100000000001</v>
      </c>
      <c r="M102">
        <f t="shared" si="26"/>
        <v>4.5330000000000004</v>
      </c>
      <c r="N102">
        <f t="shared" si="27"/>
        <v>2.5330000000000004</v>
      </c>
      <c r="O102">
        <f t="shared" si="28"/>
        <v>62.860900000000001</v>
      </c>
      <c r="P102">
        <f t="shared" si="29"/>
        <v>3.4531000000000009</v>
      </c>
      <c r="R102" s="1" t="s">
        <v>1</v>
      </c>
      <c r="S102" s="3"/>
      <c r="T102" s="2">
        <f>_xlfn.QUARTILE.EXC($P2:$P121,1)</f>
        <v>3.8803749999999999</v>
      </c>
      <c r="U102" s="2">
        <f>_xlfn.QUARTILE.EXC($P2:$P121,2)</f>
        <v>5.1676000000000002</v>
      </c>
      <c r="V102" s="2">
        <f>_xlfn.QUARTILE.EXC($P2:$P121,3)</f>
        <v>5.9924500000000007</v>
      </c>
      <c r="W102" s="2"/>
    </row>
    <row r="103" spans="1:23">
      <c r="A103" s="8">
        <v>20.53</v>
      </c>
      <c r="B103">
        <f t="shared" si="15"/>
        <v>12.864800000000001</v>
      </c>
      <c r="C103">
        <f t="shared" si="16"/>
        <v>48.548299999999998</v>
      </c>
      <c r="D103">
        <f t="shared" si="17"/>
        <v>71.443100000000001</v>
      </c>
      <c r="E103">
        <f t="shared" si="18"/>
        <v>79.424000000000007</v>
      </c>
      <c r="F103">
        <f t="shared" si="19"/>
        <v>64.850899999999996</v>
      </c>
      <c r="G103">
        <f t="shared" si="20"/>
        <v>36.443100000000001</v>
      </c>
      <c r="H103">
        <f t="shared" si="21"/>
        <v>59.304000000000002</v>
      </c>
      <c r="I103">
        <f t="shared" si="22"/>
        <v>63.443100000000001</v>
      </c>
      <c r="J103">
        <f t="shared" si="23"/>
        <v>100.533</v>
      </c>
      <c r="K103">
        <f t="shared" si="24"/>
        <v>8.4531000000000009</v>
      </c>
      <c r="L103">
        <f t="shared" si="25"/>
        <v>13.453100000000001</v>
      </c>
      <c r="M103">
        <f t="shared" si="26"/>
        <v>4.5330000000000004</v>
      </c>
      <c r="N103">
        <f t="shared" si="27"/>
        <v>2.5330000000000004</v>
      </c>
      <c r="O103">
        <f t="shared" si="28"/>
        <v>62.860900000000001</v>
      </c>
      <c r="P103">
        <f t="shared" si="29"/>
        <v>3.4531000000000009</v>
      </c>
      <c r="R103" s="1" t="s">
        <v>2</v>
      </c>
      <c r="S103" s="2"/>
      <c r="T103" s="3">
        <f>AVERAGE(P2:P121)</f>
        <v>4.9887924999999997</v>
      </c>
      <c r="U103" s="2"/>
      <c r="V103" s="2"/>
      <c r="W103" s="2"/>
    </row>
    <row r="104" spans="1:23">
      <c r="A104" s="8">
        <v>20.53</v>
      </c>
      <c r="B104">
        <f t="shared" si="15"/>
        <v>12.864800000000001</v>
      </c>
      <c r="C104">
        <f t="shared" si="16"/>
        <v>48.548299999999998</v>
      </c>
      <c r="D104">
        <f t="shared" si="17"/>
        <v>71.443100000000001</v>
      </c>
      <c r="E104">
        <f t="shared" si="18"/>
        <v>79.424000000000007</v>
      </c>
      <c r="F104">
        <f t="shared" si="19"/>
        <v>64.850899999999996</v>
      </c>
      <c r="G104">
        <f t="shared" si="20"/>
        <v>36.443100000000001</v>
      </c>
      <c r="H104">
        <f t="shared" si="21"/>
        <v>59.304000000000002</v>
      </c>
      <c r="I104">
        <f t="shared" si="22"/>
        <v>63.443100000000001</v>
      </c>
      <c r="J104">
        <f t="shared" si="23"/>
        <v>100.533</v>
      </c>
      <c r="K104">
        <f t="shared" si="24"/>
        <v>8.4531000000000009</v>
      </c>
      <c r="L104">
        <f t="shared" si="25"/>
        <v>13.453100000000001</v>
      </c>
      <c r="M104">
        <f t="shared" si="26"/>
        <v>4.5330000000000004</v>
      </c>
      <c r="N104">
        <f t="shared" si="27"/>
        <v>2.5330000000000004</v>
      </c>
      <c r="O104">
        <f t="shared" si="28"/>
        <v>62.860900000000001</v>
      </c>
      <c r="P104">
        <f t="shared" si="29"/>
        <v>3.4531000000000009</v>
      </c>
      <c r="R104" s="1" t="s">
        <v>3</v>
      </c>
      <c r="T104" s="3">
        <f>MEDIAN(P2:P121)</f>
        <v>5.1676000000000002</v>
      </c>
      <c r="U104" s="2"/>
      <c r="V104" s="2"/>
      <c r="W104" s="2"/>
    </row>
    <row r="105" spans="1:23">
      <c r="A105" s="8">
        <v>20.53</v>
      </c>
      <c r="B105">
        <f t="shared" si="15"/>
        <v>12.864800000000001</v>
      </c>
      <c r="C105">
        <f t="shared" si="16"/>
        <v>48.548299999999998</v>
      </c>
      <c r="D105">
        <f t="shared" si="17"/>
        <v>71.443100000000001</v>
      </c>
      <c r="E105">
        <f t="shared" si="18"/>
        <v>79.424000000000007</v>
      </c>
      <c r="F105">
        <f t="shared" si="19"/>
        <v>64.850899999999996</v>
      </c>
      <c r="G105">
        <f t="shared" si="20"/>
        <v>36.443100000000001</v>
      </c>
      <c r="H105">
        <f t="shared" si="21"/>
        <v>59.304000000000002</v>
      </c>
      <c r="I105">
        <f t="shared" si="22"/>
        <v>63.443100000000001</v>
      </c>
      <c r="J105">
        <f t="shared" si="23"/>
        <v>100.533</v>
      </c>
      <c r="K105">
        <f t="shared" si="24"/>
        <v>8.4531000000000009</v>
      </c>
      <c r="L105">
        <f t="shared" si="25"/>
        <v>13.453100000000001</v>
      </c>
      <c r="M105">
        <f t="shared" si="26"/>
        <v>4.5330000000000004</v>
      </c>
      <c r="N105">
        <f t="shared" si="27"/>
        <v>2.5330000000000004</v>
      </c>
      <c r="O105">
        <f t="shared" si="28"/>
        <v>62.860900000000001</v>
      </c>
      <c r="P105">
        <f t="shared" si="29"/>
        <v>3.4531000000000009</v>
      </c>
      <c r="R105" s="6" t="s">
        <v>19</v>
      </c>
      <c r="S105" s="6"/>
      <c r="T105" s="6"/>
      <c r="U105" s="6"/>
      <c r="V105" s="6"/>
      <c r="W105" s="6"/>
    </row>
    <row r="106" spans="1:23">
      <c r="A106" s="8">
        <v>20.04</v>
      </c>
      <c r="B106">
        <f t="shared" si="15"/>
        <v>12.7864</v>
      </c>
      <c r="C106">
        <f t="shared" si="16"/>
        <v>48.494399999999999</v>
      </c>
      <c r="D106">
        <f t="shared" si="17"/>
        <v>71.3108</v>
      </c>
      <c r="E106">
        <f t="shared" si="18"/>
        <v>79.031999999999996</v>
      </c>
      <c r="F106">
        <f t="shared" si="19"/>
        <v>64.591200000000001</v>
      </c>
      <c r="G106">
        <f t="shared" si="20"/>
        <v>36.3108</v>
      </c>
      <c r="H106">
        <f t="shared" si="21"/>
        <v>58.912000000000006</v>
      </c>
      <c r="I106">
        <f t="shared" si="22"/>
        <v>63.3108</v>
      </c>
      <c r="J106">
        <f t="shared" si="23"/>
        <v>100.48400000000001</v>
      </c>
      <c r="K106">
        <f t="shared" si="24"/>
        <v>8.3208000000000002</v>
      </c>
      <c r="L106">
        <f t="shared" si="25"/>
        <v>13.3208</v>
      </c>
      <c r="M106">
        <f t="shared" si="26"/>
        <v>4.484</v>
      </c>
      <c r="N106">
        <f t="shared" si="27"/>
        <v>2.484</v>
      </c>
      <c r="O106">
        <f t="shared" si="28"/>
        <v>62.601199999999999</v>
      </c>
      <c r="P106">
        <f t="shared" si="29"/>
        <v>3.3208000000000002</v>
      </c>
      <c r="S106" s="11"/>
    </row>
    <row r="107" spans="1:23">
      <c r="A107" s="8">
        <v>20.04</v>
      </c>
      <c r="B107">
        <f t="shared" si="15"/>
        <v>12.7864</v>
      </c>
      <c r="C107">
        <f t="shared" si="16"/>
        <v>48.494399999999999</v>
      </c>
      <c r="D107">
        <f t="shared" si="17"/>
        <v>71.3108</v>
      </c>
      <c r="E107">
        <f t="shared" si="18"/>
        <v>79.031999999999996</v>
      </c>
      <c r="F107">
        <f t="shared" si="19"/>
        <v>64.591200000000001</v>
      </c>
      <c r="G107">
        <f t="shared" si="20"/>
        <v>36.3108</v>
      </c>
      <c r="H107">
        <f t="shared" si="21"/>
        <v>58.912000000000006</v>
      </c>
      <c r="I107">
        <f t="shared" si="22"/>
        <v>63.3108</v>
      </c>
      <c r="J107">
        <f t="shared" si="23"/>
        <v>100.48400000000001</v>
      </c>
      <c r="K107">
        <f t="shared" si="24"/>
        <v>8.3208000000000002</v>
      </c>
      <c r="L107">
        <f t="shared" si="25"/>
        <v>13.3208</v>
      </c>
      <c r="M107">
        <f t="shared" si="26"/>
        <v>4.484</v>
      </c>
      <c r="N107">
        <f t="shared" si="27"/>
        <v>2.484</v>
      </c>
      <c r="O107">
        <f t="shared" si="28"/>
        <v>62.601199999999999</v>
      </c>
      <c r="P107">
        <f t="shared" si="29"/>
        <v>3.3208000000000002</v>
      </c>
    </row>
    <row r="108" spans="1:23">
      <c r="A108" s="8">
        <v>20.04</v>
      </c>
      <c r="B108">
        <f t="shared" si="15"/>
        <v>12.7864</v>
      </c>
      <c r="C108">
        <f t="shared" si="16"/>
        <v>48.494399999999999</v>
      </c>
      <c r="D108">
        <f t="shared" si="17"/>
        <v>71.3108</v>
      </c>
      <c r="E108">
        <f t="shared" si="18"/>
        <v>79.031999999999996</v>
      </c>
      <c r="F108">
        <f t="shared" si="19"/>
        <v>64.591200000000001</v>
      </c>
      <c r="G108">
        <f t="shared" si="20"/>
        <v>36.3108</v>
      </c>
      <c r="H108">
        <f t="shared" si="21"/>
        <v>58.912000000000006</v>
      </c>
      <c r="I108">
        <f t="shared" si="22"/>
        <v>63.3108</v>
      </c>
      <c r="J108">
        <f t="shared" si="23"/>
        <v>100.48400000000001</v>
      </c>
      <c r="K108">
        <f t="shared" si="24"/>
        <v>8.3208000000000002</v>
      </c>
      <c r="L108">
        <f t="shared" si="25"/>
        <v>13.3208</v>
      </c>
      <c r="M108">
        <f t="shared" si="26"/>
        <v>4.484</v>
      </c>
      <c r="N108">
        <f t="shared" si="27"/>
        <v>2.484</v>
      </c>
      <c r="O108">
        <f t="shared" si="28"/>
        <v>62.601199999999999</v>
      </c>
      <c r="P108">
        <f t="shared" si="29"/>
        <v>3.3208000000000002</v>
      </c>
    </row>
    <row r="109" spans="1:23">
      <c r="A109" s="8">
        <v>19.55</v>
      </c>
      <c r="B109">
        <f t="shared" si="15"/>
        <v>12.708</v>
      </c>
      <c r="C109">
        <f t="shared" si="16"/>
        <v>48.4405</v>
      </c>
      <c r="D109">
        <f t="shared" si="17"/>
        <v>71.1785</v>
      </c>
      <c r="E109">
        <f t="shared" si="18"/>
        <v>78.64</v>
      </c>
      <c r="F109">
        <f t="shared" si="19"/>
        <v>64.331500000000005</v>
      </c>
      <c r="G109">
        <f t="shared" si="20"/>
        <v>36.1785</v>
      </c>
      <c r="H109">
        <f t="shared" si="21"/>
        <v>58.52</v>
      </c>
      <c r="I109">
        <f t="shared" si="22"/>
        <v>63.1785</v>
      </c>
      <c r="J109">
        <f t="shared" si="23"/>
        <v>100.435</v>
      </c>
      <c r="K109">
        <f t="shared" si="24"/>
        <v>8.1885000000000012</v>
      </c>
      <c r="L109">
        <f t="shared" si="25"/>
        <v>13.188500000000001</v>
      </c>
      <c r="M109">
        <f t="shared" si="26"/>
        <v>4.4350000000000005</v>
      </c>
      <c r="N109">
        <f t="shared" si="27"/>
        <v>2.4350000000000001</v>
      </c>
      <c r="O109">
        <f t="shared" si="28"/>
        <v>62.341499999999996</v>
      </c>
      <c r="P109">
        <f t="shared" si="29"/>
        <v>3.1885000000000003</v>
      </c>
    </row>
    <row r="110" spans="1:23">
      <c r="A110" s="8">
        <v>19.55</v>
      </c>
      <c r="B110">
        <f t="shared" si="15"/>
        <v>12.708</v>
      </c>
      <c r="C110">
        <f t="shared" si="16"/>
        <v>48.4405</v>
      </c>
      <c r="D110">
        <f t="shared" si="17"/>
        <v>71.1785</v>
      </c>
      <c r="E110">
        <f t="shared" si="18"/>
        <v>78.64</v>
      </c>
      <c r="F110">
        <f t="shared" si="19"/>
        <v>64.331500000000005</v>
      </c>
      <c r="G110">
        <f t="shared" si="20"/>
        <v>36.1785</v>
      </c>
      <c r="H110">
        <f t="shared" si="21"/>
        <v>58.52</v>
      </c>
      <c r="I110">
        <f t="shared" si="22"/>
        <v>63.1785</v>
      </c>
      <c r="J110">
        <f t="shared" si="23"/>
        <v>100.435</v>
      </c>
      <c r="K110">
        <f t="shared" si="24"/>
        <v>8.1885000000000012</v>
      </c>
      <c r="L110">
        <f t="shared" si="25"/>
        <v>13.188500000000001</v>
      </c>
      <c r="M110">
        <f t="shared" si="26"/>
        <v>4.4350000000000005</v>
      </c>
      <c r="N110">
        <f t="shared" si="27"/>
        <v>2.4350000000000001</v>
      </c>
      <c r="O110">
        <f t="shared" si="28"/>
        <v>62.341499999999996</v>
      </c>
      <c r="P110">
        <f t="shared" si="29"/>
        <v>3.1885000000000003</v>
      </c>
    </row>
    <row r="111" spans="1:23">
      <c r="A111" s="8">
        <v>19.55</v>
      </c>
      <c r="B111">
        <f t="shared" si="15"/>
        <v>12.708</v>
      </c>
      <c r="C111">
        <f t="shared" si="16"/>
        <v>48.4405</v>
      </c>
      <c r="D111">
        <f t="shared" si="17"/>
        <v>71.1785</v>
      </c>
      <c r="E111">
        <f t="shared" si="18"/>
        <v>78.64</v>
      </c>
      <c r="F111">
        <f t="shared" si="19"/>
        <v>64.331500000000005</v>
      </c>
      <c r="G111">
        <f t="shared" si="20"/>
        <v>36.1785</v>
      </c>
      <c r="H111">
        <f t="shared" si="21"/>
        <v>58.52</v>
      </c>
      <c r="I111">
        <f t="shared" si="22"/>
        <v>63.1785</v>
      </c>
      <c r="J111">
        <f t="shared" si="23"/>
        <v>100.435</v>
      </c>
      <c r="K111">
        <f t="shared" si="24"/>
        <v>8.1885000000000012</v>
      </c>
      <c r="L111">
        <f t="shared" si="25"/>
        <v>13.188500000000001</v>
      </c>
      <c r="M111">
        <f t="shared" si="26"/>
        <v>4.4350000000000005</v>
      </c>
      <c r="N111">
        <f t="shared" si="27"/>
        <v>2.4350000000000001</v>
      </c>
      <c r="O111">
        <f t="shared" si="28"/>
        <v>62.341499999999996</v>
      </c>
      <c r="P111">
        <f t="shared" si="29"/>
        <v>3.1885000000000003</v>
      </c>
    </row>
    <row r="112" spans="1:23">
      <c r="A112" s="8">
        <v>19.55</v>
      </c>
      <c r="B112">
        <f t="shared" si="15"/>
        <v>12.708</v>
      </c>
      <c r="C112">
        <f t="shared" si="16"/>
        <v>48.4405</v>
      </c>
      <c r="D112">
        <f t="shared" si="17"/>
        <v>71.1785</v>
      </c>
      <c r="E112">
        <f t="shared" si="18"/>
        <v>78.64</v>
      </c>
      <c r="F112">
        <f t="shared" si="19"/>
        <v>64.331500000000005</v>
      </c>
      <c r="G112">
        <f t="shared" si="20"/>
        <v>36.1785</v>
      </c>
      <c r="H112">
        <f t="shared" si="21"/>
        <v>58.52</v>
      </c>
      <c r="I112">
        <f t="shared" si="22"/>
        <v>63.1785</v>
      </c>
      <c r="J112">
        <f t="shared" si="23"/>
        <v>100.435</v>
      </c>
      <c r="K112">
        <f t="shared" si="24"/>
        <v>8.1885000000000012</v>
      </c>
      <c r="L112">
        <f t="shared" si="25"/>
        <v>13.188500000000001</v>
      </c>
      <c r="M112">
        <f t="shared" si="26"/>
        <v>4.4350000000000005</v>
      </c>
      <c r="N112">
        <f t="shared" si="27"/>
        <v>2.4350000000000001</v>
      </c>
      <c r="O112">
        <f t="shared" si="28"/>
        <v>62.341499999999996</v>
      </c>
      <c r="P112">
        <f t="shared" si="29"/>
        <v>3.1885000000000003</v>
      </c>
    </row>
    <row r="113" spans="1:16">
      <c r="A113" s="8">
        <v>18.57</v>
      </c>
      <c r="B113">
        <f t="shared" si="15"/>
        <v>12.5512</v>
      </c>
      <c r="C113">
        <f t="shared" si="16"/>
        <v>48.332700000000003</v>
      </c>
      <c r="D113">
        <f t="shared" si="17"/>
        <v>70.913900000000012</v>
      </c>
      <c r="E113">
        <f t="shared" si="18"/>
        <v>77.855999999999995</v>
      </c>
      <c r="F113">
        <f t="shared" si="19"/>
        <v>63.812100000000001</v>
      </c>
      <c r="G113">
        <f t="shared" si="20"/>
        <v>35.913899999999998</v>
      </c>
      <c r="H113">
        <f t="shared" si="21"/>
        <v>57.736000000000004</v>
      </c>
      <c r="I113">
        <f t="shared" si="22"/>
        <v>62.913899999999998</v>
      </c>
      <c r="J113">
        <f t="shared" si="23"/>
        <v>100.337</v>
      </c>
      <c r="K113">
        <f t="shared" si="24"/>
        <v>7.9239000000000006</v>
      </c>
      <c r="L113">
        <f t="shared" si="25"/>
        <v>12.9239</v>
      </c>
      <c r="M113">
        <f t="shared" si="26"/>
        <v>4.3369999999999997</v>
      </c>
      <c r="N113">
        <f t="shared" si="27"/>
        <v>2.3370000000000002</v>
      </c>
      <c r="O113">
        <f t="shared" si="28"/>
        <v>61.822099999999999</v>
      </c>
      <c r="P113">
        <f t="shared" si="29"/>
        <v>2.9239000000000006</v>
      </c>
    </row>
    <row r="114" spans="1:16">
      <c r="A114" s="8">
        <v>18.079999999999998</v>
      </c>
      <c r="B114">
        <f t="shared" si="15"/>
        <v>12.472799999999999</v>
      </c>
      <c r="C114">
        <f t="shared" si="16"/>
        <v>48.278799999999997</v>
      </c>
      <c r="D114">
        <f t="shared" si="17"/>
        <v>70.781600000000012</v>
      </c>
      <c r="E114">
        <f t="shared" si="18"/>
        <v>77.463999999999999</v>
      </c>
      <c r="F114">
        <f t="shared" si="19"/>
        <v>63.552399999999999</v>
      </c>
      <c r="G114">
        <f t="shared" si="20"/>
        <v>35.781599999999997</v>
      </c>
      <c r="H114">
        <f t="shared" si="21"/>
        <v>57.344000000000001</v>
      </c>
      <c r="I114">
        <f t="shared" si="22"/>
        <v>62.781599999999997</v>
      </c>
      <c r="J114">
        <f t="shared" si="23"/>
        <v>100.28800000000001</v>
      </c>
      <c r="K114">
        <f t="shared" si="24"/>
        <v>7.7915999999999999</v>
      </c>
      <c r="L114">
        <f t="shared" si="25"/>
        <v>12.791599999999999</v>
      </c>
      <c r="M114">
        <f t="shared" si="26"/>
        <v>4.2880000000000003</v>
      </c>
      <c r="N114">
        <f t="shared" si="27"/>
        <v>2.2879999999999998</v>
      </c>
      <c r="O114">
        <f t="shared" si="28"/>
        <v>61.562399999999997</v>
      </c>
      <c r="P114">
        <f t="shared" si="29"/>
        <v>2.7915999999999999</v>
      </c>
    </row>
    <row r="115" spans="1:16">
      <c r="A115" s="8">
        <v>17.600000000000001</v>
      </c>
      <c r="B115">
        <f t="shared" si="15"/>
        <v>12.396000000000001</v>
      </c>
      <c r="C115">
        <f t="shared" si="16"/>
        <v>48.225999999999999</v>
      </c>
      <c r="D115">
        <f t="shared" si="17"/>
        <v>70.652000000000001</v>
      </c>
      <c r="E115">
        <f t="shared" si="18"/>
        <v>77.08</v>
      </c>
      <c r="F115">
        <f t="shared" si="19"/>
        <v>63.298000000000002</v>
      </c>
      <c r="G115">
        <f t="shared" si="20"/>
        <v>35.652000000000001</v>
      </c>
      <c r="H115">
        <f t="shared" si="21"/>
        <v>56.960000000000008</v>
      </c>
      <c r="I115">
        <f t="shared" si="22"/>
        <v>62.652000000000001</v>
      </c>
      <c r="J115">
        <f t="shared" si="23"/>
        <v>100.24000000000001</v>
      </c>
      <c r="K115">
        <f t="shared" si="24"/>
        <v>7.6620000000000008</v>
      </c>
      <c r="L115">
        <f t="shared" si="25"/>
        <v>12.662000000000001</v>
      </c>
      <c r="M115">
        <f t="shared" si="26"/>
        <v>4.24</v>
      </c>
      <c r="N115">
        <f t="shared" si="27"/>
        <v>2.2400000000000002</v>
      </c>
      <c r="O115">
        <f t="shared" si="28"/>
        <v>61.308</v>
      </c>
      <c r="P115">
        <f t="shared" si="29"/>
        <v>2.6620000000000008</v>
      </c>
    </row>
    <row r="116" spans="1:16">
      <c r="A116" s="8">
        <v>16.62</v>
      </c>
      <c r="B116">
        <f t="shared" si="15"/>
        <v>12.2392</v>
      </c>
      <c r="C116">
        <f t="shared" si="16"/>
        <v>48.118200000000002</v>
      </c>
      <c r="D116">
        <f t="shared" si="17"/>
        <v>70.387400000000014</v>
      </c>
      <c r="E116">
        <f t="shared" si="18"/>
        <v>76.296000000000006</v>
      </c>
      <c r="F116">
        <f t="shared" si="19"/>
        <v>62.778599999999997</v>
      </c>
      <c r="G116">
        <f t="shared" si="20"/>
        <v>35.3874</v>
      </c>
      <c r="H116">
        <f t="shared" si="21"/>
        <v>56.176000000000002</v>
      </c>
      <c r="I116">
        <f t="shared" si="22"/>
        <v>62.3874</v>
      </c>
      <c r="J116">
        <f t="shared" si="23"/>
        <v>100.14200000000001</v>
      </c>
      <c r="K116">
        <f t="shared" si="24"/>
        <v>7.3974000000000011</v>
      </c>
      <c r="L116">
        <f t="shared" si="25"/>
        <v>12.397400000000001</v>
      </c>
      <c r="M116">
        <f t="shared" si="26"/>
        <v>4.1420000000000003</v>
      </c>
      <c r="N116">
        <f t="shared" si="27"/>
        <v>2.1420000000000003</v>
      </c>
      <c r="O116">
        <f t="shared" si="28"/>
        <v>60.788599999999995</v>
      </c>
      <c r="P116">
        <f t="shared" si="29"/>
        <v>2.3974000000000011</v>
      </c>
    </row>
    <row r="117" spans="1:16">
      <c r="A117" s="8">
        <v>16.13</v>
      </c>
      <c r="B117">
        <f t="shared" si="15"/>
        <v>12.1608</v>
      </c>
      <c r="C117">
        <f t="shared" si="16"/>
        <v>48.064299999999996</v>
      </c>
      <c r="D117">
        <f t="shared" si="17"/>
        <v>70.255099999999999</v>
      </c>
      <c r="E117">
        <f t="shared" si="18"/>
        <v>75.903999999999996</v>
      </c>
      <c r="F117">
        <f t="shared" si="19"/>
        <v>62.518900000000002</v>
      </c>
      <c r="G117">
        <f t="shared" si="20"/>
        <v>35.255099999999999</v>
      </c>
      <c r="H117">
        <f t="shared" si="21"/>
        <v>55.784000000000006</v>
      </c>
      <c r="I117">
        <f t="shared" si="22"/>
        <v>62.255099999999999</v>
      </c>
      <c r="J117">
        <f t="shared" si="23"/>
        <v>100.093</v>
      </c>
      <c r="K117">
        <f t="shared" si="24"/>
        <v>7.2651000000000003</v>
      </c>
      <c r="L117">
        <f t="shared" si="25"/>
        <v>12.2651</v>
      </c>
      <c r="M117">
        <f t="shared" si="26"/>
        <v>4.093</v>
      </c>
      <c r="N117">
        <f t="shared" si="27"/>
        <v>2.093</v>
      </c>
      <c r="O117">
        <f t="shared" si="28"/>
        <v>60.528899999999993</v>
      </c>
      <c r="P117">
        <f t="shared" si="29"/>
        <v>2.2651000000000003</v>
      </c>
    </row>
    <row r="118" spans="1:16">
      <c r="A118" s="8">
        <v>15.64</v>
      </c>
      <c r="B118">
        <f t="shared" si="15"/>
        <v>12.0824</v>
      </c>
      <c r="C118">
        <f t="shared" si="16"/>
        <v>48.010399999999997</v>
      </c>
      <c r="D118">
        <f t="shared" si="17"/>
        <v>70.122800000000012</v>
      </c>
      <c r="E118">
        <f t="shared" si="18"/>
        <v>75.512</v>
      </c>
      <c r="F118">
        <f t="shared" si="19"/>
        <v>62.2592</v>
      </c>
      <c r="G118">
        <f t="shared" si="20"/>
        <v>35.122799999999998</v>
      </c>
      <c r="H118">
        <f t="shared" si="21"/>
        <v>55.392000000000003</v>
      </c>
      <c r="I118">
        <f t="shared" si="22"/>
        <v>62.122799999999998</v>
      </c>
      <c r="J118">
        <f t="shared" si="23"/>
        <v>100.04400000000001</v>
      </c>
      <c r="K118">
        <f t="shared" si="24"/>
        <v>7.1328000000000005</v>
      </c>
      <c r="L118">
        <f t="shared" si="25"/>
        <v>12.1328</v>
      </c>
      <c r="M118">
        <f t="shared" si="26"/>
        <v>4.0440000000000005</v>
      </c>
      <c r="N118">
        <f t="shared" si="27"/>
        <v>2.044</v>
      </c>
      <c r="O118">
        <f t="shared" si="28"/>
        <v>60.269199999999998</v>
      </c>
      <c r="P118">
        <f t="shared" si="29"/>
        <v>2.1328000000000005</v>
      </c>
    </row>
    <row r="119" spans="1:16">
      <c r="A119" s="8">
        <v>15.64</v>
      </c>
      <c r="B119">
        <f t="shared" si="15"/>
        <v>12.0824</v>
      </c>
      <c r="C119">
        <f t="shared" si="16"/>
        <v>48.010399999999997</v>
      </c>
      <c r="D119">
        <f t="shared" si="17"/>
        <v>70.122800000000012</v>
      </c>
      <c r="E119">
        <f t="shared" si="18"/>
        <v>75.512</v>
      </c>
      <c r="F119">
        <f t="shared" si="19"/>
        <v>62.2592</v>
      </c>
      <c r="G119">
        <f t="shared" si="20"/>
        <v>35.122799999999998</v>
      </c>
      <c r="H119">
        <f t="shared" si="21"/>
        <v>55.392000000000003</v>
      </c>
      <c r="I119">
        <f t="shared" si="22"/>
        <v>62.122799999999998</v>
      </c>
      <c r="J119">
        <f t="shared" si="23"/>
        <v>100.04400000000001</v>
      </c>
      <c r="K119">
        <f t="shared" si="24"/>
        <v>7.1328000000000005</v>
      </c>
      <c r="L119">
        <f t="shared" si="25"/>
        <v>12.1328</v>
      </c>
      <c r="M119">
        <f t="shared" si="26"/>
        <v>4.0440000000000005</v>
      </c>
      <c r="N119">
        <f t="shared" si="27"/>
        <v>2.044</v>
      </c>
      <c r="O119">
        <f t="shared" si="28"/>
        <v>60.269199999999998</v>
      </c>
      <c r="P119">
        <f t="shared" si="29"/>
        <v>2.1328000000000005</v>
      </c>
    </row>
    <row r="120" spans="1:16">
      <c r="A120" s="8">
        <v>15.15</v>
      </c>
      <c r="B120">
        <f t="shared" si="15"/>
        <v>12.004</v>
      </c>
      <c r="C120">
        <f t="shared" si="16"/>
        <v>47.956499999999998</v>
      </c>
      <c r="D120">
        <f t="shared" si="17"/>
        <v>69.990500000000011</v>
      </c>
      <c r="E120">
        <f t="shared" si="18"/>
        <v>75.12</v>
      </c>
      <c r="F120">
        <f t="shared" si="19"/>
        <v>61.999499999999998</v>
      </c>
      <c r="G120">
        <f t="shared" si="20"/>
        <v>34.990499999999997</v>
      </c>
      <c r="H120">
        <f t="shared" si="21"/>
        <v>55</v>
      </c>
      <c r="I120">
        <f t="shared" si="22"/>
        <v>61.990499999999997</v>
      </c>
      <c r="J120">
        <f t="shared" si="23"/>
        <v>99.995000000000005</v>
      </c>
      <c r="K120">
        <f t="shared" si="24"/>
        <v>7.0005000000000006</v>
      </c>
      <c r="L120">
        <f t="shared" si="25"/>
        <v>12.000500000000001</v>
      </c>
      <c r="M120">
        <f t="shared" si="26"/>
        <v>3.9950000000000001</v>
      </c>
      <c r="N120">
        <f t="shared" si="27"/>
        <v>1.9950000000000001</v>
      </c>
      <c r="O120">
        <f t="shared" si="28"/>
        <v>60.009499999999996</v>
      </c>
      <c r="P120">
        <f t="shared" si="29"/>
        <v>2.0005000000000006</v>
      </c>
    </row>
    <row r="121" spans="1:16">
      <c r="A121" s="8">
        <v>15.64</v>
      </c>
      <c r="B121">
        <f t="shared" si="15"/>
        <v>12.0824</v>
      </c>
      <c r="C121">
        <f t="shared" si="16"/>
        <v>48.010399999999997</v>
      </c>
      <c r="D121">
        <f t="shared" si="17"/>
        <v>70.122800000000012</v>
      </c>
      <c r="E121">
        <f t="shared" si="18"/>
        <v>75.512</v>
      </c>
      <c r="F121">
        <f t="shared" si="19"/>
        <v>62.2592</v>
      </c>
      <c r="G121">
        <f t="shared" si="20"/>
        <v>35.122799999999998</v>
      </c>
      <c r="H121">
        <f t="shared" si="21"/>
        <v>55.392000000000003</v>
      </c>
      <c r="I121">
        <f t="shared" si="22"/>
        <v>62.122799999999998</v>
      </c>
      <c r="J121">
        <f t="shared" si="23"/>
        <v>100.04400000000001</v>
      </c>
      <c r="K121">
        <f t="shared" si="24"/>
        <v>7.1328000000000005</v>
      </c>
      <c r="L121">
        <f t="shared" si="25"/>
        <v>12.1328</v>
      </c>
      <c r="M121">
        <f t="shared" si="26"/>
        <v>4.0440000000000005</v>
      </c>
      <c r="N121">
        <f t="shared" si="27"/>
        <v>2.044</v>
      </c>
      <c r="O121">
        <f t="shared" si="28"/>
        <v>60.269199999999998</v>
      </c>
      <c r="P121">
        <f t="shared" si="29"/>
        <v>2.1328000000000005</v>
      </c>
    </row>
  </sheetData>
  <mergeCells count="15">
    <mergeCell ref="R98:W98"/>
    <mergeCell ref="R105:W105"/>
    <mergeCell ref="R42:W42"/>
    <mergeCell ref="R49:W49"/>
    <mergeCell ref="R56:W56"/>
    <mergeCell ref="R91:W91"/>
    <mergeCell ref="R84:W84"/>
    <mergeCell ref="R63:W63"/>
    <mergeCell ref="R70:W70"/>
    <mergeCell ref="R77:W77"/>
    <mergeCell ref="R7:W7"/>
    <mergeCell ref="R14:W14"/>
    <mergeCell ref="R21:W21"/>
    <mergeCell ref="R28:W28"/>
    <mergeCell ref="R35:W35"/>
  </mergeCells>
  <phoneticPr fontId="2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</dc:creator>
  <cp:lastModifiedBy>Matheus</cp:lastModifiedBy>
  <dcterms:created xsi:type="dcterms:W3CDTF">2023-05-02T16:05:49Z</dcterms:created>
  <dcterms:modified xsi:type="dcterms:W3CDTF">2023-05-02T20:16:34Z</dcterms:modified>
</cp:coreProperties>
</file>