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8735" windowHeight="8340" tabRatio="873" activeTab="2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/>
</workbook>
</file>

<file path=xl/calcChain.xml><?xml version="1.0" encoding="utf-8"?>
<calcChain xmlns="http://schemas.openxmlformats.org/spreadsheetml/2006/main">
  <c r="M29" i="14"/>
  <c r="L16"/>
  <c r="L15"/>
  <c r="L14"/>
  <c r="L13"/>
  <c r="L12"/>
  <c r="L11"/>
  <c r="R23" i="15"/>
  <c r="R18"/>
  <c r="R19"/>
  <c r="R20" s="1"/>
  <c r="R21" s="1"/>
  <c r="R22" s="1"/>
  <c r="N16" i="14"/>
  <c r="N15"/>
  <c r="N14"/>
  <c r="N12"/>
  <c r="N13" s="1"/>
  <c r="N11"/>
  <c r="M11"/>
  <c r="M12" s="1"/>
  <c r="M13" s="1"/>
  <c r="M14" s="1"/>
  <c r="M15" s="1"/>
  <c r="M16" s="1"/>
  <c r="D11"/>
  <c r="D12" s="1"/>
  <c r="D13" s="1"/>
  <c r="D14" s="1"/>
  <c r="D15" s="1"/>
  <c r="D16" s="1"/>
  <c r="E11"/>
  <c r="E12" s="1"/>
  <c r="E13" s="1"/>
  <c r="E14" s="1"/>
  <c r="E15" s="1"/>
  <c r="E16" s="1"/>
  <c r="S22"/>
  <c r="R22"/>
  <c r="Q22"/>
  <c r="U16" i="15" l="1"/>
  <c r="T16"/>
  <c r="S16"/>
  <c r="U18" l="1"/>
  <c r="U17"/>
  <c r="N17" i="14"/>
  <c r="N18" s="1"/>
  <c r="N19" s="1"/>
  <c r="N20" s="1"/>
  <c r="N21" s="1"/>
  <c r="N22" s="1"/>
  <c r="M17"/>
  <c r="M18" s="1"/>
  <c r="M19" s="1"/>
  <c r="M20" s="1"/>
  <c r="M21" s="1"/>
  <c r="M22" s="1"/>
  <c r="L17"/>
  <c r="L18" s="1"/>
  <c r="L19" s="1"/>
  <c r="L20" s="1"/>
  <c r="L21" s="1"/>
  <c r="L22" s="1"/>
  <c r="E17"/>
  <c r="E18" s="1"/>
  <c r="E19" s="1"/>
  <c r="E20" s="1"/>
  <c r="E21" s="1"/>
  <c r="E22" s="1"/>
  <c r="F22" s="1"/>
  <c r="D17"/>
  <c r="D18" s="1"/>
  <c r="D19" s="1"/>
  <c r="D20" s="1"/>
  <c r="D21" s="1"/>
  <c r="D22" s="1"/>
  <c r="U19" i="15" l="1"/>
  <c r="U20"/>
  <c r="G22" i="14"/>
  <c r="S28" i="15"/>
  <c r="Q28"/>
  <c r="T28" s="1"/>
  <c r="U21" l="1"/>
  <c r="O21" i="14"/>
  <c r="P21"/>
  <c r="U22" i="15" l="1"/>
  <c r="P22" i="14"/>
  <c r="O22"/>
  <c r="H22"/>
  <c r="P17" i="15"/>
  <c r="S17" s="1"/>
  <c r="P11" i="14"/>
  <c r="O11"/>
  <c r="O12"/>
  <c r="R24" i="15" l="1"/>
  <c r="U23"/>
  <c r="P18"/>
  <c r="S18" s="1"/>
  <c r="O14" i="14"/>
  <c r="O13"/>
  <c r="P13"/>
  <c r="P12"/>
  <c r="F11"/>
  <c r="F12"/>
  <c r="H12" s="1"/>
  <c r="F13"/>
  <c r="H13" s="1"/>
  <c r="U24" i="15" l="1"/>
  <c r="R25"/>
  <c r="G11" i="14"/>
  <c r="H11"/>
  <c r="G12"/>
  <c r="G13"/>
  <c r="P19" i="15"/>
  <c r="S19" s="1"/>
  <c r="O20" i="14"/>
  <c r="P14"/>
  <c r="N31"/>
  <c r="N28"/>
  <c r="N26"/>
  <c r="R26" i="15" l="1"/>
  <c r="U25"/>
  <c r="P20" i="14"/>
  <c r="P19"/>
  <c r="F14"/>
  <c r="P20" i="15"/>
  <c r="S20" s="1"/>
  <c r="N29" i="14"/>
  <c r="P18"/>
  <c r="M27"/>
  <c r="N27" s="1"/>
  <c r="U26" i="15" l="1"/>
  <c r="R27"/>
  <c r="G14" i="14"/>
  <c r="H14"/>
  <c r="F15"/>
  <c r="H15" s="1"/>
  <c r="P21" i="15"/>
  <c r="S21" s="1"/>
  <c r="O15" i="14"/>
  <c r="M25"/>
  <c r="R28" i="15" l="1"/>
  <c r="U28" s="1"/>
  <c r="U27"/>
  <c r="F16" i="14"/>
  <c r="H16" s="1"/>
  <c r="P22" i="15"/>
  <c r="S22" s="1"/>
  <c r="P17" i="14"/>
  <c r="N25"/>
  <c r="N30" s="1"/>
  <c r="N32" s="1"/>
  <c r="G15"/>
  <c r="F6"/>
  <c r="F10"/>
  <c r="H10" s="1"/>
  <c r="G10" l="1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L14" s="1"/>
  <c r="D8" i="10"/>
  <c r="F12" i="13" s="1"/>
  <c r="D7" i="10"/>
  <c r="F11" i="13" s="1"/>
  <c r="K14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K11" l="1"/>
  <c r="K6"/>
  <c r="K13"/>
  <c r="K5"/>
  <c r="K7"/>
  <c r="L7"/>
  <c r="K8"/>
  <c r="K10"/>
  <c r="H14"/>
  <c r="K16"/>
  <c r="L16"/>
  <c r="L15"/>
  <c r="K15"/>
  <c r="M14"/>
  <c r="K9"/>
  <c r="E14"/>
  <c r="L13" s="1"/>
  <c r="C14"/>
  <c r="L11" s="1"/>
  <c r="M11" s="1"/>
  <c r="H7"/>
  <c r="G6"/>
  <c r="G7"/>
  <c r="F7"/>
  <c r="L8" s="1"/>
  <c r="M8" s="1"/>
  <c r="F18" i="14"/>
  <c r="H18" s="1"/>
  <c r="D7" i="13"/>
  <c r="L6" s="1"/>
  <c r="P24" i="15"/>
  <c r="S24" s="1"/>
  <c r="H6" i="13"/>
  <c r="D14"/>
  <c r="L12" s="1"/>
  <c r="O18" i="14"/>
  <c r="C7" i="13"/>
  <c r="C6"/>
  <c r="M13" l="1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C15" i="13"/>
  <c r="D8" i="8"/>
  <c r="D12" i="13" s="1"/>
  <c r="D7" i="8"/>
  <c r="D11" i="13" s="1"/>
  <c r="D11" i="8"/>
  <c r="K12" i="13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H16" i="13" s="1"/>
  <c r="Q18" i="15"/>
  <c r="T18" s="1"/>
  <c r="Q19" l="1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<sst xmlns="http://schemas.openxmlformats.org/spreadsheetml/2006/main" count="746" uniqueCount="106">
  <si>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</si>
  <si>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</si>
  <si>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</si>
  <si>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</si>
  <si>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</si>
  <si>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</si>
  <si>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</si>
  <si>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</si>
  <si>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</si>
  <si>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</si>
  <si>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</si>
  <si>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</si>
  <si>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</si>
  <si>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</si>
  <si>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</si>
  <si>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</si>
  <si>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</si>
  <si>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</si>
  <si>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</si>
  <si>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</si>
  <si>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</si>
  <si>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</si>
  <si>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</si>
  <si>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</si>
  <si>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</si>
  <si>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</si>
  <si>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</si>
  <si>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</si>
  <si>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</si>
  <si>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</si>
  <si>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</si>
  <si>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</si>
  <si>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</si>
  <si>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</si>
  <si>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</si>
  <si>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</si>
  <si>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</si>
  <si>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</si>
  <si>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</si>
  <si>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</si>
  <si>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</si>
  <si>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</si>
  <si>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</si>
  <si>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</si>
  <si>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</si>
  <si>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</si>
  <si>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</si>
  <si>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</si>
  <si>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</si>
  <si>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</si>
  <si>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</si>
  <si>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</si>
  <si>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</si>
  <si>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</si>
  <si>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</si>
  <si>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</si>
  <si>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</si>
  <si>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</si>
  <si>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</si>
  <si>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</si>
  <si>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</si>
  <si>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</si>
  <si>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</si>
  <si>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</si>
  <si>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</si>
  <si>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</si>
  <si>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</si>
  <si>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</si>
  <si>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</si>
  <si>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</si>
  <si>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</si>
  <si>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</si>
  <si>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Faktor</t>
  </si>
  <si>
    <t>Reading Date</t>
  </si>
  <si>
    <t>Consumption</t>
  </si>
  <si>
    <t>Total</t>
  </si>
  <si>
    <t>Raum</t>
  </si>
  <si>
    <t>BD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</si>
  <si>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</si>
  <si>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</si>
  <si>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</si>
  <si>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</si>
  <si>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</si>
  <si>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</si>
  <si>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</si>
  <si>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</si>
  <si>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</si>
  <si>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</si>
  <si>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</si>
  <si>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</si>
  <si>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</si>
  <si>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</si>
  <si>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</si>
  <si>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</si>
  <si>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</si>
  <si>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</si>
  <si>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</si>
  <si>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</si>
  <si>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</si>
  <si>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</si>
  <si>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</si>
  <si>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</si>
  <si>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</si>
  <si>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</si>
  <si>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</si>
  <si>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Financial Targets for 2014</t>
  </si>
</sst>
</file>

<file path=xl/styles.xml><?xml version="1.0" encoding="utf-8"?>
<styleSheet xmlns="http://schemas.openxmlformats.org/spreadsheetml/2006/main">
  <numFmts count="13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\ \k\W&quot;h&quot;"/>
    <numFmt numFmtId="165" formatCode="#,##0.00\ \L\ "/>
    <numFmt numFmtId="166" formatCode="#,##0.0000"/>
    <numFmt numFmtId="167" formatCode="_-* #,##0.00\ [$€-407]_-;\-* #,##0.00\ [$€-407]_-;_-* &quot;-&quot;??\ [$€-407]_-;_-@_-"/>
    <numFmt numFmtId="168" formatCode="#,##0.00\ &quot;€&quot;&quot;/m²&quot;;\-#,##0.00\ &quot;€&quot;&quot;/m²&quot;"/>
    <numFmt numFmtId="169" formatCode="#,##0.00\ &quot;€&quot;&quot;/m³&quot;;\-#,##0.00\ &quot;€&quot;&quot;/m³&quot;"/>
    <numFmt numFmtId="170" formatCode="#,##0.00\ &quot;m&quot;\³"/>
    <numFmt numFmtId="171" formatCode="#,##0.00\ &quot;m&quot;\²"/>
    <numFmt numFmtId="172" formatCode="#,##0.000000\ \k\W&quot;h&quot;"/>
    <numFmt numFmtId="173" formatCode="#,##0.000\ &quot;m&quot;\³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left"/>
    </xf>
    <xf numFmtId="44" fontId="2" fillId="6" borderId="7" xfId="1" applyFont="1" applyFill="1" applyBorder="1" applyAlignment="1">
      <alignment horizontal="left"/>
    </xf>
    <xf numFmtId="44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44" fontId="2" fillId="6" borderId="9" xfId="1" applyFont="1" applyFill="1" applyBorder="1" applyAlignment="1">
      <alignment horizontal="left"/>
    </xf>
    <xf numFmtId="44" fontId="0" fillId="0" borderId="5" xfId="0" applyNumberFormat="1" applyBorder="1"/>
    <xf numFmtId="44" fontId="0" fillId="0" borderId="7" xfId="0" applyNumberFormat="1" applyBorder="1"/>
    <xf numFmtId="44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44" fontId="0" fillId="9" borderId="4" xfId="0" applyNumberFormat="1" applyFill="1" applyBorder="1"/>
    <xf numFmtId="44" fontId="0" fillId="9" borderId="11" xfId="0" applyNumberFormat="1" applyFill="1" applyBorder="1"/>
    <xf numFmtId="44" fontId="0" fillId="9" borderId="5" xfId="0" applyNumberFormat="1" applyFill="1" applyBorder="1"/>
    <xf numFmtId="44" fontId="0" fillId="9" borderId="6" xfId="0" applyNumberFormat="1" applyFill="1" applyBorder="1"/>
    <xf numFmtId="44" fontId="0" fillId="9" borderId="0" xfId="0" applyNumberFormat="1" applyFill="1" applyBorder="1"/>
    <xf numFmtId="44" fontId="0" fillId="9" borderId="7" xfId="0" applyNumberFormat="1" applyFill="1" applyBorder="1"/>
    <xf numFmtId="44" fontId="0" fillId="8" borderId="8" xfId="0" applyNumberFormat="1" applyFill="1" applyBorder="1"/>
    <xf numFmtId="44" fontId="0" fillId="8" borderId="6" xfId="0" applyNumberFormat="1" applyFill="1" applyBorder="1"/>
    <xf numFmtId="44" fontId="0" fillId="8" borderId="0" xfId="0" applyNumberFormat="1" applyFill="1" applyBorder="1"/>
    <xf numFmtId="44" fontId="0" fillId="8" borderId="7" xfId="0" applyNumberFormat="1" applyFill="1" applyBorder="1"/>
    <xf numFmtId="44" fontId="0" fillId="8" borderId="12" xfId="0" applyNumberFormat="1" applyFill="1" applyBorder="1"/>
    <xf numFmtId="44" fontId="0" fillId="8" borderId="9" xfId="0" applyNumberFormat="1" applyFill="1" applyBorder="1"/>
    <xf numFmtId="0" fontId="6" fillId="7" borderId="4" xfId="0" applyFont="1" applyFill="1" applyBorder="1"/>
    <xf numFmtId="44" fontId="0" fillId="0" borderId="4" xfId="1" applyFont="1" applyBorder="1"/>
    <xf numFmtId="14" fontId="0" fillId="0" borderId="11" xfId="1" applyNumberFormat="1" applyFont="1" applyBorder="1"/>
    <xf numFmtId="164" fontId="0" fillId="0" borderId="11" xfId="0" applyNumberFormat="1" applyBorder="1"/>
    <xf numFmtId="44" fontId="0" fillId="0" borderId="6" xfId="1" applyFont="1" applyBorder="1"/>
    <xf numFmtId="14" fontId="0" fillId="0" borderId="0" xfId="1" applyNumberFormat="1" applyFont="1" applyBorder="1"/>
    <xf numFmtId="164" fontId="0" fillId="0" borderId="0" xfId="0" applyNumberFormat="1" applyBorder="1"/>
    <xf numFmtId="44" fontId="0" fillId="0" borderId="8" xfId="1" applyFont="1" applyBorder="1"/>
    <xf numFmtId="14" fontId="0" fillId="0" borderId="12" xfId="1" applyNumberFormat="1" applyFont="1" applyBorder="1"/>
    <xf numFmtId="164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44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5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0" fillId="0" borderId="15" xfId="0" applyNumberFormat="1" applyBorder="1"/>
    <xf numFmtId="14" fontId="0" fillId="0" borderId="13" xfId="1" applyNumberFormat="1" applyFont="1" applyBorder="1"/>
    <xf numFmtId="44" fontId="0" fillId="0" borderId="13" xfId="1" applyFont="1" applyBorder="1"/>
    <xf numFmtId="44" fontId="0" fillId="0" borderId="14" xfId="1" applyFont="1" applyBorder="1"/>
    <xf numFmtId="167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8" xfId="0" applyFont="1" applyFill="1" applyBorder="1"/>
    <xf numFmtId="8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7" fontId="0" fillId="0" borderId="7" xfId="0" applyNumberFormat="1" applyBorder="1"/>
    <xf numFmtId="171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0" fontId="0" fillId="0" borderId="20" xfId="0" applyNumberFormat="1" applyFont="1" applyBorder="1" applyAlignment="1">
      <alignment horizontal="right"/>
    </xf>
    <xf numFmtId="7" fontId="0" fillId="0" borderId="21" xfId="0" applyNumberFormat="1" applyBorder="1" applyAlignment="1">
      <alignment horizontal="right"/>
    </xf>
    <xf numFmtId="0" fontId="0" fillId="0" borderId="22" xfId="0" applyBorder="1"/>
    <xf numFmtId="7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68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44" fontId="0" fillId="0" borderId="9" xfId="1" applyFont="1" applyBorder="1" applyAlignment="1">
      <alignment horizontal="right"/>
    </xf>
    <xf numFmtId="168" fontId="0" fillId="0" borderId="0" xfId="0" applyNumberFormat="1" applyBorder="1" applyAlignment="1">
      <alignment horizontal="center"/>
    </xf>
    <xf numFmtId="4" fontId="6" fillId="2" borderId="12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right"/>
    </xf>
    <xf numFmtId="44" fontId="0" fillId="0" borderId="0" xfId="1" applyFont="1" applyBorder="1" applyAlignment="1">
      <alignment horizontal="right"/>
    </xf>
    <xf numFmtId="0" fontId="6" fillId="2" borderId="11" xfId="0" applyFont="1" applyFill="1" applyBorder="1"/>
    <xf numFmtId="0" fontId="6" fillId="2" borderId="12" xfId="0" applyFont="1" applyFill="1" applyBorder="1"/>
    <xf numFmtId="167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72" fontId="0" fillId="0" borderId="0" xfId="0" applyNumberFormat="1"/>
    <xf numFmtId="7" fontId="0" fillId="0" borderId="25" xfId="0" applyNumberFormat="1" applyBorder="1" applyAlignment="1">
      <alignment horizontal="right"/>
    </xf>
    <xf numFmtId="170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13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8" borderId="15" xfId="0" applyNumberFormat="1" applyFill="1" applyBorder="1"/>
    <xf numFmtId="44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3" fontId="0" fillId="0" borderId="5" xfId="0" applyNumberFormat="1" applyFont="1" applyBorder="1" applyAlignment="1">
      <alignment horizontal="center"/>
    </xf>
    <xf numFmtId="173" fontId="0" fillId="0" borderId="7" xfId="0" applyNumberFormat="1" applyFont="1" applyBorder="1" applyAlignment="1">
      <alignment horizontal="center"/>
    </xf>
    <xf numFmtId="173" fontId="0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2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Targets!$W$16:$W$28</c:f>
              <c:numCache>
                <c:formatCode>0.00%</c:formatCode>
                <c:ptCount val="13"/>
                <c:pt idx="0">
                  <c:v>0</c:v>
                </c:pt>
                <c:pt idx="1">
                  <c:v>8.7619047619047624E-2</c:v>
                </c:pt>
                <c:pt idx="2">
                  <c:v>0.17523809523809525</c:v>
                </c:pt>
                <c:pt idx="3">
                  <c:v>0.21333333333333335</c:v>
                </c:pt>
                <c:pt idx="4">
                  <c:v>0.28190476190476188</c:v>
                </c:pt>
                <c:pt idx="5">
                  <c:v>0.37333333333333335</c:v>
                </c:pt>
                <c:pt idx="6">
                  <c:v>0.45714285714285713</c:v>
                </c:pt>
                <c:pt idx="7">
                  <c:v>0.70095238095238099</c:v>
                </c:pt>
                <c:pt idx="8">
                  <c:v>0.78476190476190477</c:v>
                </c:pt>
                <c:pt idx="9">
                  <c:v>0.86857142857142855</c:v>
                </c:pt>
                <c:pt idx="10">
                  <c:v>0.95238095238095233</c:v>
                </c:pt>
                <c:pt idx="11">
                  <c:v>1.0361904761904761</c:v>
                </c:pt>
                <c:pt idx="12">
                  <c:v>1.1200000000000001</c:v>
                </c:pt>
              </c:numCache>
            </c:numRef>
          </c:val>
        </c:ser>
        <c:ser>
          <c:idx val="4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1"/>
          <c:order val="3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4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5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92218880"/>
        <c:axId val="92220416"/>
      </c:lineChart>
      <c:catAx>
        <c:axId val="92218880"/>
        <c:scaling>
          <c:orientation val="minMax"/>
        </c:scaling>
        <c:axPos val="b"/>
        <c:tickLblPos val="nextTo"/>
        <c:crossAx val="92220416"/>
        <c:crosses val="autoZero"/>
        <c:auto val="1"/>
        <c:lblAlgn val="ctr"/>
        <c:lblOffset val="100"/>
      </c:catAx>
      <c:valAx>
        <c:axId val="92220416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9221888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92573056"/>
        <c:axId val="92583040"/>
      </c:lineChart>
      <c:catAx>
        <c:axId val="92573056"/>
        <c:scaling>
          <c:orientation val="minMax"/>
        </c:scaling>
        <c:axPos val="b"/>
        <c:tickLblPos val="nextTo"/>
        <c:crossAx val="92583040"/>
        <c:crosses val="autoZero"/>
        <c:auto val="1"/>
        <c:lblAlgn val="ctr"/>
        <c:lblOffset val="100"/>
      </c:catAx>
      <c:valAx>
        <c:axId val="92583040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9257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"/>
  <sheetViews>
    <sheetView topLeftCell="A13" zoomScaleNormal="100" workbookViewId="0">
      <selection activeCell="O15" sqref="O15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</cols>
  <sheetData>
    <row r="1" spans="1:24">
      <c r="A1" s="150" t="s">
        <v>105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9" spans="1:24">
      <c r="P9" s="146"/>
      <c r="Q9" s="146"/>
      <c r="R9" s="3"/>
    </row>
    <row r="10" spans="1:24">
      <c r="P10" s="146"/>
      <c r="Q10" s="146"/>
      <c r="R10" s="3"/>
    </row>
    <row r="11" spans="1:24">
      <c r="P11" s="146"/>
      <c r="Q11" s="146"/>
      <c r="R11" s="3"/>
    </row>
    <row r="12" spans="1:24">
      <c r="P12" s="146"/>
      <c r="Q12" s="146"/>
      <c r="R12" s="49"/>
    </row>
    <row r="15" spans="1:24">
      <c r="P15" s="138" t="s">
        <v>90</v>
      </c>
      <c r="Q15" s="138" t="s">
        <v>91</v>
      </c>
      <c r="R15" s="138" t="s">
        <v>92</v>
      </c>
      <c r="S15" s="138" t="s">
        <v>90</v>
      </c>
      <c r="T15" s="138" t="s">
        <v>91</v>
      </c>
      <c r="U15" s="138" t="s">
        <v>92</v>
      </c>
      <c r="V15" s="138">
        <v>2012</v>
      </c>
      <c r="W15">
        <v>2013</v>
      </c>
      <c r="X15">
        <v>2014</v>
      </c>
    </row>
    <row r="16" spans="1:24">
      <c r="P16" s="3">
        <v>0</v>
      </c>
      <c r="Q16" s="3">
        <v>0</v>
      </c>
      <c r="R16" s="3"/>
      <c r="S16" s="117">
        <f t="shared" ref="S16" si="0">P16/$P$28</f>
        <v>0</v>
      </c>
      <c r="T16" s="117">
        <f t="shared" ref="T16" si="1">Q16/$P$28</f>
        <v>0</v>
      </c>
      <c r="U16" s="117">
        <f t="shared" ref="U16" si="2">R16/$P$28</f>
        <v>0</v>
      </c>
      <c r="V16" s="117">
        <v>0</v>
      </c>
      <c r="W16" s="117">
        <v>0</v>
      </c>
      <c r="X16" s="117">
        <v>0</v>
      </c>
    </row>
    <row r="17" spans="15:24">
      <c r="O17" s="137" t="s">
        <v>49</v>
      </c>
      <c r="P17" s="3">
        <f>(P28-P16)/12</f>
        <v>8.3333333333333329E-2</v>
      </c>
      <c r="Q17" s="3">
        <f>(Q28-Q16)/12</f>
        <v>6.25E-2</v>
      </c>
      <c r="R17" s="3">
        <v>0</v>
      </c>
      <c r="S17" s="117">
        <f t="shared" ref="S17:S28" si="3">P17/$P$28</f>
        <v>8.3333333333333329E-2</v>
      </c>
      <c r="T17" s="117">
        <f t="shared" ref="T17:U28" si="4">Q17/$P$28</f>
        <v>6.25E-2</v>
      </c>
      <c r="U17" s="117">
        <f t="shared" si="4"/>
        <v>0</v>
      </c>
      <c r="V17" s="117">
        <v>-1.6185142857142856E-2</v>
      </c>
      <c r="W17" s="117">
        <v>8.7619047619047624E-2</v>
      </c>
      <c r="X17" s="117">
        <v>0</v>
      </c>
    </row>
    <row r="18" spans="15:24">
      <c r="O18" s="137" t="s">
        <v>50</v>
      </c>
      <c r="P18" s="3">
        <f t="shared" ref="P18:P27" si="5">P17+$P$17</f>
        <v>0.16666666666666666</v>
      </c>
      <c r="Q18" s="3">
        <f t="shared" ref="Q18:Q27" si="6">Q17+$Q$17</f>
        <v>0.125</v>
      </c>
      <c r="R18" s="3">
        <f t="shared" ref="R18:R28" si="7">R17</f>
        <v>0</v>
      </c>
      <c r="S18" s="117">
        <f t="shared" si="3"/>
        <v>0.16666666666666666</v>
      </c>
      <c r="T18" s="117">
        <f t="shared" si="4"/>
        <v>0.125</v>
      </c>
      <c r="U18" s="117">
        <f t="shared" si="4"/>
        <v>0</v>
      </c>
      <c r="V18" s="117">
        <v>-9.3450666666666668E-2</v>
      </c>
      <c r="W18" s="117">
        <v>0.17523809523809525</v>
      </c>
      <c r="X18" s="117">
        <v>0.15</v>
      </c>
    </row>
    <row r="19" spans="15:24">
      <c r="O19" s="137" t="s">
        <v>51</v>
      </c>
      <c r="P19" s="3">
        <f t="shared" si="5"/>
        <v>0.25</v>
      </c>
      <c r="Q19" s="3">
        <f t="shared" si="6"/>
        <v>0.1875</v>
      </c>
      <c r="R19" s="3">
        <f t="shared" si="7"/>
        <v>0</v>
      </c>
      <c r="S19" s="117">
        <f t="shared" si="3"/>
        <v>0.25</v>
      </c>
      <c r="T19" s="117">
        <f t="shared" si="4"/>
        <v>0.1875</v>
      </c>
      <c r="U19" s="117">
        <f t="shared" si="4"/>
        <v>0</v>
      </c>
      <c r="V19" s="117">
        <v>-8.8358095238095236E-3</v>
      </c>
      <c r="W19" s="117">
        <v>0.21333333333333335</v>
      </c>
      <c r="X19" s="117">
        <v>0.3</v>
      </c>
    </row>
    <row r="20" spans="15:24">
      <c r="O20" s="137" t="s">
        <v>52</v>
      </c>
      <c r="P20" s="3">
        <f t="shared" si="5"/>
        <v>0.33333333333333331</v>
      </c>
      <c r="Q20" s="3">
        <f t="shared" si="6"/>
        <v>0.25</v>
      </c>
      <c r="R20" s="3">
        <f t="shared" si="7"/>
        <v>0</v>
      </c>
      <c r="S20" s="117">
        <f t="shared" si="3"/>
        <v>0.33333333333333331</v>
      </c>
      <c r="T20" s="117">
        <f t="shared" si="4"/>
        <v>0.25</v>
      </c>
      <c r="U20" s="117">
        <f t="shared" si="4"/>
        <v>0</v>
      </c>
      <c r="V20" s="117">
        <v>0.19047619047619047</v>
      </c>
      <c r="W20" s="117">
        <v>0.28190476190476188</v>
      </c>
      <c r="X20" s="117">
        <v>0.42</v>
      </c>
    </row>
    <row r="21" spans="15:24">
      <c r="O21" s="137" t="s">
        <v>53</v>
      </c>
      <c r="P21" s="3">
        <f t="shared" si="5"/>
        <v>0.41666666666666663</v>
      </c>
      <c r="Q21" s="3">
        <f t="shared" si="6"/>
        <v>0.3125</v>
      </c>
      <c r="R21" s="3">
        <f t="shared" si="7"/>
        <v>0</v>
      </c>
      <c r="S21" s="117">
        <f t="shared" si="3"/>
        <v>0.41666666666666663</v>
      </c>
      <c r="T21" s="117">
        <f t="shared" si="4"/>
        <v>0.3125</v>
      </c>
      <c r="U21" s="117">
        <f t="shared" si="4"/>
        <v>0</v>
      </c>
      <c r="V21" s="117">
        <v>0.2857142857142857</v>
      </c>
      <c r="W21" s="117">
        <v>0.37333333333333335</v>
      </c>
      <c r="X21" s="117">
        <v>0.42</v>
      </c>
    </row>
    <row r="22" spans="15:24">
      <c r="O22" s="137" t="s">
        <v>54</v>
      </c>
      <c r="P22" s="3">
        <f t="shared" si="5"/>
        <v>0.49999999999999994</v>
      </c>
      <c r="Q22" s="3">
        <f t="shared" si="6"/>
        <v>0.375</v>
      </c>
      <c r="R22" s="3">
        <f t="shared" si="7"/>
        <v>0</v>
      </c>
      <c r="S22" s="117">
        <f t="shared" si="3"/>
        <v>0.49999999999999994</v>
      </c>
      <c r="T22" s="117">
        <f t="shared" si="4"/>
        <v>0.375</v>
      </c>
      <c r="U22" s="117">
        <f t="shared" si="4"/>
        <v>0</v>
      </c>
      <c r="V22" s="117">
        <v>0.3619047619047619</v>
      </c>
      <c r="W22" s="117">
        <v>0.45714285714285713</v>
      </c>
      <c r="X22" s="117">
        <v>0.34499999999999997</v>
      </c>
    </row>
    <row r="23" spans="15:24">
      <c r="O23" s="137" t="s">
        <v>55</v>
      </c>
      <c r="P23" s="3">
        <f t="shared" si="5"/>
        <v>0.58333333333333326</v>
      </c>
      <c r="Q23" s="3">
        <f t="shared" si="6"/>
        <v>0.4375</v>
      </c>
      <c r="R23" s="3">
        <f t="shared" si="7"/>
        <v>0</v>
      </c>
      <c r="S23" s="117">
        <f t="shared" si="3"/>
        <v>0.58333333333333326</v>
      </c>
      <c r="T23" s="117">
        <f t="shared" si="4"/>
        <v>0.4375</v>
      </c>
      <c r="U23" s="117">
        <f t="shared" si="4"/>
        <v>0</v>
      </c>
      <c r="V23" s="117">
        <v>0.45714285714285713</v>
      </c>
      <c r="W23" s="117">
        <v>0.70095238095238099</v>
      </c>
      <c r="X23" s="117">
        <v>0.23499999999999999</v>
      </c>
    </row>
    <row r="24" spans="15:24">
      <c r="O24" s="137" t="s">
        <v>56</v>
      </c>
      <c r="P24" s="3">
        <f t="shared" si="5"/>
        <v>0.66666666666666663</v>
      </c>
      <c r="Q24" s="3">
        <f t="shared" si="6"/>
        <v>0.5</v>
      </c>
      <c r="R24" s="3">
        <f t="shared" si="7"/>
        <v>0</v>
      </c>
      <c r="S24" s="117">
        <f t="shared" si="3"/>
        <v>0.66666666666666663</v>
      </c>
      <c r="T24" s="117">
        <f t="shared" si="4"/>
        <v>0.5</v>
      </c>
      <c r="U24" s="117">
        <f t="shared" si="4"/>
        <v>0</v>
      </c>
      <c r="V24" s="117">
        <v>0.5714285714285714</v>
      </c>
      <c r="W24" s="117">
        <v>0.78476190476190477</v>
      </c>
      <c r="X24" s="117">
        <v>7.4999999999999997E-2</v>
      </c>
    </row>
    <row r="25" spans="15:24">
      <c r="O25" s="137" t="s">
        <v>57</v>
      </c>
      <c r="P25" s="3">
        <f t="shared" si="5"/>
        <v>0.75</v>
      </c>
      <c r="Q25" s="3">
        <f t="shared" si="6"/>
        <v>0.5625</v>
      </c>
      <c r="R25" s="3">
        <f t="shared" si="7"/>
        <v>0</v>
      </c>
      <c r="S25" s="117">
        <f t="shared" si="3"/>
        <v>0.75</v>
      </c>
      <c r="T25" s="117">
        <f t="shared" si="4"/>
        <v>0.5625</v>
      </c>
      <c r="U25" s="117">
        <f t="shared" si="4"/>
        <v>0</v>
      </c>
      <c r="V25" s="117">
        <v>0.66666666666666663</v>
      </c>
      <c r="W25" s="117">
        <v>0.86857142857142855</v>
      </c>
      <c r="X25" s="117">
        <v>0</v>
      </c>
    </row>
    <row r="26" spans="15:24">
      <c r="O26" s="137" t="s">
        <v>58</v>
      </c>
      <c r="P26" s="3">
        <f t="shared" si="5"/>
        <v>0.83333333333333337</v>
      </c>
      <c r="Q26" s="3">
        <f t="shared" si="6"/>
        <v>0.625</v>
      </c>
      <c r="R26" s="3">
        <f t="shared" si="7"/>
        <v>0</v>
      </c>
      <c r="S26" s="117">
        <f t="shared" si="3"/>
        <v>0.83333333333333337</v>
      </c>
      <c r="T26" s="117">
        <f t="shared" si="4"/>
        <v>0.625</v>
      </c>
      <c r="U26" s="117">
        <f t="shared" si="4"/>
        <v>0</v>
      </c>
      <c r="V26" s="117">
        <v>0.8</v>
      </c>
      <c r="W26" s="117">
        <v>0.95238095238095233</v>
      </c>
      <c r="X26" s="117">
        <v>-0.105</v>
      </c>
    </row>
    <row r="27" spans="15:24">
      <c r="O27" s="137" t="s">
        <v>59</v>
      </c>
      <c r="P27" s="3">
        <f t="shared" si="5"/>
        <v>0.91666666666666674</v>
      </c>
      <c r="Q27" s="3">
        <f t="shared" si="6"/>
        <v>0.6875</v>
      </c>
      <c r="R27" s="3">
        <f t="shared" si="7"/>
        <v>0</v>
      </c>
      <c r="S27" s="117">
        <f t="shared" si="3"/>
        <v>0.91666666666666674</v>
      </c>
      <c r="T27" s="117">
        <f t="shared" si="4"/>
        <v>0.6875</v>
      </c>
      <c r="U27" s="117">
        <f t="shared" si="4"/>
        <v>0</v>
      </c>
      <c r="V27" s="117">
        <v>0.91428571428571426</v>
      </c>
      <c r="W27" s="117">
        <v>1.0361904761904761</v>
      </c>
      <c r="X27" s="117">
        <v>0</v>
      </c>
    </row>
    <row r="28" spans="15:24">
      <c r="O28" s="137" t="s">
        <v>60</v>
      </c>
      <c r="P28" s="3">
        <v>1</v>
      </c>
      <c r="Q28" s="3">
        <f>P28*0.75</f>
        <v>0.75</v>
      </c>
      <c r="R28" s="3">
        <f t="shared" si="7"/>
        <v>0</v>
      </c>
      <c r="S28" s="117">
        <f t="shared" si="3"/>
        <v>1</v>
      </c>
      <c r="T28" s="117">
        <f t="shared" si="4"/>
        <v>0.75</v>
      </c>
      <c r="U28" s="117">
        <f t="shared" si="4"/>
        <v>0</v>
      </c>
      <c r="V28" s="117">
        <v>1.0285714285714285</v>
      </c>
      <c r="W28" s="117">
        <v>1.1200000000000001</v>
      </c>
      <c r="X28" s="117">
        <v>7.0000000000000007E-2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May!D12</f>
        <v>0</v>
      </c>
      <c r="K5" t="s">
        <v>6</v>
      </c>
      <c r="M5" t="s">
        <v>29</v>
      </c>
    </row>
    <row r="6" spans="1:15" ht="15.75">
      <c r="A6" s="173" t="s">
        <v>12</v>
      </c>
      <c r="B6" s="174"/>
      <c r="C6" s="7" t="s">
        <v>9</v>
      </c>
      <c r="D6" s="11">
        <f>May!D11</f>
        <v>0</v>
      </c>
      <c r="K6" t="s">
        <v>94</v>
      </c>
    </row>
    <row r="7" spans="1:15" ht="15.75">
      <c r="A7" s="173" t="s">
        <v>15</v>
      </c>
      <c r="B7" s="174"/>
      <c r="C7" s="8" t="s">
        <v>10</v>
      </c>
      <c r="D7" s="12">
        <f>DSUM(Table224567[#All],"Value",G3:G4)</f>
        <v>0</v>
      </c>
    </row>
    <row r="8" spans="1:15" ht="15.75">
      <c r="A8" s="173" t="s">
        <v>14</v>
      </c>
      <c r="B8" s="174"/>
      <c r="C8" s="7" t="s">
        <v>11</v>
      </c>
      <c r="D8" s="11">
        <f>DSUM(Table224567[#All],"Value",H3:H4)</f>
        <v>0</v>
      </c>
    </row>
    <row r="9" spans="1:15" ht="15.75">
      <c r="A9" s="173" t="s">
        <v>35</v>
      </c>
      <c r="B9" s="174"/>
      <c r="C9" s="8" t="s">
        <v>21</v>
      </c>
      <c r="D9" s="12">
        <f>DSUM(Table224567[#All],"Value",I3:I4)</f>
        <v>0</v>
      </c>
    </row>
    <row r="10" spans="1:15" ht="15.75">
      <c r="A10" s="173"/>
      <c r="B10" s="174"/>
      <c r="C10" s="7" t="s">
        <v>22</v>
      </c>
      <c r="D10" s="11">
        <f>DSUM(Table224567[#All],"Value",J3:J4)</f>
        <v>0</v>
      </c>
      <c r="F10" s="49"/>
    </row>
    <row r="11" spans="1:15" ht="15.75">
      <c r="A11" s="173"/>
      <c r="B11" s="174"/>
      <c r="C11" s="8" t="s">
        <v>23</v>
      </c>
      <c r="D11" s="12">
        <f>DSUM(Table224567[#All],"Value",N3:N4)+D9-DSUM(Table224567[#All],"Value",M3:M5)+D6</f>
        <v>0</v>
      </c>
      <c r="F11" s="49"/>
    </row>
    <row r="12" spans="1:15" ht="16.5" thickBot="1">
      <c r="A12" s="173"/>
      <c r="B12" s="174"/>
      <c r="C12" s="14" t="s">
        <v>32</v>
      </c>
      <c r="D12" s="15">
        <f>DSUM(Table224567[#All],"Value",L3:L4)+D10-DSUM(Table224567[#All],"Value",K3:K6)+D5</f>
        <v>0</v>
      </c>
      <c r="E12" s="49"/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April!D12</f>
        <v>0</v>
      </c>
      <c r="K5" t="s">
        <v>6</v>
      </c>
      <c r="M5" t="s">
        <v>29</v>
      </c>
    </row>
    <row r="6" spans="1:15" ht="15.75">
      <c r="A6" s="173"/>
      <c r="B6" s="174"/>
      <c r="C6" s="7" t="s">
        <v>9</v>
      </c>
      <c r="D6" s="11">
        <f>April!D11</f>
        <v>0</v>
      </c>
      <c r="K6" t="s">
        <v>94</v>
      </c>
    </row>
    <row r="7" spans="1:15" ht="15.75">
      <c r="A7" s="173" t="s">
        <v>38</v>
      </c>
      <c r="B7" s="174"/>
      <c r="C7" s="8" t="s">
        <v>10</v>
      </c>
      <c r="D7" s="12">
        <f>DSUM(Table22456[#All],"Value",G3:G4)</f>
        <v>0</v>
      </c>
      <c r="E7" s="49"/>
    </row>
    <row r="8" spans="1:15" ht="15.75">
      <c r="A8" s="173" t="s">
        <v>13</v>
      </c>
      <c r="B8" s="174"/>
      <c r="C8" s="7" t="s">
        <v>11</v>
      </c>
      <c r="D8" s="11">
        <f>DSUM(Table22456[#All],"Value",H3:H4)</f>
        <v>0</v>
      </c>
    </row>
    <row r="9" spans="1:15" ht="15.75">
      <c r="A9" s="173" t="s">
        <v>17</v>
      </c>
      <c r="B9" s="174"/>
      <c r="C9" s="8" t="s">
        <v>21</v>
      </c>
      <c r="D9" s="12">
        <f>DSUM(Table22456[#All],"Value",I3:I4)</f>
        <v>0</v>
      </c>
    </row>
    <row r="10" spans="1:15" ht="15.75">
      <c r="A10" s="173"/>
      <c r="B10" s="174"/>
      <c r="C10" s="7" t="s">
        <v>22</v>
      </c>
      <c r="D10" s="11">
        <f>DSUM(Table22456[#All],"Value",J3:J4)</f>
        <v>0</v>
      </c>
    </row>
    <row r="11" spans="1:15" ht="15.75">
      <c r="A11" s="173"/>
      <c r="B11" s="174"/>
      <c r="C11" s="8" t="s">
        <v>23</v>
      </c>
      <c r="D11" s="12">
        <f>DSUM(Table22456[#All],"Value",N3:N4)+D9-DSUM(Table22456[#All],"Value",M3:M5)+D6</f>
        <v>0</v>
      </c>
      <c r="E11" s="49"/>
      <c r="F11" s="49"/>
    </row>
    <row r="12" spans="1:15" ht="16.5" thickBot="1">
      <c r="A12" s="173"/>
      <c r="B12" s="174"/>
      <c r="C12" s="14" t="s">
        <v>32</v>
      </c>
      <c r="D12" s="15">
        <f>DSUM(Table22456[#All],"Value",L3:L4)+D10-DSUM(Table22456[#All],"Value",K3:K6)+D5</f>
        <v>0</v>
      </c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March!D12</f>
        <v>0</v>
      </c>
      <c r="K5" t="s">
        <v>6</v>
      </c>
      <c r="M5" t="s">
        <v>29</v>
      </c>
    </row>
    <row r="6" spans="1:15" ht="15.75">
      <c r="A6" s="173" t="s">
        <v>13</v>
      </c>
      <c r="B6" s="174"/>
      <c r="C6" s="7" t="s">
        <v>9</v>
      </c>
      <c r="D6" s="11">
        <f>March!D11</f>
        <v>0</v>
      </c>
      <c r="K6" t="s">
        <v>94</v>
      </c>
    </row>
    <row r="7" spans="1:15" ht="15.75">
      <c r="A7" s="173" t="s">
        <v>40</v>
      </c>
      <c r="B7" s="174"/>
      <c r="C7" s="8" t="s">
        <v>10</v>
      </c>
      <c r="D7" s="12">
        <f>DSUM(Table2245[#All],"Value",G3:G4)</f>
        <v>0</v>
      </c>
    </row>
    <row r="8" spans="1:15" ht="15.75">
      <c r="A8" s="173" t="s">
        <v>16</v>
      </c>
      <c r="B8" s="174"/>
      <c r="C8" s="7" t="s">
        <v>11</v>
      </c>
      <c r="D8" s="11">
        <f>DSUM(Table2245[#All],"Value",H3:H4)</f>
        <v>0</v>
      </c>
    </row>
    <row r="9" spans="1:15" ht="15.75">
      <c r="A9" s="173" t="s">
        <v>41</v>
      </c>
      <c r="B9" s="174"/>
      <c r="C9" s="8" t="s">
        <v>21</v>
      </c>
      <c r="D9" s="12">
        <f>DSUM(Table2245[#All],"Value",I3:I4)</f>
        <v>0</v>
      </c>
    </row>
    <row r="10" spans="1:15" ht="15.75">
      <c r="A10" s="173" t="s">
        <v>42</v>
      </c>
      <c r="B10" s="174"/>
      <c r="C10" s="7" t="s">
        <v>22</v>
      </c>
      <c r="D10" s="11">
        <f>DSUM(Table2245[#All],"Value",J3:J4)</f>
        <v>0</v>
      </c>
    </row>
    <row r="11" spans="1:15" ht="15.75">
      <c r="A11" s="173"/>
      <c r="B11" s="174"/>
      <c r="C11" s="8" t="s">
        <v>23</v>
      </c>
      <c r="D11" s="12">
        <f>DSUM(Table2245[#All],"Value",N3:N4)+D9-DSUM(Table2245[#All],"Value",M3:M5)+D6</f>
        <v>0</v>
      </c>
      <c r="F11" s="49"/>
    </row>
    <row r="12" spans="1:15" ht="16.5" thickBot="1">
      <c r="A12" s="173"/>
      <c r="B12" s="174"/>
      <c r="C12" s="14" t="s">
        <v>32</v>
      </c>
      <c r="D12" s="15">
        <f>DSUM(Table2245[#All],"Value",L3:L4)+D10-DSUM(Table2245[#All],"Value",K3:K6)+D5</f>
        <v>0</v>
      </c>
      <c r="E12" s="49"/>
      <c r="F12" s="49"/>
      <c r="O12" s="49"/>
    </row>
    <row r="13" spans="1:15" ht="15.75" thickBot="1">
      <c r="O13" s="49"/>
    </row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style="12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/>
      <c r="B5" s="174"/>
      <c r="C5" s="6" t="s">
        <v>33</v>
      </c>
      <c r="D5" s="10">
        <f>February!D12</f>
        <v>0</v>
      </c>
      <c r="K5" t="s">
        <v>6</v>
      </c>
      <c r="M5" t="s">
        <v>29</v>
      </c>
    </row>
    <row r="6" spans="1:14" ht="15.75">
      <c r="A6" s="173" t="s">
        <v>38</v>
      </c>
      <c r="B6" s="174"/>
      <c r="C6" s="7" t="s">
        <v>9</v>
      </c>
      <c r="D6" s="11">
        <f>February!D11</f>
        <v>0</v>
      </c>
      <c r="K6" t="s">
        <v>94</v>
      </c>
    </row>
    <row r="7" spans="1:14" ht="15.75">
      <c r="A7" s="173" t="s">
        <v>13</v>
      </c>
      <c r="B7" s="174"/>
      <c r="C7" s="8" t="s">
        <v>10</v>
      </c>
      <c r="D7" s="12">
        <f>DSUM(Table224[#All],"Value",G3:G4)</f>
        <v>0</v>
      </c>
    </row>
    <row r="8" spans="1:14" ht="15.75">
      <c r="A8" s="173" t="s">
        <v>16</v>
      </c>
      <c r="B8" s="174"/>
      <c r="C8" s="7" t="s">
        <v>11</v>
      </c>
      <c r="D8" s="11">
        <f>DSUM(Table224[#All],"Value",H3:H4)</f>
        <v>0</v>
      </c>
    </row>
    <row r="9" spans="1:14" ht="15.75">
      <c r="A9" s="173" t="s">
        <v>37</v>
      </c>
      <c r="B9" s="174"/>
      <c r="C9" s="8" t="s">
        <v>21</v>
      </c>
      <c r="D9" s="12">
        <f>DSUM(Table224[#All],"Value",I3:I4)</f>
        <v>0</v>
      </c>
    </row>
    <row r="10" spans="1:14" ht="15.75">
      <c r="A10" s="173" t="s">
        <v>39</v>
      </c>
      <c r="B10" s="174"/>
      <c r="C10" s="7" t="s">
        <v>22</v>
      </c>
      <c r="D10" s="11">
        <f>DSUM(Table224[#All],"Value",J3:J4)</f>
        <v>0</v>
      </c>
    </row>
    <row r="11" spans="1:14" ht="15.75">
      <c r="A11" s="173"/>
      <c r="B11" s="174"/>
      <c r="C11" s="8" t="s">
        <v>23</v>
      </c>
      <c r="D11" s="12">
        <f>DSUM(Table224[#All],"Value",N3:N4)+D9-DSUM(Table224[#All],"Value",M3:M5)+D6</f>
        <v>0</v>
      </c>
      <c r="E11" s="49"/>
      <c r="F11" s="49"/>
    </row>
    <row r="12" spans="1:14" ht="16.5" thickBot="1">
      <c r="A12" s="173"/>
      <c r="B12" s="174"/>
      <c r="C12" s="14" t="s">
        <v>32</v>
      </c>
      <c r="D12" s="15">
        <f>DSUM(Table224[#All],"Value",L3:L4)+D10-DSUM(Table224[#All],"Value",K3:K6)+D5</f>
        <v>0</v>
      </c>
      <c r="E12" s="49"/>
      <c r="F12" s="49"/>
    </row>
    <row r="13" spans="1:14" ht="15.75" thickBot="1">
      <c r="F13" s="49"/>
    </row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>
      <selection activeCell="A14" sqref="A14:E14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6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73" t="s">
        <v>34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73" t="s">
        <v>35</v>
      </c>
      <c r="B5" s="174"/>
      <c r="C5" s="6" t="s">
        <v>33</v>
      </c>
      <c r="D5" s="10">
        <f>January!D12</f>
        <v>0</v>
      </c>
      <c r="K5" t="s">
        <v>6</v>
      </c>
      <c r="M5" t="s">
        <v>29</v>
      </c>
    </row>
    <row r="6" spans="1:16" ht="15.75">
      <c r="A6" s="173" t="s">
        <v>36</v>
      </c>
      <c r="B6" s="174"/>
      <c r="C6" s="7" t="s">
        <v>9</v>
      </c>
      <c r="D6" s="11">
        <f>January!D11</f>
        <v>0</v>
      </c>
      <c r="K6" t="s">
        <v>94</v>
      </c>
    </row>
    <row r="7" spans="1:16" ht="15.75">
      <c r="A7" s="173" t="s">
        <v>16</v>
      </c>
      <c r="B7" s="174"/>
      <c r="C7" s="8" t="s">
        <v>10</v>
      </c>
      <c r="D7" s="12">
        <f>DSUM(Table22[#All],"Value",G3:G4)</f>
        <v>0</v>
      </c>
    </row>
    <row r="8" spans="1:16" ht="15.75">
      <c r="A8" s="173" t="s">
        <v>15</v>
      </c>
      <c r="B8" s="174"/>
      <c r="C8" s="7" t="s">
        <v>11</v>
      </c>
      <c r="D8" s="11">
        <f>DSUM(Table22[#All],"Value",H3:H4)</f>
        <v>0</v>
      </c>
    </row>
    <row r="9" spans="1:16" ht="15.75">
      <c r="A9" s="173" t="s">
        <v>13</v>
      </c>
      <c r="B9" s="174"/>
      <c r="C9" s="8" t="s">
        <v>21</v>
      </c>
      <c r="D9" s="12">
        <f>DSUM(Table22[#All],"Value",I3:I4)</f>
        <v>0</v>
      </c>
    </row>
    <row r="10" spans="1:16" ht="15.75">
      <c r="A10" s="173" t="s">
        <v>16</v>
      </c>
      <c r="B10" s="174"/>
      <c r="C10" s="7" t="s">
        <v>22</v>
      </c>
      <c r="D10" s="11">
        <f>DSUM(Table22[#All],"Value",J3:J4)</f>
        <v>0</v>
      </c>
    </row>
    <row r="11" spans="1:16" ht="15.75">
      <c r="A11" s="173" t="s">
        <v>17</v>
      </c>
      <c r="B11" s="174"/>
      <c r="C11" s="8" t="s">
        <v>23</v>
      </c>
      <c r="D11" s="12">
        <f>DSUM(Table22[#All],"Value",N3:N4)+D9-DSUM(Table22[#All],"Value",M3:M5)+D6</f>
        <v>0</v>
      </c>
      <c r="F11" s="49"/>
      <c r="P11" s="3"/>
    </row>
    <row r="12" spans="1:16" ht="16.5" thickBot="1">
      <c r="A12" s="173"/>
      <c r="B12" s="174"/>
      <c r="C12" s="14" t="s">
        <v>32</v>
      </c>
      <c r="D12" s="15">
        <f>DSUM(Table22[#All],"Value",L3:L4)+D10-DSUM(Table22[#All],"Value",K3:K6)+D5</f>
        <v>0</v>
      </c>
      <c r="F12" s="49"/>
      <c r="O12" s="49"/>
      <c r="P12" s="3"/>
    </row>
    <row r="13" spans="1:16" ht="15.75" thickBot="1"/>
    <row r="14" spans="1:16" ht="15.75" thickBot="1">
      <c r="A14" s="178" t="s">
        <v>104</v>
      </c>
      <c r="B14" s="179"/>
      <c r="C14" s="179"/>
      <c r="D14" s="179"/>
      <c r="E14" s="180"/>
    </row>
    <row r="15" spans="1:16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12</v>
      </c>
      <c r="B5" s="174"/>
      <c r="C5" s="6" t="s">
        <v>33</v>
      </c>
      <c r="D5" s="10">
        <v>0</v>
      </c>
      <c r="K5" t="s">
        <v>6</v>
      </c>
      <c r="M5" t="s">
        <v>29</v>
      </c>
    </row>
    <row r="6" spans="1:14" ht="15.75">
      <c r="A6" s="173" t="s">
        <v>13</v>
      </c>
      <c r="B6" s="174"/>
      <c r="C6" s="7" t="s">
        <v>9</v>
      </c>
      <c r="D6" s="11">
        <v>0</v>
      </c>
      <c r="K6" t="s">
        <v>94</v>
      </c>
    </row>
    <row r="7" spans="1:14" ht="15.75">
      <c r="A7" s="173" t="s">
        <v>14</v>
      </c>
      <c r="B7" s="174"/>
      <c r="C7" s="8" t="s">
        <v>10</v>
      </c>
      <c r="D7" s="12">
        <f>DSUM(Table2[#All],"Value",G3:G4)</f>
        <v>0</v>
      </c>
    </row>
    <row r="8" spans="1:14" ht="15.75">
      <c r="A8" s="173" t="s">
        <v>15</v>
      </c>
      <c r="B8" s="174"/>
      <c r="C8" s="7" t="s">
        <v>11</v>
      </c>
      <c r="D8" s="11">
        <f>DSUM(Table2[#All],"Value",H3:H4)</f>
        <v>0</v>
      </c>
    </row>
    <row r="9" spans="1:14" ht="15.75">
      <c r="A9" s="173" t="s">
        <v>13</v>
      </c>
      <c r="B9" s="174"/>
      <c r="C9" s="8" t="s">
        <v>21</v>
      </c>
      <c r="D9" s="12">
        <f>DSUM(Table2[#All],"Value",I3:I4)</f>
        <v>0</v>
      </c>
    </row>
    <row r="10" spans="1:14" ht="15.75">
      <c r="A10" s="173" t="s">
        <v>16</v>
      </c>
      <c r="B10" s="174"/>
      <c r="C10" s="7" t="s">
        <v>22</v>
      </c>
      <c r="D10" s="11">
        <f>DSUM(Table2[#All],"Value",J3:J4)</f>
        <v>0</v>
      </c>
    </row>
    <row r="11" spans="1:14" ht="15.75">
      <c r="A11" s="173" t="s">
        <v>17</v>
      </c>
      <c r="B11" s="174"/>
      <c r="C11" s="8" t="s">
        <v>23</v>
      </c>
      <c r="D11" s="12">
        <f>DSUM(Table2[#All],"Value",N3:N4)+D9-DSUM(Table2[#All],"Value",M3:M5)+D6</f>
        <v>0</v>
      </c>
      <c r="F11" s="49"/>
    </row>
    <row r="12" spans="1:14" ht="16.5" thickBot="1">
      <c r="A12" s="173"/>
      <c r="B12" s="174"/>
      <c r="C12" s="14" t="s">
        <v>32</v>
      </c>
      <c r="D12" s="15">
        <f>DSUM(Table2[#All],"Value",L3:L4)+D10-DSUM(Table2[#All],"Value",K3:K6)+D5</f>
        <v>0</v>
      </c>
      <c r="F12" s="49"/>
    </row>
    <row r="13" spans="1:14" ht="15.75" thickBot="1">
      <c r="F13" s="49"/>
    </row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A3" sqref="A3"/>
    </sheetView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54">
        <v>2016</v>
      </c>
      <c r="B2" s="155"/>
      <c r="C2" s="155"/>
      <c r="D2" s="155"/>
      <c r="E2" s="155"/>
      <c r="F2" s="155"/>
      <c r="G2" s="155"/>
      <c r="H2" s="156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51" t="s">
        <v>103</v>
      </c>
      <c r="K3" s="151"/>
      <c r="L3" s="151"/>
      <c r="M3" s="151"/>
    </row>
    <row r="4" spans="1:13">
      <c r="A4" s="161" t="s">
        <v>10</v>
      </c>
      <c r="B4" s="162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9"/>
      <c r="K4" s="140" t="s">
        <v>97</v>
      </c>
      <c r="L4" s="140" t="s">
        <v>98</v>
      </c>
      <c r="M4" s="141" t="s">
        <v>99</v>
      </c>
    </row>
    <row r="5" spans="1:13">
      <c r="A5" s="161" t="s">
        <v>11</v>
      </c>
      <c r="B5" s="162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42" t="s">
        <v>49</v>
      </c>
      <c r="K5" s="143">
        <f>C$4+C$5</f>
        <v>0</v>
      </c>
      <c r="L5" s="143">
        <f>C$6+C$7</f>
        <v>0</v>
      </c>
      <c r="M5" s="17">
        <f t="shared" ref="M5:M16" si="0">L5-K5</f>
        <v>0</v>
      </c>
    </row>
    <row r="6" spans="1:13">
      <c r="A6" s="161" t="s">
        <v>21</v>
      </c>
      <c r="B6" s="162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42" t="s">
        <v>50</v>
      </c>
      <c r="K6" s="143">
        <f>D$4+D$5</f>
        <v>0</v>
      </c>
      <c r="L6" s="143">
        <f>D$6+D$7</f>
        <v>0</v>
      </c>
      <c r="M6" s="17">
        <f t="shared" si="0"/>
        <v>0</v>
      </c>
    </row>
    <row r="7" spans="1:13">
      <c r="A7" s="161" t="s">
        <v>22</v>
      </c>
      <c r="B7" s="162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42" t="s">
        <v>51</v>
      </c>
      <c r="K7" s="143">
        <f>E$4+E$5</f>
        <v>0</v>
      </c>
      <c r="L7" s="143">
        <f>E$6+E$7</f>
        <v>0</v>
      </c>
      <c r="M7" s="17">
        <f t="shared" si="0"/>
        <v>0</v>
      </c>
    </row>
    <row r="8" spans="1:13">
      <c r="A8" s="161" t="s">
        <v>23</v>
      </c>
      <c r="B8" s="162"/>
      <c r="C8" s="24">
        <f>January!$D11</f>
        <v>0</v>
      </c>
      <c r="D8" s="25">
        <f>February!$D11</f>
        <v>0</v>
      </c>
      <c r="E8" s="25">
        <f>March!$D11</f>
        <v>0</v>
      </c>
      <c r="F8" s="25">
        <f>April!$D11</f>
        <v>0</v>
      </c>
      <c r="G8" s="25">
        <f>May!$D11</f>
        <v>0</v>
      </c>
      <c r="H8" s="26">
        <f>June!$D11</f>
        <v>0</v>
      </c>
      <c r="J8" s="142" t="s">
        <v>52</v>
      </c>
      <c r="K8" s="143">
        <f>F$4+F$5</f>
        <v>0</v>
      </c>
      <c r="L8" s="143">
        <f>F$6+F$7</f>
        <v>0</v>
      </c>
      <c r="M8" s="17">
        <f t="shared" si="0"/>
        <v>0</v>
      </c>
    </row>
    <row r="9" spans="1:13" ht="15.75" thickBot="1">
      <c r="A9" s="161" t="s">
        <v>32</v>
      </c>
      <c r="B9" s="162"/>
      <c r="C9" s="27">
        <f>January!$D12</f>
        <v>0</v>
      </c>
      <c r="D9" s="31">
        <f>February!$D12</f>
        <v>0</v>
      </c>
      <c r="E9" s="31">
        <f>March!$D12</f>
        <v>0</v>
      </c>
      <c r="F9" s="31">
        <f>April!$D12</f>
        <v>0</v>
      </c>
      <c r="G9" s="31">
        <f>May!$D12</f>
        <v>0</v>
      </c>
      <c r="H9" s="32">
        <f>June!$D12</f>
        <v>0</v>
      </c>
      <c r="J9" s="142" t="s">
        <v>53</v>
      </c>
      <c r="K9" s="143">
        <f>G$4+G$5</f>
        <v>0</v>
      </c>
      <c r="L9" s="143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42" t="s">
        <v>54</v>
      </c>
      <c r="K10" s="143">
        <f>H$4+H$5</f>
        <v>0</v>
      </c>
      <c r="L10" s="143">
        <f>H$6+H$7</f>
        <v>0</v>
      </c>
      <c r="M10" s="17">
        <f t="shared" si="0"/>
        <v>0</v>
      </c>
    </row>
    <row r="11" spans="1:13">
      <c r="A11" s="161" t="s">
        <v>10</v>
      </c>
      <c r="B11" s="162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42" t="s">
        <v>55</v>
      </c>
      <c r="K11" s="143">
        <f>C$11+C$12</f>
        <v>0</v>
      </c>
      <c r="L11" s="143">
        <f>C$13+C$14</f>
        <v>0</v>
      </c>
      <c r="M11" s="17">
        <f t="shared" si="0"/>
        <v>0</v>
      </c>
    </row>
    <row r="12" spans="1:13">
      <c r="A12" s="161" t="s">
        <v>11</v>
      </c>
      <c r="B12" s="162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42" t="s">
        <v>56</v>
      </c>
      <c r="K12" s="143">
        <f>D$11+D$12</f>
        <v>0</v>
      </c>
      <c r="L12" s="143">
        <f>D$13+D$14</f>
        <v>0</v>
      </c>
      <c r="M12" s="17">
        <f t="shared" si="0"/>
        <v>0</v>
      </c>
    </row>
    <row r="13" spans="1:13">
      <c r="A13" s="161" t="s">
        <v>21</v>
      </c>
      <c r="B13" s="162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42" t="s">
        <v>57</v>
      </c>
      <c r="K13" s="143">
        <f>E$11+E$12</f>
        <v>0</v>
      </c>
      <c r="L13" s="143">
        <f>E$13+E$14</f>
        <v>0</v>
      </c>
      <c r="M13" s="17">
        <f t="shared" si="0"/>
        <v>0</v>
      </c>
    </row>
    <row r="14" spans="1:13">
      <c r="A14" s="161" t="s">
        <v>22</v>
      </c>
      <c r="B14" s="162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42" t="s">
        <v>58</v>
      </c>
      <c r="K14" s="143">
        <f>F$11+F$12</f>
        <v>0</v>
      </c>
      <c r="L14" s="143">
        <f>F$13+F$14</f>
        <v>0</v>
      </c>
      <c r="M14" s="17">
        <f t="shared" si="0"/>
        <v>0</v>
      </c>
    </row>
    <row r="15" spans="1:13">
      <c r="A15" s="161" t="s">
        <v>23</v>
      </c>
      <c r="B15" s="162"/>
      <c r="C15" s="25">
        <f>July!$D11</f>
        <v>0</v>
      </c>
      <c r="D15" s="25">
        <f>August!$D11</f>
        <v>0</v>
      </c>
      <c r="E15" s="25">
        <f>September!$D11</f>
        <v>0</v>
      </c>
      <c r="F15" s="25">
        <f>October!$D11</f>
        <v>0</v>
      </c>
      <c r="G15" s="25">
        <f>November!$D11</f>
        <v>0</v>
      </c>
      <c r="H15" s="26">
        <f>December!$D11</f>
        <v>0</v>
      </c>
      <c r="J15" s="142" t="s">
        <v>59</v>
      </c>
      <c r="K15" s="143">
        <f>G$11+G$12</f>
        <v>0</v>
      </c>
      <c r="L15" s="143">
        <f>G$13+G$14</f>
        <v>0</v>
      </c>
      <c r="M15" s="17">
        <f t="shared" si="0"/>
        <v>0</v>
      </c>
    </row>
    <row r="16" spans="1:13" ht="15.75" thickBot="1">
      <c r="A16" s="152" t="s">
        <v>32</v>
      </c>
      <c r="B16" s="153"/>
      <c r="C16" s="31">
        <f>July!$D12</f>
        <v>0</v>
      </c>
      <c r="D16" s="31">
        <f>August!$D12</f>
        <v>0</v>
      </c>
      <c r="E16" s="31">
        <f>September!$D12</f>
        <v>0</v>
      </c>
      <c r="F16" s="31">
        <f>October!$D12</f>
        <v>0</v>
      </c>
      <c r="G16" s="31">
        <f>November!$D12</f>
        <v>0</v>
      </c>
      <c r="H16" s="32">
        <f>December!$D12</f>
        <v>0</v>
      </c>
      <c r="J16" s="142" t="s">
        <v>60</v>
      </c>
      <c r="K16" s="143">
        <f>H$11+H$12</f>
        <v>0</v>
      </c>
      <c r="L16" s="143">
        <f>H$13+H$14</f>
        <v>0</v>
      </c>
      <c r="M16" s="17">
        <f t="shared" si="0"/>
        <v>0</v>
      </c>
    </row>
    <row r="17" spans="1:13" ht="15.75" thickBot="1">
      <c r="J17" s="144"/>
      <c r="K17" s="145"/>
      <c r="L17" s="145" t="s">
        <v>93</v>
      </c>
      <c r="M17" s="18">
        <f>SUM(M5:M16)</f>
        <v>0</v>
      </c>
    </row>
    <row r="18" spans="1:13">
      <c r="A18" s="157" t="s">
        <v>95</v>
      </c>
      <c r="B18" s="158"/>
      <c r="C18" s="159"/>
      <c r="D18" s="130" t="e">
        <f>AVERAGEIF(K5:K16,"&gt;0")</f>
        <v>#DIV/0!</v>
      </c>
    </row>
    <row r="19" spans="1:13" ht="15.75" thickBot="1">
      <c r="A19" s="152" t="s">
        <v>96</v>
      </c>
      <c r="B19" s="160"/>
      <c r="C19" s="153"/>
      <c r="D19" s="131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tabSelected="1" zoomScaleNormal="100" workbookViewId="0">
      <selection activeCell="M27" sqref="M27"/>
    </sheetView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3" bestFit="1" customWidth="1"/>
    <col min="7" max="7" width="9.1406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</cols>
  <sheetData>
    <row r="1" spans="2:19" ht="15.75" thickBot="1">
      <c r="H1" s="49"/>
    </row>
    <row r="2" spans="2:19" ht="15.75" thickBot="1">
      <c r="D2" s="157" t="s">
        <v>67</v>
      </c>
      <c r="E2" s="159"/>
      <c r="F2" s="64">
        <v>0</v>
      </c>
      <c r="J2" s="167" t="s">
        <v>79</v>
      </c>
      <c r="K2" s="168"/>
      <c r="L2" s="171">
        <v>1000</v>
      </c>
      <c r="M2" s="172"/>
      <c r="N2" s="107"/>
    </row>
    <row r="3" spans="2:19" ht="15.75" thickBot="1">
      <c r="D3" s="59"/>
      <c r="E3" s="60" t="s">
        <v>73</v>
      </c>
      <c r="F3" s="65">
        <v>41639</v>
      </c>
      <c r="H3" s="49"/>
      <c r="J3" s="97"/>
      <c r="K3" s="98"/>
      <c r="L3" s="99" t="s">
        <v>83</v>
      </c>
      <c r="M3" s="100" t="s">
        <v>84</v>
      </c>
    </row>
    <row r="4" spans="2:19">
      <c r="D4" s="161" t="s">
        <v>100</v>
      </c>
      <c r="E4" s="162"/>
      <c r="F4" s="66">
        <v>1</v>
      </c>
      <c r="I4" s="49"/>
      <c r="J4" s="169" t="s">
        <v>80</v>
      </c>
      <c r="K4" s="166"/>
      <c r="L4" s="101">
        <v>1</v>
      </c>
      <c r="M4" s="102">
        <v>1</v>
      </c>
      <c r="N4" s="108"/>
    </row>
    <row r="5" spans="2:19">
      <c r="D5" s="161" t="s">
        <v>63</v>
      </c>
      <c r="E5" s="162"/>
      <c r="F5" s="66">
        <v>0.1</v>
      </c>
      <c r="H5" s="114"/>
      <c r="I5" s="49"/>
      <c r="J5" s="169" t="s">
        <v>82</v>
      </c>
      <c r="K5" s="166"/>
      <c r="L5" s="105" t="s">
        <v>5</v>
      </c>
      <c r="M5" s="102">
        <v>1</v>
      </c>
      <c r="N5" s="108"/>
    </row>
    <row r="6" spans="2:19" ht="15.75" thickBot="1">
      <c r="D6" s="43"/>
      <c r="E6" s="44" t="s">
        <v>68</v>
      </c>
      <c r="F6" s="66">
        <f>SUM(C10:C22)</f>
        <v>0</v>
      </c>
      <c r="H6" s="49"/>
      <c r="J6" s="170" t="s">
        <v>81</v>
      </c>
      <c r="K6" s="163"/>
      <c r="L6" s="103">
        <v>1</v>
      </c>
      <c r="M6" s="104">
        <v>0.1</v>
      </c>
      <c r="N6" s="109"/>
    </row>
    <row r="7" spans="2:19" ht="15.75" thickBot="1">
      <c r="D7" s="45"/>
      <c r="E7" s="46" t="s">
        <v>66</v>
      </c>
      <c r="F7" s="67">
        <f>SUM(H10:H22)</f>
        <v>2.7397260273972603E-3</v>
      </c>
      <c r="G7" s="49"/>
      <c r="H7" s="49"/>
      <c r="I7" s="49"/>
      <c r="O7" s="76" t="s">
        <v>76</v>
      </c>
      <c r="P7" s="110"/>
      <c r="Q7" s="77" t="s">
        <v>77</v>
      </c>
      <c r="R7" s="77" t="s">
        <v>78</v>
      </c>
      <c r="S7" s="73" t="s">
        <v>78</v>
      </c>
    </row>
    <row r="8" spans="2:19" ht="15.75" thickBot="1">
      <c r="N8" s="57"/>
      <c r="O8" s="78" t="s">
        <v>72</v>
      </c>
      <c r="P8" s="111"/>
      <c r="Q8" s="72">
        <v>1.56</v>
      </c>
      <c r="R8" s="106">
        <v>1.45</v>
      </c>
      <c r="S8" s="74">
        <v>1.45</v>
      </c>
    </row>
    <row r="9" spans="2:19" ht="15.75" thickBot="1">
      <c r="B9" s="33"/>
      <c r="C9" s="133" t="s">
        <v>61</v>
      </c>
      <c r="D9" s="133" t="s">
        <v>65</v>
      </c>
      <c r="E9" s="133" t="s">
        <v>62</v>
      </c>
      <c r="F9" s="133" t="s">
        <v>74</v>
      </c>
      <c r="G9" s="133" t="s">
        <v>69</v>
      </c>
      <c r="H9" s="134" t="s">
        <v>64</v>
      </c>
      <c r="J9" s="33"/>
      <c r="K9" s="54"/>
      <c r="L9" s="61" t="s">
        <v>0</v>
      </c>
      <c r="M9" s="61" t="s">
        <v>70</v>
      </c>
      <c r="N9" s="119" t="s">
        <v>85</v>
      </c>
      <c r="O9" s="136" t="s">
        <v>101</v>
      </c>
      <c r="P9" s="136" t="s">
        <v>102</v>
      </c>
      <c r="Q9" s="62">
        <v>9145</v>
      </c>
      <c r="R9" s="63">
        <v>9147</v>
      </c>
      <c r="S9" s="75">
        <v>9146</v>
      </c>
    </row>
    <row r="10" spans="2:19">
      <c r="B10" s="47" t="s">
        <v>71</v>
      </c>
      <c r="C10" s="68">
        <v>0</v>
      </c>
      <c r="D10" s="35">
        <v>41640</v>
      </c>
      <c r="E10" s="36">
        <v>0</v>
      </c>
      <c r="F10" s="69">
        <f>E10-F2</f>
        <v>0</v>
      </c>
      <c r="G10" s="113">
        <f>F10/(D10-F3)</f>
        <v>0</v>
      </c>
      <c r="H10" s="16">
        <f>((D10-$F$3)/365)*$F$4+F10*($F$5)</f>
        <v>2.7397260273972603E-3</v>
      </c>
      <c r="J10" s="47" t="s">
        <v>71</v>
      </c>
      <c r="K10" s="34">
        <v>0</v>
      </c>
      <c r="L10" s="125">
        <v>41640</v>
      </c>
      <c r="M10" s="147">
        <v>0</v>
      </c>
      <c r="N10" s="147">
        <v>0</v>
      </c>
      <c r="O10" s="53" t="s">
        <v>5</v>
      </c>
      <c r="P10" s="53" t="s">
        <v>5</v>
      </c>
      <c r="Q10" s="50">
        <v>0</v>
      </c>
      <c r="R10" s="50">
        <v>0</v>
      </c>
      <c r="S10" s="70">
        <v>0</v>
      </c>
    </row>
    <row r="11" spans="2:19">
      <c r="B11" s="135" t="s">
        <v>49</v>
      </c>
      <c r="C11" s="112">
        <v>0</v>
      </c>
      <c r="D11" s="38">
        <f t="shared" ref="D11:D17" si="0">D10+1</f>
        <v>41641</v>
      </c>
      <c r="E11" s="39">
        <f t="shared" ref="E11:E22" si="1">E10</f>
        <v>0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26">
        <f t="shared" ref="L11:L14" si="5">L10+1</f>
        <v>41641</v>
      </c>
      <c r="M11" s="148">
        <f t="shared" ref="M11:N22" si="6">M10</f>
        <v>0</v>
      </c>
      <c r="N11" s="148">
        <f t="shared" si="6"/>
        <v>0</v>
      </c>
      <c r="O11" s="122">
        <f t="shared" ref="O11:O15" si="7">((M11-M10)/(L11-L10))*1000</f>
        <v>0</v>
      </c>
      <c r="P11" s="122">
        <f t="shared" ref="P11:P12" si="8">((N11-N10)/(L11-L10))*1000</f>
        <v>0</v>
      </c>
      <c r="Q11" s="50"/>
      <c r="R11" s="50"/>
      <c r="S11" s="70"/>
    </row>
    <row r="12" spans="2:19">
      <c r="B12" s="135" t="s">
        <v>50</v>
      </c>
      <c r="C12" s="112">
        <v>0</v>
      </c>
      <c r="D12" s="38">
        <f t="shared" si="0"/>
        <v>41642</v>
      </c>
      <c r="E12" s="39">
        <f t="shared" si="1"/>
        <v>0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26">
        <f t="shared" si="5"/>
        <v>41642</v>
      </c>
      <c r="M12" s="148">
        <f t="shared" si="6"/>
        <v>0</v>
      </c>
      <c r="N12" s="148">
        <f t="shared" si="6"/>
        <v>0</v>
      </c>
      <c r="O12" s="122">
        <f t="shared" si="7"/>
        <v>0</v>
      </c>
      <c r="P12" s="122">
        <f t="shared" si="8"/>
        <v>0</v>
      </c>
      <c r="Q12" s="50"/>
      <c r="R12" s="50"/>
      <c r="S12" s="70"/>
    </row>
    <row r="13" spans="2:19">
      <c r="B13" s="135" t="s">
        <v>51</v>
      </c>
      <c r="C13" s="112">
        <v>0</v>
      </c>
      <c r="D13" s="38">
        <f t="shared" si="0"/>
        <v>41643</v>
      </c>
      <c r="E13" s="39">
        <f t="shared" si="1"/>
        <v>0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26">
        <f t="shared" si="5"/>
        <v>41643</v>
      </c>
      <c r="M13" s="148">
        <f t="shared" si="6"/>
        <v>0</v>
      </c>
      <c r="N13" s="148">
        <f t="shared" si="6"/>
        <v>0</v>
      </c>
      <c r="O13" s="122">
        <f t="shared" si="7"/>
        <v>0</v>
      </c>
      <c r="P13" s="122">
        <f t="shared" ref="P13:P21" si="9">((N13-N12)/(L13-L12))*1000</f>
        <v>0</v>
      </c>
      <c r="Q13" s="50"/>
      <c r="R13" s="50"/>
      <c r="S13" s="70"/>
    </row>
    <row r="14" spans="2:19">
      <c r="B14" s="135" t="s">
        <v>52</v>
      </c>
      <c r="C14" s="37">
        <v>0</v>
      </c>
      <c r="D14" s="38">
        <f t="shared" si="0"/>
        <v>41644</v>
      </c>
      <c r="E14" s="39">
        <f t="shared" si="1"/>
        <v>0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26">
        <f t="shared" si="5"/>
        <v>41644</v>
      </c>
      <c r="M14" s="148">
        <f t="shared" si="6"/>
        <v>0</v>
      </c>
      <c r="N14" s="148">
        <f t="shared" si="6"/>
        <v>0</v>
      </c>
      <c r="O14" s="122">
        <f t="shared" si="7"/>
        <v>0</v>
      </c>
      <c r="P14" s="122">
        <f t="shared" si="9"/>
        <v>0</v>
      </c>
      <c r="Q14" s="50"/>
      <c r="R14" s="50"/>
      <c r="S14" s="70"/>
    </row>
    <row r="15" spans="2:19">
      <c r="B15" s="135" t="s">
        <v>53</v>
      </c>
      <c r="C15" s="37">
        <v>0</v>
      </c>
      <c r="D15" s="38">
        <f t="shared" si="0"/>
        <v>41645</v>
      </c>
      <c r="E15" s="39">
        <f t="shared" si="1"/>
        <v>0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26">
        <f t="shared" ref="L15:L22" si="10">L14+1</f>
        <v>41645</v>
      </c>
      <c r="M15" s="148">
        <f t="shared" si="6"/>
        <v>0</v>
      </c>
      <c r="N15" s="148">
        <f t="shared" si="6"/>
        <v>0</v>
      </c>
      <c r="O15" s="122">
        <f t="shared" si="7"/>
        <v>0</v>
      </c>
      <c r="P15" s="122">
        <f t="shared" si="9"/>
        <v>0</v>
      </c>
      <c r="Q15" s="50"/>
      <c r="R15" s="50"/>
      <c r="S15" s="70"/>
    </row>
    <row r="16" spans="2:19">
      <c r="B16" s="135" t="s">
        <v>54</v>
      </c>
      <c r="C16" s="37">
        <v>0</v>
      </c>
      <c r="D16" s="38">
        <f t="shared" si="0"/>
        <v>41646</v>
      </c>
      <c r="E16" s="39">
        <f t="shared" si="1"/>
        <v>0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26">
        <f t="shared" si="10"/>
        <v>41646</v>
      </c>
      <c r="M16" s="148">
        <f t="shared" si="6"/>
        <v>0</v>
      </c>
      <c r="N16" s="148">
        <f t="shared" si="6"/>
        <v>0</v>
      </c>
      <c r="O16" s="122">
        <f t="shared" ref="O16:O22" si="11">((M16-M15)/(L16-L15))*1000</f>
        <v>0</v>
      </c>
      <c r="P16" s="122">
        <f t="shared" si="9"/>
        <v>0</v>
      </c>
      <c r="Q16" s="50"/>
      <c r="R16" s="50"/>
      <c r="S16" s="70"/>
    </row>
    <row r="17" spans="2:20">
      <c r="B17" s="135" t="s">
        <v>55</v>
      </c>
      <c r="C17" s="37">
        <v>0</v>
      </c>
      <c r="D17" s="38">
        <f t="shared" si="0"/>
        <v>41647</v>
      </c>
      <c r="E17" s="39">
        <f t="shared" si="1"/>
        <v>0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26">
        <f t="shared" si="10"/>
        <v>41647</v>
      </c>
      <c r="M17" s="148">
        <f t="shared" si="6"/>
        <v>0</v>
      </c>
      <c r="N17" s="148">
        <f t="shared" ref="N17:N22" si="12">N16</f>
        <v>0</v>
      </c>
      <c r="O17" s="122">
        <f t="shared" si="11"/>
        <v>0</v>
      </c>
      <c r="P17" s="122">
        <f t="shared" si="9"/>
        <v>0</v>
      </c>
      <c r="Q17" s="50"/>
      <c r="R17" s="50"/>
      <c r="S17" s="70"/>
    </row>
    <row r="18" spans="2:20">
      <c r="B18" s="135" t="s">
        <v>56</v>
      </c>
      <c r="C18" s="37">
        <v>0</v>
      </c>
      <c r="D18" s="38">
        <f t="shared" ref="D18:D22" si="13">D17+1</f>
        <v>41648</v>
      </c>
      <c r="E18" s="39">
        <f t="shared" si="1"/>
        <v>0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26">
        <f t="shared" si="10"/>
        <v>41648</v>
      </c>
      <c r="M18" s="148">
        <f t="shared" si="6"/>
        <v>0</v>
      </c>
      <c r="N18" s="148">
        <f t="shared" si="12"/>
        <v>0</v>
      </c>
      <c r="O18" s="122">
        <f t="shared" si="11"/>
        <v>0</v>
      </c>
      <c r="P18" s="122">
        <f t="shared" si="9"/>
        <v>0</v>
      </c>
      <c r="Q18" s="50"/>
      <c r="R18" s="50"/>
      <c r="S18" s="70"/>
    </row>
    <row r="19" spans="2:20">
      <c r="B19" s="135" t="s">
        <v>57</v>
      </c>
      <c r="C19" s="37">
        <v>0</v>
      </c>
      <c r="D19" s="38">
        <f t="shared" si="13"/>
        <v>41649</v>
      </c>
      <c r="E19" s="39">
        <f t="shared" si="1"/>
        <v>0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26">
        <f t="shared" si="10"/>
        <v>41649</v>
      </c>
      <c r="M19" s="148">
        <f t="shared" si="6"/>
        <v>0</v>
      </c>
      <c r="N19" s="148">
        <f t="shared" si="12"/>
        <v>0</v>
      </c>
      <c r="O19" s="122">
        <f t="shared" si="11"/>
        <v>0</v>
      </c>
      <c r="P19" s="122">
        <f t="shared" si="9"/>
        <v>0</v>
      </c>
      <c r="Q19" s="50"/>
      <c r="R19" s="50"/>
      <c r="S19" s="70"/>
    </row>
    <row r="20" spans="2:20">
      <c r="B20" s="135" t="s">
        <v>58</v>
      </c>
      <c r="C20" s="37">
        <v>0</v>
      </c>
      <c r="D20" s="38">
        <f>D19+1</f>
        <v>41650</v>
      </c>
      <c r="E20" s="39">
        <f t="shared" si="1"/>
        <v>0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26">
        <f t="shared" si="10"/>
        <v>41650</v>
      </c>
      <c r="M20" s="148">
        <f t="shared" si="6"/>
        <v>0</v>
      </c>
      <c r="N20" s="148">
        <f t="shared" si="12"/>
        <v>0</v>
      </c>
      <c r="O20" s="122">
        <f t="shared" si="11"/>
        <v>0</v>
      </c>
      <c r="P20" s="122">
        <f t="shared" si="9"/>
        <v>0</v>
      </c>
      <c r="Q20" s="50"/>
      <c r="R20" s="50"/>
      <c r="S20" s="70"/>
      <c r="T20" s="58"/>
    </row>
    <row r="21" spans="2:20">
      <c r="B21" s="135" t="s">
        <v>59</v>
      </c>
      <c r="C21" s="37">
        <v>0</v>
      </c>
      <c r="D21" s="38">
        <f>D20+1</f>
        <v>41651</v>
      </c>
      <c r="E21" s="39">
        <f t="shared" si="1"/>
        <v>0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26">
        <f t="shared" si="10"/>
        <v>41651</v>
      </c>
      <c r="M21" s="148">
        <f t="shared" si="6"/>
        <v>0</v>
      </c>
      <c r="N21" s="148">
        <f t="shared" si="12"/>
        <v>0</v>
      </c>
      <c r="O21" s="122">
        <f t="shared" si="11"/>
        <v>0</v>
      </c>
      <c r="P21" s="122">
        <f t="shared" si="9"/>
        <v>0</v>
      </c>
      <c r="Q21" s="50"/>
      <c r="R21" s="50"/>
      <c r="S21" s="70"/>
    </row>
    <row r="22" spans="2:20" ht="15.75" thickBot="1">
      <c r="B22" s="132" t="s">
        <v>60</v>
      </c>
      <c r="C22" s="40">
        <v>0</v>
      </c>
      <c r="D22" s="41">
        <f t="shared" si="13"/>
        <v>41652</v>
      </c>
      <c r="E22" s="42">
        <f t="shared" si="1"/>
        <v>0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7">
        <f t="shared" si="10"/>
        <v>41652</v>
      </c>
      <c r="M22" s="149">
        <f t="shared" si="6"/>
        <v>0</v>
      </c>
      <c r="N22" s="149">
        <f t="shared" si="12"/>
        <v>0</v>
      </c>
      <c r="O22" s="123">
        <f t="shared" si="11"/>
        <v>0</v>
      </c>
      <c r="P22" s="124">
        <f>((N22-N21)/(L22-L21))*1000</f>
        <v>0</v>
      </c>
      <c r="Q22" s="51">
        <f>MAX(Q10:Q21)</f>
        <v>0</v>
      </c>
      <c r="R22" s="51">
        <f>MAX(R10:R21)</f>
        <v>0</v>
      </c>
      <c r="S22" s="71">
        <f>MAX(S10:S21)</f>
        <v>0</v>
      </c>
    </row>
    <row r="23" spans="2:20" ht="15.75" thickBot="1">
      <c r="M23" s="57"/>
      <c r="N23" s="57"/>
    </row>
    <row r="24" spans="2:20" ht="15.75" thickBot="1">
      <c r="J24" s="80"/>
      <c r="K24" s="93"/>
      <c r="L24" s="93"/>
      <c r="M24" s="91" t="s">
        <v>86</v>
      </c>
      <c r="N24" s="92" t="s">
        <v>64</v>
      </c>
    </row>
    <row r="25" spans="2:20">
      <c r="H25" s="57"/>
      <c r="J25" s="164" t="s">
        <v>70</v>
      </c>
      <c r="K25" s="165"/>
      <c r="L25" s="85" t="s">
        <v>88</v>
      </c>
      <c r="M25" s="86">
        <f>(M22-M10)</f>
        <v>0</v>
      </c>
      <c r="N25" s="87">
        <f>M25*$M$4</f>
        <v>0</v>
      </c>
    </row>
    <row r="26" spans="2:20">
      <c r="I26" s="52"/>
      <c r="J26" s="164"/>
      <c r="K26" s="165"/>
      <c r="L26" s="88" t="s">
        <v>89</v>
      </c>
      <c r="M26" s="83">
        <v>45.15</v>
      </c>
      <c r="N26" s="89">
        <f>M26*$L$4</f>
        <v>45.15</v>
      </c>
    </row>
    <row r="27" spans="2:20">
      <c r="J27" s="164" t="s">
        <v>31</v>
      </c>
      <c r="K27" s="165"/>
      <c r="L27" s="88" t="s">
        <v>88</v>
      </c>
      <c r="M27" s="84">
        <f>((Q22*Q8)+(R22*R8)+(S22*S8))*(L2/1000)</f>
        <v>0</v>
      </c>
      <c r="N27" s="89">
        <f>M27*$M$6</f>
        <v>0</v>
      </c>
    </row>
    <row r="28" spans="2:20">
      <c r="J28" s="164"/>
      <c r="K28" s="165"/>
      <c r="L28" s="88" t="s">
        <v>89</v>
      </c>
      <c r="M28" s="83">
        <v>45.15</v>
      </c>
      <c r="N28" s="89">
        <f>M28*$L$6</f>
        <v>45.15</v>
      </c>
    </row>
    <row r="29" spans="2:20" ht="15.75" thickBot="1">
      <c r="J29" s="164" t="s">
        <v>85</v>
      </c>
      <c r="K29" s="165"/>
      <c r="L29" s="90" t="s">
        <v>88</v>
      </c>
      <c r="M29" s="116">
        <f>(N22-N10)+(M25)</f>
        <v>0</v>
      </c>
      <c r="N29" s="115">
        <f>M29*M5</f>
        <v>0</v>
      </c>
    </row>
    <row r="30" spans="2:20">
      <c r="J30" s="94"/>
      <c r="K30" s="95"/>
      <c r="L30" s="166" t="s">
        <v>66</v>
      </c>
      <c r="M30" s="166"/>
      <c r="N30" s="82">
        <f>SUM(N25:N29)</f>
        <v>90.3</v>
      </c>
    </row>
    <row r="31" spans="2:20" ht="15.75" thickBot="1">
      <c r="J31" s="94"/>
      <c r="K31" s="95"/>
      <c r="L31" s="166" t="s">
        <v>87</v>
      </c>
      <c r="M31" s="166"/>
      <c r="N31" s="18">
        <f>SUM(K10:K22)</f>
        <v>0</v>
      </c>
    </row>
    <row r="32" spans="2:20" ht="15.75" thickBot="1">
      <c r="J32" s="81"/>
      <c r="K32" s="96"/>
      <c r="L32" s="163" t="s">
        <v>75</v>
      </c>
      <c r="M32" s="163"/>
      <c r="N32" s="79">
        <f>N31-N30</f>
        <v>-90.3</v>
      </c>
    </row>
  </sheetData>
  <mergeCells count="14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7"/>
  <sheetViews>
    <sheetView zoomScaleNormal="100"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 t="s">
        <v>48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35</v>
      </c>
      <c r="B5" s="174"/>
      <c r="C5" s="6" t="s">
        <v>33</v>
      </c>
      <c r="D5" s="10">
        <f>November!D12</f>
        <v>0</v>
      </c>
      <c r="K5" t="s">
        <v>6</v>
      </c>
      <c r="M5" t="s">
        <v>29</v>
      </c>
    </row>
    <row r="6" spans="1:14" ht="15.75">
      <c r="A6" s="173" t="s">
        <v>37</v>
      </c>
      <c r="B6" s="174"/>
      <c r="C6" s="7" t="s">
        <v>9</v>
      </c>
      <c r="D6" s="11">
        <f>November!D11</f>
        <v>0</v>
      </c>
      <c r="K6" t="s">
        <v>94</v>
      </c>
    </row>
    <row r="7" spans="1:14" ht="15.75">
      <c r="A7" s="173" t="s">
        <v>35</v>
      </c>
      <c r="B7" s="174"/>
      <c r="C7" s="8" t="s">
        <v>10</v>
      </c>
      <c r="D7" s="12">
        <f>DSUM(Table2245678910111213[#All],"Value",G3:G4)</f>
        <v>0</v>
      </c>
    </row>
    <row r="8" spans="1:14" ht="15.75">
      <c r="A8" s="173" t="s">
        <v>38</v>
      </c>
      <c r="B8" s="174"/>
      <c r="C8" s="7" t="s">
        <v>11</v>
      </c>
      <c r="D8" s="11">
        <f>DSUM(Table2245678910111213[#All],"Value",H3:H4)</f>
        <v>0</v>
      </c>
    </row>
    <row r="9" spans="1:14" ht="15.75">
      <c r="A9" s="173" t="s">
        <v>36</v>
      </c>
      <c r="B9" s="174"/>
      <c r="C9" s="8" t="s">
        <v>21</v>
      </c>
      <c r="D9" s="12">
        <f>DSUM(Table2245678910111213[#All],"Value",I3:I4)</f>
        <v>0</v>
      </c>
    </row>
    <row r="10" spans="1:14" ht="15.75">
      <c r="A10" s="173" t="s">
        <v>35</v>
      </c>
      <c r="B10" s="174"/>
      <c r="C10" s="7" t="s">
        <v>22</v>
      </c>
      <c r="D10" s="11">
        <f>DSUM(Table2245678910111213[#All],"Value",J3:J4)</f>
        <v>0</v>
      </c>
    </row>
    <row r="11" spans="1:14" ht="15.75">
      <c r="A11" s="173" t="s">
        <v>16</v>
      </c>
      <c r="B11" s="174"/>
      <c r="C11" s="8" t="s">
        <v>23</v>
      </c>
      <c r="D11" s="12">
        <f>DSUM(Table2245678910111213[#All],"Value",N3:N4)+D9-DSUM(Table2245678910111213[#All],"Value",M3:M5)+D6</f>
        <v>0</v>
      </c>
      <c r="F11" s="49"/>
    </row>
    <row r="12" spans="1:14" ht="16.5" thickBot="1">
      <c r="A12" s="173"/>
      <c r="B12" s="174"/>
      <c r="C12" s="14" t="s">
        <v>32</v>
      </c>
      <c r="D12" s="15">
        <f>DSUM(Table2245678910111213[#All],"Value",L3:L4)+D10-DSUM(Table2245678910111213[#All],"Value",K3:K6)+D5</f>
        <v>0</v>
      </c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 t="s">
        <v>14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 t="s">
        <v>46</v>
      </c>
      <c r="B5" s="174"/>
      <c r="C5" s="6" t="s">
        <v>33</v>
      </c>
      <c r="D5" s="10">
        <f>October!D12</f>
        <v>0</v>
      </c>
      <c r="K5" t="s">
        <v>6</v>
      </c>
      <c r="M5" t="s">
        <v>29</v>
      </c>
    </row>
    <row r="6" spans="1:15" ht="15.75">
      <c r="A6" s="173" t="s">
        <v>47</v>
      </c>
      <c r="B6" s="174"/>
      <c r="C6" s="7" t="s">
        <v>9</v>
      </c>
      <c r="D6" s="11">
        <f>October!D11</f>
        <v>0</v>
      </c>
      <c r="K6" t="s">
        <v>94</v>
      </c>
    </row>
    <row r="7" spans="1:15" ht="15.75">
      <c r="A7" s="173" t="s">
        <v>35</v>
      </c>
      <c r="B7" s="174"/>
      <c r="C7" s="8" t="s">
        <v>10</v>
      </c>
      <c r="D7" s="12">
        <f>DSUM(Table22456789101112[#All],"Value",G3:G4)</f>
        <v>0</v>
      </c>
    </row>
    <row r="8" spans="1:15" ht="15.75">
      <c r="A8" s="173" t="s">
        <v>38</v>
      </c>
      <c r="B8" s="174"/>
      <c r="C8" s="7" t="s">
        <v>11</v>
      </c>
      <c r="D8" s="11">
        <f>DSUM(Table22456789101112[#All],"Value",H3:H4)</f>
        <v>0</v>
      </c>
    </row>
    <row r="9" spans="1:15" ht="15.75">
      <c r="A9" s="173" t="s">
        <v>36</v>
      </c>
      <c r="B9" s="174"/>
      <c r="C9" s="8" t="s">
        <v>21</v>
      </c>
      <c r="D9" s="12">
        <f>DSUM(Table22456789101112[#All],"Value",I3:I4)</f>
        <v>0</v>
      </c>
    </row>
    <row r="10" spans="1:15" ht="15.75">
      <c r="A10" s="173" t="s">
        <v>35</v>
      </c>
      <c r="B10" s="174"/>
      <c r="C10" s="7" t="s">
        <v>22</v>
      </c>
      <c r="D10" s="11">
        <f>DSUM(Table22456789101112[#All],"Value",J3:J4)</f>
        <v>0</v>
      </c>
    </row>
    <row r="11" spans="1:15" ht="15.75">
      <c r="A11" s="173" t="s">
        <v>16</v>
      </c>
      <c r="B11" s="174"/>
      <c r="C11" s="8" t="s">
        <v>23</v>
      </c>
      <c r="D11" s="12">
        <f>DSUM(Table22456789101112[#All],"Value",N3:N4)+D9-DSUM(Table22456789101112[#All],"Value",M3:M5)+D6</f>
        <v>0</v>
      </c>
      <c r="F11" s="49"/>
      <c r="O11" s="49"/>
    </row>
    <row r="12" spans="1:15" ht="16.5" thickBot="1">
      <c r="A12" s="173"/>
      <c r="B12" s="174"/>
      <c r="C12" s="14" t="s">
        <v>32</v>
      </c>
      <c r="D12" s="15">
        <f>DSUM(Table22456789101112[#All],"Value",L3:L4)+D10-DSUM(Table22456789101112[#All],"Value",K3:K6)+D5</f>
        <v>0</v>
      </c>
      <c r="F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73" t="s">
        <v>46</v>
      </c>
      <c r="B5" s="174"/>
      <c r="C5" s="6" t="s">
        <v>33</v>
      </c>
      <c r="D5" s="10">
        <f>September!D12</f>
        <v>0</v>
      </c>
      <c r="K5" t="s">
        <v>6</v>
      </c>
      <c r="M5" t="s">
        <v>29</v>
      </c>
    </row>
    <row r="6" spans="1:17" ht="15.75">
      <c r="A6" s="173" t="s">
        <v>37</v>
      </c>
      <c r="B6" s="174"/>
      <c r="C6" s="7" t="s">
        <v>9</v>
      </c>
      <c r="D6" s="11">
        <f>September!D11</f>
        <v>0</v>
      </c>
      <c r="K6" t="s">
        <v>94</v>
      </c>
    </row>
    <row r="7" spans="1:17" ht="15.75">
      <c r="A7" s="173" t="s">
        <v>45</v>
      </c>
      <c r="B7" s="174"/>
      <c r="C7" s="8" t="s">
        <v>10</v>
      </c>
      <c r="D7" s="12">
        <f>DSUM(Table224567891011[#All],"Value",G3:G4)</f>
        <v>0</v>
      </c>
    </row>
    <row r="8" spans="1:17" ht="15.75">
      <c r="A8" s="173" t="s">
        <v>46</v>
      </c>
      <c r="B8" s="174"/>
      <c r="C8" s="7" t="s">
        <v>11</v>
      </c>
      <c r="D8" s="11">
        <f>DSUM(Table224567891011[#All],"Value",H3:H4)</f>
        <v>0</v>
      </c>
    </row>
    <row r="9" spans="1:17" ht="15.75">
      <c r="A9" s="173" t="s">
        <v>36</v>
      </c>
      <c r="B9" s="174"/>
      <c r="C9" s="8" t="s">
        <v>21</v>
      </c>
      <c r="D9" s="12">
        <f>DSUM(Table224567891011[#All],"Value",I3:I4)</f>
        <v>0</v>
      </c>
    </row>
    <row r="10" spans="1:17" ht="15.75">
      <c r="A10" s="173" t="s">
        <v>35</v>
      </c>
      <c r="B10" s="174"/>
      <c r="C10" s="7" t="s">
        <v>22</v>
      </c>
      <c r="D10" s="11">
        <f>DSUM(Table224567891011[#All],"Value",J3:J4)</f>
        <v>0</v>
      </c>
    </row>
    <row r="11" spans="1:17" ht="15.75">
      <c r="A11" s="173" t="s">
        <v>16</v>
      </c>
      <c r="B11" s="174"/>
      <c r="C11" s="8" t="s">
        <v>23</v>
      </c>
      <c r="D11" s="12">
        <f>DSUM(Table224567891011[#All],"Value",N3:N4)+D9-DSUM(Table224567891011[#All],"Value",M3:M5)+D6</f>
        <v>0</v>
      </c>
      <c r="E11" s="49"/>
      <c r="F11" s="49"/>
    </row>
    <row r="12" spans="1:17" ht="16.5" thickBot="1">
      <c r="A12" s="173"/>
      <c r="B12" s="174"/>
      <c r="C12" s="14" t="s">
        <v>32</v>
      </c>
      <c r="D12" s="15">
        <f>DSUM(Table224567891011[#All],"Value",L3:L4)+D10-DSUM(Table224567891011[#All],"Value",K3:K6)+D5</f>
        <v>0</v>
      </c>
      <c r="E12" s="49"/>
      <c r="F12" s="49"/>
      <c r="O12" s="49"/>
      <c r="P12" s="49"/>
      <c r="Q12" s="49"/>
    </row>
    <row r="13" spans="1:17" ht="15.75" thickBot="1"/>
    <row r="14" spans="1:17" ht="15.75" thickBot="1">
      <c r="A14" s="178" t="s">
        <v>104</v>
      </c>
      <c r="B14" s="179"/>
      <c r="C14" s="179"/>
      <c r="D14" s="179"/>
      <c r="E14" s="180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 t="s">
        <v>44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35</v>
      </c>
      <c r="B5" s="174"/>
      <c r="C5" s="6" t="s">
        <v>33</v>
      </c>
      <c r="D5" s="10">
        <f>August!D12</f>
        <v>0</v>
      </c>
      <c r="K5" t="s">
        <v>6</v>
      </c>
      <c r="M5" t="s">
        <v>29</v>
      </c>
    </row>
    <row r="6" spans="1:14" ht="15.75">
      <c r="A6" s="173" t="s">
        <v>40</v>
      </c>
      <c r="B6" s="174"/>
      <c r="C6" s="7" t="s">
        <v>9</v>
      </c>
      <c r="D6" s="11">
        <f>August!D11</f>
        <v>0</v>
      </c>
      <c r="K6" t="s">
        <v>94</v>
      </c>
    </row>
    <row r="7" spans="1:14" ht="15.75">
      <c r="A7" s="173" t="s">
        <v>45</v>
      </c>
      <c r="B7" s="174"/>
      <c r="C7" s="8" t="s">
        <v>10</v>
      </c>
      <c r="D7" s="12">
        <f>DSUM(Table2245678910[#All],"Value",G3:G4)</f>
        <v>0</v>
      </c>
    </row>
    <row r="8" spans="1:14" ht="15.75">
      <c r="A8" s="173" t="s">
        <v>35</v>
      </c>
      <c r="B8" s="174"/>
      <c r="C8" s="7" t="s">
        <v>11</v>
      </c>
      <c r="D8" s="11">
        <f>DSUM(Table2245678910[#All],"Value",H3:H4)</f>
        <v>0</v>
      </c>
    </row>
    <row r="9" spans="1:14" ht="15.75">
      <c r="A9" s="173" t="s">
        <v>38</v>
      </c>
      <c r="B9" s="174"/>
      <c r="C9" s="8" t="s">
        <v>21</v>
      </c>
      <c r="D9" s="12">
        <f>DSUM(Table2245678910[#All],"Value",I3:I4)</f>
        <v>0</v>
      </c>
    </row>
    <row r="10" spans="1:14" ht="15.75">
      <c r="A10" s="173" t="s">
        <v>36</v>
      </c>
      <c r="B10" s="174"/>
      <c r="C10" s="7" t="s">
        <v>22</v>
      </c>
      <c r="D10" s="11">
        <f>DSUM(Table2245678910[#All],"Value",J3:J4)</f>
        <v>0</v>
      </c>
    </row>
    <row r="11" spans="1:14" ht="15.75">
      <c r="A11" s="173" t="s">
        <v>35</v>
      </c>
      <c r="B11" s="174"/>
      <c r="C11" s="8" t="s">
        <v>23</v>
      </c>
      <c r="D11" s="12">
        <f>DSUM(Table2245678910[#All],"Value",N3:N4)+D9-DSUM(Table2245678910[#All],"Value",M3:M5)+D6</f>
        <v>0</v>
      </c>
      <c r="F11" s="49"/>
    </row>
    <row r="12" spans="1:14" ht="16.5" thickBot="1">
      <c r="A12" s="173" t="s">
        <v>16</v>
      </c>
      <c r="B12" s="174"/>
      <c r="C12" s="14" t="s">
        <v>32</v>
      </c>
      <c r="D12" s="15">
        <f>DSUM(Table2245678910[#All],"Value",L3:L4)+D10-DSUM(Table2245678910[#All],"Value",K3:K6)+D5</f>
        <v>0</v>
      </c>
      <c r="E12" s="49"/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 t="s">
        <v>13</v>
      </c>
      <c r="B5" s="174"/>
      <c r="C5" s="6" t="s">
        <v>33</v>
      </c>
      <c r="D5" s="10">
        <f>July!D12</f>
        <v>0</v>
      </c>
      <c r="K5" t="s">
        <v>6</v>
      </c>
      <c r="M5" t="s">
        <v>29</v>
      </c>
    </row>
    <row r="6" spans="1:15" ht="15.75">
      <c r="A6" s="173" t="s">
        <v>15</v>
      </c>
      <c r="B6" s="174"/>
      <c r="C6" s="7" t="s">
        <v>9</v>
      </c>
      <c r="D6" s="11">
        <f>July!D11</f>
        <v>0</v>
      </c>
      <c r="K6" t="s">
        <v>94</v>
      </c>
    </row>
    <row r="7" spans="1:15" ht="15.75">
      <c r="A7" s="173" t="s">
        <v>43</v>
      </c>
      <c r="B7" s="174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73" t="s">
        <v>15</v>
      </c>
      <c r="B8" s="174"/>
      <c r="C8" s="7" t="s">
        <v>11</v>
      </c>
      <c r="D8" s="11">
        <f>DSUM(Table22456789[#All],"Value",H3:H4)</f>
        <v>0</v>
      </c>
      <c r="E8" s="49"/>
    </row>
    <row r="9" spans="1:15" ht="15.75">
      <c r="A9" s="173" t="s">
        <v>44</v>
      </c>
      <c r="B9" s="174"/>
      <c r="C9" s="8" t="s">
        <v>21</v>
      </c>
      <c r="D9" s="12">
        <f>DSUM(Table22456789[#All],"Value",I3:I4)</f>
        <v>0</v>
      </c>
    </row>
    <row r="10" spans="1:15" ht="15.75">
      <c r="A10" s="173" t="s">
        <v>45</v>
      </c>
      <c r="B10" s="174"/>
      <c r="C10" s="7" t="s">
        <v>22</v>
      </c>
      <c r="D10" s="11">
        <f>DSUM(Table22456789[#All],"Value",J3:J4)</f>
        <v>0</v>
      </c>
    </row>
    <row r="11" spans="1:15" ht="15.75">
      <c r="A11" s="173"/>
      <c r="B11" s="174"/>
      <c r="C11" s="8" t="s">
        <v>23</v>
      </c>
      <c r="D11" s="12">
        <f>DSUM(Table22456789[#All],"Value",N3:N4)+D9-DSUM(Table22456789[#All],"Value",M3:M5)+D6</f>
        <v>0</v>
      </c>
      <c r="E11" s="49"/>
      <c r="F11" s="49"/>
    </row>
    <row r="12" spans="1:15" ht="16.5" thickBot="1">
      <c r="A12" s="173"/>
      <c r="B12" s="174"/>
      <c r="C12" s="14" t="s">
        <v>32</v>
      </c>
      <c r="D12" s="15">
        <f>DSUM(Table22456789[#All],"Value",L3:L4)+D10-DSUM(Table22456789[#All],"Value",K3:K6)+D5</f>
        <v>0</v>
      </c>
      <c r="E12" s="49"/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/>
      <c r="B5" s="174"/>
      <c r="C5" s="6" t="s">
        <v>33</v>
      </c>
      <c r="D5" s="10">
        <f>June!D12</f>
        <v>0</v>
      </c>
      <c r="K5" t="s">
        <v>6</v>
      </c>
      <c r="M5" t="s">
        <v>29</v>
      </c>
    </row>
    <row r="6" spans="1:14" ht="15.75">
      <c r="A6" s="173" t="s">
        <v>12</v>
      </c>
      <c r="B6" s="174"/>
      <c r="C6" s="7" t="s">
        <v>9</v>
      </c>
      <c r="D6" s="11">
        <f>June!D11</f>
        <v>0</v>
      </c>
      <c r="K6" t="s">
        <v>94</v>
      </c>
    </row>
    <row r="7" spans="1:14" ht="15.75">
      <c r="A7" s="173" t="s">
        <v>15</v>
      </c>
      <c r="B7" s="174"/>
      <c r="C7" s="8" t="s">
        <v>10</v>
      </c>
      <c r="D7" s="12">
        <f>DSUM(Table2245678[#All],"Value",G3:G4)</f>
        <v>0</v>
      </c>
    </row>
    <row r="8" spans="1:14" ht="15.75">
      <c r="A8" s="173" t="s">
        <v>42</v>
      </c>
      <c r="B8" s="174"/>
      <c r="C8" s="7" t="s">
        <v>11</v>
      </c>
      <c r="D8" s="11">
        <f>DSUM(Table2245678[#All],"Value",H3:H4)</f>
        <v>0</v>
      </c>
    </row>
    <row r="9" spans="1:14" ht="15.75">
      <c r="A9" s="173" t="s">
        <v>17</v>
      </c>
      <c r="B9" s="174"/>
      <c r="C9" s="8" t="s">
        <v>21</v>
      </c>
      <c r="D9" s="12">
        <f>DSUM(Table2245678[#All],"Value",I3:I4)</f>
        <v>0</v>
      </c>
    </row>
    <row r="10" spans="1:14" ht="15.75">
      <c r="A10" s="173"/>
      <c r="B10" s="174"/>
      <c r="C10" s="7" t="s">
        <v>22</v>
      </c>
      <c r="D10" s="11">
        <f>DSUM(Table2245678[#All],"Value",J3:J4)</f>
        <v>0</v>
      </c>
    </row>
    <row r="11" spans="1:14" ht="15.75">
      <c r="A11" s="173"/>
      <c r="B11" s="174"/>
      <c r="C11" s="8" t="s">
        <v>23</v>
      </c>
      <c r="D11" s="12">
        <f>DSUM(Table2245678[#All],"Value",N3:N4)+D9-DSUM(Table2245678[#All],"Value",M3:M5)+D6</f>
        <v>0</v>
      </c>
      <c r="E11" s="49"/>
      <c r="F11" s="49"/>
    </row>
    <row r="12" spans="1:14" ht="16.5" thickBot="1">
      <c r="A12" s="173"/>
      <c r="B12" s="174"/>
      <c r="C12" s="14" t="s">
        <v>32</v>
      </c>
      <c r="D12" s="15">
        <f>DSUM(Table2245678[#All],"Value",L3:L4)+D10-DSUM(Table2245678[#All],"Value",K3:K6)+D5</f>
        <v>0</v>
      </c>
      <c r="E12" s="49"/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2015-09-15T21:03:30Z</dcterms:modified>
</cp:coreProperties>
</file>