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rcísio M. Almeida\Desktop\"/>
    </mc:Choice>
  </mc:AlternateContent>
  <bookViews>
    <workbookView xWindow="0" yWindow="0" windowWidth="20490" windowHeight="8340" activeTab="6"/>
  </bookViews>
  <sheets>
    <sheet name="360" sheetId="1" r:id="rId1"/>
    <sheet name="3600" sheetId="4" r:id="rId2"/>
    <sheet name="36000" sheetId="5" r:id="rId3"/>
    <sheet name="360000" sheetId="6" r:id="rId4"/>
    <sheet name="PDF" sheetId="9" r:id="rId5"/>
    <sheet name="Exercicio6.2.4" sheetId="7" r:id="rId6"/>
    <sheet name="Plan2" sheetId="10" r:id="rId7"/>
    <sheet name="Exercicio6.2.3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9" l="1"/>
  <c r="B18" i="1"/>
  <c r="D18" i="5"/>
  <c r="E18" i="5"/>
  <c r="F18" i="5"/>
  <c r="C18" i="6"/>
  <c r="D18" i="6"/>
  <c r="E18" i="6"/>
  <c r="F18" i="6"/>
  <c r="B18" i="6"/>
  <c r="B18" i="5"/>
  <c r="D18" i="4"/>
  <c r="E18" i="4"/>
  <c r="F18" i="4"/>
  <c r="C17" i="4"/>
  <c r="D17" i="4"/>
  <c r="E17" i="4"/>
  <c r="F17" i="4"/>
  <c r="B17" i="4"/>
  <c r="B15" i="4"/>
  <c r="B5" i="4"/>
  <c r="C17" i="5"/>
  <c r="D17" i="5"/>
  <c r="E17" i="5"/>
  <c r="F17" i="5"/>
  <c r="B17" i="5"/>
  <c r="C18" i="1"/>
  <c r="D18" i="1"/>
  <c r="E18" i="1"/>
  <c r="F18" i="1"/>
  <c r="L23" i="4"/>
  <c r="B4" i="1"/>
  <c r="C4" i="1"/>
  <c r="D4" i="1"/>
  <c r="E4" i="1"/>
  <c r="E17" i="1" s="1"/>
  <c r="F4" i="1"/>
  <c r="B5" i="1"/>
  <c r="C5" i="1"/>
  <c r="D5" i="1"/>
  <c r="D17" i="1" s="1"/>
  <c r="E5" i="1"/>
  <c r="F5" i="1"/>
  <c r="B6" i="1"/>
  <c r="C6" i="1"/>
  <c r="C17" i="1" s="1"/>
  <c r="D6" i="1"/>
  <c r="E6" i="1"/>
  <c r="F6" i="1"/>
  <c r="B7" i="1"/>
  <c r="B19" i="1" s="1"/>
  <c r="C7" i="1"/>
  <c r="D7" i="1"/>
  <c r="E7" i="1"/>
  <c r="F7" i="1"/>
  <c r="F19" i="1" s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7" i="1"/>
  <c r="F17" i="1"/>
  <c r="E19" i="1"/>
  <c r="D19" i="1" l="1"/>
  <c r="C19" i="1"/>
  <c r="B3" i="8"/>
  <c r="B4" i="8"/>
  <c r="B5" i="8"/>
  <c r="B6" i="8"/>
  <c r="B7" i="8"/>
  <c r="B8" i="8"/>
  <c r="B9" i="8"/>
  <c r="B10" i="8"/>
  <c r="B11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2" i="7"/>
  <c r="C2" i="6"/>
  <c r="D2" i="6"/>
  <c r="E2" i="6"/>
  <c r="F2" i="6"/>
  <c r="C3" i="6"/>
  <c r="D3" i="6"/>
  <c r="E3" i="6"/>
  <c r="F3" i="6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E19" i="6"/>
  <c r="C2" i="5"/>
  <c r="D2" i="5"/>
  <c r="E2" i="5"/>
  <c r="E19" i="5" s="1"/>
  <c r="F2" i="5"/>
  <c r="C3" i="5"/>
  <c r="D3" i="5"/>
  <c r="E3" i="5"/>
  <c r="F3" i="5"/>
  <c r="C4" i="5"/>
  <c r="D4" i="5"/>
  <c r="E4" i="5"/>
  <c r="F4" i="5"/>
  <c r="C5" i="5"/>
  <c r="D5" i="5"/>
  <c r="E5" i="5"/>
  <c r="F5" i="5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C2" i="4"/>
  <c r="D2" i="4"/>
  <c r="E2" i="4"/>
  <c r="F2" i="4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16" i="4"/>
  <c r="D16" i="4"/>
  <c r="E16" i="4"/>
  <c r="F16" i="4"/>
  <c r="B3" i="4"/>
  <c r="B4" i="4"/>
  <c r="B6" i="4"/>
  <c r="B7" i="4"/>
  <c r="B8" i="4"/>
  <c r="B9" i="4"/>
  <c r="B10" i="4"/>
  <c r="B11" i="4"/>
  <c r="B12" i="4"/>
  <c r="B13" i="4"/>
  <c r="B14" i="4"/>
  <c r="B16" i="4"/>
  <c r="D19" i="4"/>
  <c r="E19" i="4"/>
  <c r="F19" i="6" l="1"/>
  <c r="B19" i="6"/>
  <c r="D19" i="6"/>
  <c r="D17" i="6"/>
  <c r="C17" i="6"/>
  <c r="C19" i="6"/>
  <c r="E17" i="6"/>
  <c r="B17" i="6"/>
  <c r="F17" i="6"/>
  <c r="B19" i="5"/>
  <c r="F19" i="5"/>
  <c r="D19" i="5"/>
  <c r="C19" i="5"/>
  <c r="F19" i="4"/>
  <c r="C19" i="4"/>
  <c r="B19" i="4"/>
  <c r="C18" i="4"/>
  <c r="B18" i="4"/>
  <c r="C18" i="5"/>
  <c r="B23" i="4"/>
  <c r="B2" i="4"/>
</calcChain>
</file>

<file path=xl/sharedStrings.xml><?xml version="1.0" encoding="utf-8"?>
<sst xmlns="http://schemas.openxmlformats.org/spreadsheetml/2006/main" count="43" uniqueCount="12">
  <si>
    <t>seed</t>
  </si>
  <si>
    <t>1123431</t>
  </si>
  <si>
    <t>2345321</t>
  </si>
  <si>
    <t>9867541</t>
  </si>
  <si>
    <t>21345417</t>
  </si>
  <si>
    <t>76545698</t>
  </si>
  <si>
    <t>Média</t>
  </si>
  <si>
    <t>Desvio</t>
  </si>
  <si>
    <t>SOMA</t>
  </si>
  <si>
    <t>Histograma</t>
  </si>
  <si>
    <t>PDF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</si>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</sst>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b/>
      <sz val="11"/>
      <color theme="6" tint="0.59999389629810485"/>
      <name val="Calibri"/>
      <family val="2"/>
      <scheme val="minor"/>
    </font>
    <font>
      <sz val="11"/>
      <color theme="6" tint="0.59999389629810485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2" borderId="0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1" fillId="2" borderId="0" xfId="0" applyFont="1" applyFill="1"/>
    <xf numFmtId="164" fontId="0" fillId="0" borderId="0" xfId="0" applyNumberFormat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5" xfId="0" applyFont="1" applyBorder="1"/>
    <xf numFmtId="0" fontId="0" fillId="0" borderId="6" xfId="0" applyFont="1" applyBorder="1"/>
    <xf numFmtId="164" fontId="0" fillId="3" borderId="5" xfId="0" applyNumberFormat="1" applyFont="1" applyFill="1" applyBorder="1"/>
    <xf numFmtId="164" fontId="0" fillId="3" borderId="6" xfId="0" applyNumberFormat="1" applyFont="1" applyFill="1" applyBorder="1"/>
    <xf numFmtId="164" fontId="0" fillId="0" borderId="5" xfId="0" applyNumberFormat="1" applyFont="1" applyBorder="1"/>
    <xf numFmtId="164" fontId="0" fillId="0" borderId="6" xfId="0" applyNumberFormat="1" applyFont="1" applyBorder="1"/>
    <xf numFmtId="0" fontId="1" fillId="2" borderId="0" xfId="0" applyNumberFormat="1" applyFont="1" applyFill="1"/>
    <xf numFmtId="1" fontId="0" fillId="3" borderId="4" xfId="0" applyNumberFormat="1" applyFont="1" applyFill="1" applyBorder="1"/>
    <xf numFmtId="1" fontId="0" fillId="0" borderId="4" xfId="0" applyNumberFormat="1" applyFont="1" applyBorder="1"/>
    <xf numFmtId="1" fontId="0" fillId="0" borderId="0" xfId="0" applyNumberFormat="1"/>
    <xf numFmtId="164" fontId="3" fillId="2" borderId="3" xfId="0" applyNumberFormat="1" applyFont="1" applyFill="1" applyBorder="1"/>
    <xf numFmtId="0" fontId="4" fillId="2" borderId="1" xfId="0" applyFont="1" applyFill="1" applyBorder="1"/>
    <xf numFmtId="0" fontId="4" fillId="2" borderId="0" xfId="0" applyFont="1" applyFill="1" applyBorder="1"/>
    <xf numFmtId="166" fontId="0" fillId="0" borderId="0" xfId="0" applyNumberFormat="1"/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/>
        <top/>
        <bottom/>
      </border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</dxf>
    <dxf>
      <numFmt numFmtId="30" formatCode="@"/>
    </dxf>
    <dxf>
      <numFmt numFmtId="164" formatCode="0.000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</dxf>
    <dxf>
      <numFmt numFmtId="30" formatCode="@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6" tint="0.59999389629810485"/>
        <name val="Calibri"/>
        <scheme val="minor"/>
      </font>
      <fill>
        <patternFill patternType="solid">
          <fgColor indexed="64"/>
          <bgColor theme="4" tint="-0.499984740745262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Histogramas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'360'!$B$1</c:f>
              <c:strCache>
                <c:ptCount val="1"/>
                <c:pt idx="0">
                  <c:v>1123431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'360'!$A$2:$A$16</c:f>
              <c:numCache>
                <c:formatCode>0.0000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</c:numCache>
            </c:numRef>
          </c:cat>
          <c:val>
            <c:numRef>
              <c:f>'360'!$B$2:$B$16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3.0555555555555555E-2</c:v>
                </c:pt>
                <c:pt idx="3">
                  <c:v>4.7222222222222221E-2</c:v>
                </c:pt>
                <c:pt idx="4">
                  <c:v>9.4444444444444442E-2</c:v>
                </c:pt>
                <c:pt idx="5">
                  <c:v>0.12222222222222222</c:v>
                </c:pt>
                <c:pt idx="6">
                  <c:v>0.125</c:v>
                </c:pt>
                <c:pt idx="7">
                  <c:v>0.18055555555555555</c:v>
                </c:pt>
                <c:pt idx="8">
                  <c:v>0.125</c:v>
                </c:pt>
                <c:pt idx="9">
                  <c:v>0.10277777777777777</c:v>
                </c:pt>
                <c:pt idx="10">
                  <c:v>7.4999999999999997E-2</c:v>
                </c:pt>
                <c:pt idx="11">
                  <c:v>6.9444444444444448E-2</c:v>
                </c:pt>
                <c:pt idx="12">
                  <c:v>2.7777777777777776E-2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val>
        </c:ser>
        <c:ser>
          <c:idx val="2"/>
          <c:order val="1"/>
          <c:tx>
            <c:strRef>
              <c:f>'360'!$C$1</c:f>
              <c:strCache>
                <c:ptCount val="1"/>
                <c:pt idx="0">
                  <c:v>2345321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'360'!$A$2:$A$16</c:f>
              <c:numCache>
                <c:formatCode>0.0000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</c:numCache>
            </c:numRef>
          </c:cat>
          <c:val>
            <c:numRef>
              <c:f>'360'!$C$2:$C$16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3.3333333333333333E-2</c:v>
                </c:pt>
                <c:pt idx="3">
                  <c:v>5.2777777777777778E-2</c:v>
                </c:pt>
                <c:pt idx="4">
                  <c:v>0.10833333333333334</c:v>
                </c:pt>
                <c:pt idx="5">
                  <c:v>0.11666666666666667</c:v>
                </c:pt>
                <c:pt idx="6">
                  <c:v>0.125</c:v>
                </c:pt>
                <c:pt idx="7">
                  <c:v>0.17777777777777778</c:v>
                </c:pt>
                <c:pt idx="8">
                  <c:v>0.15</c:v>
                </c:pt>
                <c:pt idx="9">
                  <c:v>8.0555555555555561E-2</c:v>
                </c:pt>
                <c:pt idx="10">
                  <c:v>7.2222222222222215E-2</c:v>
                </c:pt>
                <c:pt idx="11">
                  <c:v>5.8333333333333334E-2</c:v>
                </c:pt>
                <c:pt idx="12">
                  <c:v>2.5000000000000001E-2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val>
        </c:ser>
        <c:ser>
          <c:idx val="3"/>
          <c:order val="2"/>
          <c:tx>
            <c:strRef>
              <c:f>'360'!$D$1</c:f>
              <c:strCache>
                <c:ptCount val="1"/>
                <c:pt idx="0">
                  <c:v>9867541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'360'!$A$2:$A$16</c:f>
              <c:numCache>
                <c:formatCode>0.0000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</c:numCache>
            </c:numRef>
          </c:cat>
          <c:val>
            <c:numRef>
              <c:f>'360'!$D$2:$D$16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2.2222222222222223E-2</c:v>
                </c:pt>
                <c:pt idx="3">
                  <c:v>5.5555555555555552E-2</c:v>
                </c:pt>
                <c:pt idx="4">
                  <c:v>6.9444444444444448E-2</c:v>
                </c:pt>
                <c:pt idx="5">
                  <c:v>0.11388888888888889</c:v>
                </c:pt>
                <c:pt idx="6">
                  <c:v>0.125</c:v>
                </c:pt>
                <c:pt idx="7">
                  <c:v>0.19722222222222222</c:v>
                </c:pt>
                <c:pt idx="8">
                  <c:v>0.15555555555555556</c:v>
                </c:pt>
                <c:pt idx="9">
                  <c:v>9.7222222222222224E-2</c:v>
                </c:pt>
                <c:pt idx="10">
                  <c:v>9.1666666666666674E-2</c:v>
                </c:pt>
                <c:pt idx="11">
                  <c:v>5.2777777777777778E-2</c:v>
                </c:pt>
                <c:pt idx="12">
                  <c:v>1.9444444444444445E-2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val>
        </c:ser>
        <c:ser>
          <c:idx val="4"/>
          <c:order val="3"/>
          <c:tx>
            <c:strRef>
              <c:f>'360'!$E$1</c:f>
              <c:strCache>
                <c:ptCount val="1"/>
                <c:pt idx="0">
                  <c:v>21345417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'360'!$A$2:$A$16</c:f>
              <c:numCache>
                <c:formatCode>0.0000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</c:numCache>
            </c:numRef>
          </c:cat>
          <c:val>
            <c:numRef>
              <c:f>'360'!$E$2:$E$16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3.0555555555555558E-2</c:v>
                </c:pt>
                <c:pt idx="3">
                  <c:v>5.8333333333333334E-2</c:v>
                </c:pt>
                <c:pt idx="4">
                  <c:v>6.9444444444444448E-2</c:v>
                </c:pt>
                <c:pt idx="5">
                  <c:v>0.14722222222222223</c:v>
                </c:pt>
                <c:pt idx="6">
                  <c:v>0.15277777777777779</c:v>
                </c:pt>
                <c:pt idx="7">
                  <c:v>0.14722222222222223</c:v>
                </c:pt>
                <c:pt idx="8">
                  <c:v>0.13333333333333333</c:v>
                </c:pt>
                <c:pt idx="9">
                  <c:v>0.11666666666666667</c:v>
                </c:pt>
                <c:pt idx="10">
                  <c:v>6.9444444444444448E-2</c:v>
                </c:pt>
                <c:pt idx="11">
                  <c:v>4.7222222222222221E-2</c:v>
                </c:pt>
                <c:pt idx="12">
                  <c:v>2.777777777777778E-2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val>
        </c:ser>
        <c:ser>
          <c:idx val="5"/>
          <c:order val="4"/>
          <c:tx>
            <c:strRef>
              <c:f>'360'!$F$1</c:f>
              <c:strCache>
                <c:ptCount val="1"/>
                <c:pt idx="0">
                  <c:v>76545698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'360'!$A$2:$A$16</c:f>
              <c:numCache>
                <c:formatCode>0.0000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</c:numCache>
            </c:numRef>
          </c:cat>
          <c:val>
            <c:numRef>
              <c:f>'360'!$F$2:$F$16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2.2222222222222223E-2</c:v>
                </c:pt>
                <c:pt idx="3">
                  <c:v>3.888888888888889E-2</c:v>
                </c:pt>
                <c:pt idx="4">
                  <c:v>8.611111111111111E-2</c:v>
                </c:pt>
                <c:pt idx="5">
                  <c:v>0.11944444444444445</c:v>
                </c:pt>
                <c:pt idx="6">
                  <c:v>0.14722222222222223</c:v>
                </c:pt>
                <c:pt idx="7">
                  <c:v>0.17500000000000002</c:v>
                </c:pt>
                <c:pt idx="8">
                  <c:v>0.15833333333333333</c:v>
                </c:pt>
                <c:pt idx="9">
                  <c:v>0.10555555555555556</c:v>
                </c:pt>
                <c:pt idx="10">
                  <c:v>9.1666666666666674E-2</c:v>
                </c:pt>
                <c:pt idx="11">
                  <c:v>3.6111111111111115E-2</c:v>
                </c:pt>
                <c:pt idx="12">
                  <c:v>1.9444444444444445E-2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38308768"/>
        <c:axId val="-238306048"/>
      </c:barChart>
      <c:catAx>
        <c:axId val="-238308768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8306048"/>
        <c:crosses val="autoZero"/>
        <c:auto val="1"/>
        <c:lblAlgn val="ctr"/>
        <c:lblOffset val="100"/>
        <c:noMultiLvlLbl val="0"/>
      </c:catAx>
      <c:valAx>
        <c:axId val="-2383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83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'3600'!$B$1</c:f>
              <c:strCache>
                <c:ptCount val="1"/>
                <c:pt idx="0">
                  <c:v>1123431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'3600'!$A$2:$A$16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'3600'!$B$2:$B$16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2.8333333333333332E-2</c:v>
                </c:pt>
                <c:pt idx="3">
                  <c:v>5.7222222222222223E-2</c:v>
                </c:pt>
                <c:pt idx="4">
                  <c:v>8.4722222222222227E-2</c:v>
                </c:pt>
                <c:pt idx="5">
                  <c:v>0.11444444444444445</c:v>
                </c:pt>
                <c:pt idx="6">
                  <c:v>0.13583333333333333</c:v>
                </c:pt>
                <c:pt idx="7">
                  <c:v>0.16638888888888889</c:v>
                </c:pt>
                <c:pt idx="8">
                  <c:v>0.1386111111111111</c:v>
                </c:pt>
                <c:pt idx="9">
                  <c:v>0.1111111111111111</c:v>
                </c:pt>
                <c:pt idx="10">
                  <c:v>8.2500000000000004E-2</c:v>
                </c:pt>
                <c:pt idx="11">
                  <c:v>5.3888888888888889E-2</c:v>
                </c:pt>
                <c:pt idx="12">
                  <c:v>2.6944444444444444E-2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'3600'!$C$1</c:f>
              <c:strCache>
                <c:ptCount val="1"/>
                <c:pt idx="0">
                  <c:v>2345321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'3600'!$A$2:$A$16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'3600'!$C$2:$C$16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3.1666666666666669E-2</c:v>
                </c:pt>
                <c:pt idx="3">
                  <c:v>5.9166666666666666E-2</c:v>
                </c:pt>
                <c:pt idx="4">
                  <c:v>8.7222222222222229E-2</c:v>
                </c:pt>
                <c:pt idx="5">
                  <c:v>0.11055555555555556</c:v>
                </c:pt>
                <c:pt idx="6">
                  <c:v>0.13361111111111112</c:v>
                </c:pt>
                <c:pt idx="7">
                  <c:v>0.16750000000000001</c:v>
                </c:pt>
                <c:pt idx="8">
                  <c:v>0.13916666666666666</c:v>
                </c:pt>
                <c:pt idx="9">
                  <c:v>0.10527777777777778</c:v>
                </c:pt>
                <c:pt idx="10">
                  <c:v>8.0277777777777781E-2</c:v>
                </c:pt>
                <c:pt idx="11">
                  <c:v>5.7500000000000002E-2</c:v>
                </c:pt>
                <c:pt idx="12">
                  <c:v>2.8055555555555556E-2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'3600'!$D$1</c:f>
              <c:strCache>
                <c:ptCount val="1"/>
                <c:pt idx="0">
                  <c:v>9867541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'3600'!$A$2:$A$16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'3600'!$D$2:$D$16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2.5555555555555557E-2</c:v>
                </c:pt>
                <c:pt idx="3">
                  <c:v>5.3055555555555557E-2</c:v>
                </c:pt>
                <c:pt idx="4">
                  <c:v>8.8888888888888892E-2</c:v>
                </c:pt>
                <c:pt idx="5">
                  <c:v>0.11361111111111111</c:v>
                </c:pt>
                <c:pt idx="6">
                  <c:v>0.14527777777777778</c:v>
                </c:pt>
                <c:pt idx="7">
                  <c:v>0.16194444444444445</c:v>
                </c:pt>
                <c:pt idx="8">
                  <c:v>0.13805555555555554</c:v>
                </c:pt>
                <c:pt idx="9">
                  <c:v>0.1075</c:v>
                </c:pt>
                <c:pt idx="10">
                  <c:v>8.3888888888888888E-2</c:v>
                </c:pt>
                <c:pt idx="11">
                  <c:v>5.8055555555555555E-2</c:v>
                </c:pt>
                <c:pt idx="12">
                  <c:v>2.4166666666666666E-2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'3600'!$E$1</c:f>
              <c:strCache>
                <c:ptCount val="1"/>
                <c:pt idx="0">
                  <c:v>21345417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'3600'!$A$2:$A$16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'3600'!$E$2:$E$16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3.1666666666666669E-2</c:v>
                </c:pt>
                <c:pt idx="3">
                  <c:v>5.5E-2</c:v>
                </c:pt>
                <c:pt idx="4">
                  <c:v>7.5555555555555556E-2</c:v>
                </c:pt>
                <c:pt idx="5">
                  <c:v>0.11472222222222223</c:v>
                </c:pt>
                <c:pt idx="6">
                  <c:v>0.13750000000000001</c:v>
                </c:pt>
                <c:pt idx="7">
                  <c:v>0.17055555555555554</c:v>
                </c:pt>
                <c:pt idx="8">
                  <c:v>0.13666666666666666</c:v>
                </c:pt>
                <c:pt idx="9">
                  <c:v>0.11888888888888889</c:v>
                </c:pt>
                <c:pt idx="10">
                  <c:v>7.5833333333333336E-2</c:v>
                </c:pt>
                <c:pt idx="11">
                  <c:v>5.6388888888888891E-2</c:v>
                </c:pt>
                <c:pt idx="12">
                  <c:v>2.7222222222222221E-2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'3600'!$F$1</c:f>
              <c:strCache>
                <c:ptCount val="1"/>
                <c:pt idx="0">
                  <c:v>76545698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'3600'!$A$2:$A$16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'3600'!$F$2:$F$16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2.8055555555555556E-2</c:v>
                </c:pt>
                <c:pt idx="3">
                  <c:v>5.3055555555555557E-2</c:v>
                </c:pt>
                <c:pt idx="4">
                  <c:v>8.4722222222222227E-2</c:v>
                </c:pt>
                <c:pt idx="5">
                  <c:v>0.11611111111111111</c:v>
                </c:pt>
                <c:pt idx="6">
                  <c:v>0.13638888888888889</c:v>
                </c:pt>
                <c:pt idx="7">
                  <c:v>0.1736111111111111</c:v>
                </c:pt>
                <c:pt idx="8">
                  <c:v>0.13666666666666666</c:v>
                </c:pt>
                <c:pt idx="9">
                  <c:v>0.10611111111111111</c:v>
                </c:pt>
                <c:pt idx="10">
                  <c:v>8.2222222222222224E-2</c:v>
                </c:pt>
                <c:pt idx="11">
                  <c:v>5.6388888888888891E-2</c:v>
                </c:pt>
                <c:pt idx="12">
                  <c:v>2.6666666666666668E-2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864688"/>
        <c:axId val="-89855984"/>
      </c:barChart>
      <c:catAx>
        <c:axId val="-898646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9855984"/>
        <c:crosses val="autoZero"/>
        <c:auto val="1"/>
        <c:lblAlgn val="ctr"/>
        <c:lblOffset val="100"/>
        <c:noMultiLvlLbl val="0"/>
      </c:catAx>
      <c:valAx>
        <c:axId val="-898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986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'36000'!$B$1</c:f>
              <c:strCache>
                <c:ptCount val="1"/>
                <c:pt idx="0">
                  <c:v>1123431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'36000'!$A$2:$A$16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'36000'!$B$2:$B$16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2.6416666666666668E-2</c:v>
                </c:pt>
                <c:pt idx="3">
                  <c:v>5.538888888888889E-2</c:v>
                </c:pt>
                <c:pt idx="4">
                  <c:v>8.4638888888888889E-2</c:v>
                </c:pt>
                <c:pt idx="5">
                  <c:v>0.10911111111111112</c:v>
                </c:pt>
                <c:pt idx="6">
                  <c:v>0.13788888888888889</c:v>
                </c:pt>
                <c:pt idx="7">
                  <c:v>0.1676111111111111</c:v>
                </c:pt>
                <c:pt idx="8">
                  <c:v>0.1371111111111111</c:v>
                </c:pt>
                <c:pt idx="9">
                  <c:v>0.11347222222222222</c:v>
                </c:pt>
                <c:pt idx="10">
                  <c:v>8.4250000000000005E-2</c:v>
                </c:pt>
                <c:pt idx="11">
                  <c:v>5.3999999999999999E-2</c:v>
                </c:pt>
                <c:pt idx="12">
                  <c:v>3.0111111111111113E-2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'36000'!$C$1</c:f>
              <c:strCache>
                <c:ptCount val="1"/>
                <c:pt idx="0">
                  <c:v>2345321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'36000'!$A$2:$A$16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'36000'!$C$2:$C$16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2.75E-2</c:v>
                </c:pt>
                <c:pt idx="3">
                  <c:v>5.5305555555555552E-2</c:v>
                </c:pt>
                <c:pt idx="4">
                  <c:v>8.405555555555555E-2</c:v>
                </c:pt>
                <c:pt idx="5">
                  <c:v>0.109</c:v>
                </c:pt>
                <c:pt idx="6">
                  <c:v>0.13719444444444445</c:v>
                </c:pt>
                <c:pt idx="7">
                  <c:v>0.16605555555555557</c:v>
                </c:pt>
                <c:pt idx="8">
                  <c:v>0.1401111111111111</c:v>
                </c:pt>
                <c:pt idx="9">
                  <c:v>0.11419444444444445</c:v>
                </c:pt>
                <c:pt idx="10">
                  <c:v>8.0638888888888885E-2</c:v>
                </c:pt>
                <c:pt idx="11">
                  <c:v>5.7805555555555554E-2</c:v>
                </c:pt>
                <c:pt idx="12">
                  <c:v>2.813888888888889E-2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'36000'!$D$1</c:f>
              <c:strCache>
                <c:ptCount val="1"/>
                <c:pt idx="0">
                  <c:v>9867541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'36000'!$A$2:$A$16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'36000'!$D$2:$D$16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2.7694444444444445E-2</c:v>
                </c:pt>
                <c:pt idx="3">
                  <c:v>5.4583333333333331E-2</c:v>
                </c:pt>
                <c:pt idx="4">
                  <c:v>8.2888888888888887E-2</c:v>
                </c:pt>
                <c:pt idx="5">
                  <c:v>0.10869444444444444</c:v>
                </c:pt>
                <c:pt idx="6">
                  <c:v>0.14141666666666666</c:v>
                </c:pt>
                <c:pt idx="7">
                  <c:v>0.16772222222222222</c:v>
                </c:pt>
                <c:pt idx="8">
                  <c:v>0.14074999999999999</c:v>
                </c:pt>
                <c:pt idx="9">
                  <c:v>0.10927777777777778</c:v>
                </c:pt>
                <c:pt idx="10">
                  <c:v>8.3777777777777784E-2</c:v>
                </c:pt>
                <c:pt idx="11">
                  <c:v>5.7555555555555554E-2</c:v>
                </c:pt>
                <c:pt idx="12">
                  <c:v>2.5638888888888888E-2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'36000'!$E$1</c:f>
              <c:strCache>
                <c:ptCount val="1"/>
                <c:pt idx="0">
                  <c:v>21345417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'36000'!$A$2:$A$16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'36000'!$E$2:$E$16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2.7861111111111111E-2</c:v>
                </c:pt>
                <c:pt idx="3">
                  <c:v>5.6027777777777781E-2</c:v>
                </c:pt>
                <c:pt idx="4">
                  <c:v>8.4972222222222227E-2</c:v>
                </c:pt>
                <c:pt idx="5">
                  <c:v>0.10952777777777778</c:v>
                </c:pt>
                <c:pt idx="6">
                  <c:v>0.13863888888888889</c:v>
                </c:pt>
                <c:pt idx="7">
                  <c:v>0.1673611111111111</c:v>
                </c:pt>
                <c:pt idx="8">
                  <c:v>0.13852777777777778</c:v>
                </c:pt>
                <c:pt idx="9">
                  <c:v>0.11288888888888889</c:v>
                </c:pt>
                <c:pt idx="10">
                  <c:v>8.1416666666666665E-2</c:v>
                </c:pt>
                <c:pt idx="11">
                  <c:v>5.6111111111111112E-2</c:v>
                </c:pt>
                <c:pt idx="12">
                  <c:v>2.6666666666666668E-2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'36000'!$F$1</c:f>
              <c:strCache>
                <c:ptCount val="1"/>
                <c:pt idx="0">
                  <c:v>76545698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'36000'!$A$2:$A$16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'36000'!$F$2:$F$16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2.7666666666666666E-2</c:v>
                </c:pt>
                <c:pt idx="3">
                  <c:v>5.5555555555555552E-2</c:v>
                </c:pt>
                <c:pt idx="4">
                  <c:v>8.3888888888888888E-2</c:v>
                </c:pt>
                <c:pt idx="5">
                  <c:v>0.11211111111111111</c:v>
                </c:pt>
                <c:pt idx="6">
                  <c:v>0.13688888888888889</c:v>
                </c:pt>
                <c:pt idx="7">
                  <c:v>0.16613888888888889</c:v>
                </c:pt>
                <c:pt idx="8">
                  <c:v>0.14297222222222222</c:v>
                </c:pt>
                <c:pt idx="9">
                  <c:v>0.10769444444444444</c:v>
                </c:pt>
                <c:pt idx="10">
                  <c:v>8.4888888888888889E-2</c:v>
                </c:pt>
                <c:pt idx="11">
                  <c:v>5.5222222222222221E-2</c:v>
                </c:pt>
                <c:pt idx="12">
                  <c:v>2.6972222222222224E-2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'36000'!#REF!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'36000'!$A$2:$A$16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'36000'!#REF!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855440"/>
        <c:axId val="-89864144"/>
      </c:barChart>
      <c:catAx>
        <c:axId val="-898554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9864144"/>
        <c:crosses val="autoZero"/>
        <c:auto val="1"/>
        <c:lblAlgn val="ctr"/>
        <c:lblOffset val="100"/>
        <c:noMultiLvlLbl val="0"/>
      </c:catAx>
      <c:valAx>
        <c:axId val="-898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985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'360000'!$B$1</c:f>
              <c:strCache>
                <c:ptCount val="1"/>
                <c:pt idx="0">
                  <c:v>1123431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'360000'!$A$2:$A$16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'360000'!$B$2:$B$16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2.7427777777777777E-2</c:v>
                </c:pt>
                <c:pt idx="3">
                  <c:v>5.5677777777777777E-2</c:v>
                </c:pt>
                <c:pt idx="4">
                  <c:v>8.2536111111111116E-2</c:v>
                </c:pt>
                <c:pt idx="5">
                  <c:v>0.110525</c:v>
                </c:pt>
                <c:pt idx="6">
                  <c:v>0.14004444444444444</c:v>
                </c:pt>
                <c:pt idx="7">
                  <c:v>0.16734444444444443</c:v>
                </c:pt>
                <c:pt idx="8">
                  <c:v>0.1385888888888889</c:v>
                </c:pt>
                <c:pt idx="9">
                  <c:v>0.111</c:v>
                </c:pt>
                <c:pt idx="10">
                  <c:v>8.3338888888888893E-2</c:v>
                </c:pt>
                <c:pt idx="11">
                  <c:v>5.541666666666667E-2</c:v>
                </c:pt>
                <c:pt idx="12">
                  <c:v>2.81E-2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'360000'!$C$1</c:f>
              <c:strCache>
                <c:ptCount val="1"/>
                <c:pt idx="0">
                  <c:v>2345321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'360000'!$A$2:$A$16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'360000'!$C$2:$C$16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2.7569444444444445E-2</c:v>
                </c:pt>
                <c:pt idx="3">
                  <c:v>5.5344444444444446E-2</c:v>
                </c:pt>
                <c:pt idx="4">
                  <c:v>8.3097222222222225E-2</c:v>
                </c:pt>
                <c:pt idx="5">
                  <c:v>0.11095833333333334</c:v>
                </c:pt>
                <c:pt idx="6">
                  <c:v>0.13871944444444445</c:v>
                </c:pt>
                <c:pt idx="7">
                  <c:v>0.16638888888888889</c:v>
                </c:pt>
                <c:pt idx="8">
                  <c:v>0.14001111111111111</c:v>
                </c:pt>
                <c:pt idx="9">
                  <c:v>0.11153333333333333</c:v>
                </c:pt>
                <c:pt idx="10">
                  <c:v>8.2919444444444448E-2</c:v>
                </c:pt>
                <c:pt idx="11">
                  <c:v>5.5808333333333335E-2</c:v>
                </c:pt>
                <c:pt idx="12">
                  <c:v>2.7650000000000001E-2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'360000'!$D$1</c:f>
              <c:strCache>
                <c:ptCount val="1"/>
                <c:pt idx="0">
                  <c:v>9867541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'360000'!$A$2:$A$16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'360000'!$D$2:$D$16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2.7352777777777778E-2</c:v>
                </c:pt>
                <c:pt idx="3">
                  <c:v>5.5863888888888887E-2</c:v>
                </c:pt>
                <c:pt idx="4">
                  <c:v>8.2841666666666661E-2</c:v>
                </c:pt>
                <c:pt idx="5">
                  <c:v>0.11051111111111112</c:v>
                </c:pt>
                <c:pt idx="6">
                  <c:v>0.13889166666666666</c:v>
                </c:pt>
                <c:pt idx="7">
                  <c:v>0.16752222222222221</c:v>
                </c:pt>
                <c:pt idx="8">
                  <c:v>0.13927777777777778</c:v>
                </c:pt>
                <c:pt idx="9">
                  <c:v>0.11109722222222222</c:v>
                </c:pt>
                <c:pt idx="10">
                  <c:v>8.3288888888888885E-2</c:v>
                </c:pt>
                <c:pt idx="11">
                  <c:v>5.5613888888888886E-2</c:v>
                </c:pt>
                <c:pt idx="12">
                  <c:v>2.7738888888888889E-2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'360000'!$E$1</c:f>
              <c:strCache>
                <c:ptCount val="1"/>
                <c:pt idx="0">
                  <c:v>21345417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'360000'!$A$2:$A$16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'360000'!$E$2:$E$16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2.7622222222222222E-2</c:v>
                </c:pt>
                <c:pt idx="3">
                  <c:v>5.5461111111111114E-2</c:v>
                </c:pt>
                <c:pt idx="4">
                  <c:v>8.3961111111111111E-2</c:v>
                </c:pt>
                <c:pt idx="5">
                  <c:v>0.11070833333333334</c:v>
                </c:pt>
                <c:pt idx="6">
                  <c:v>0.13951388888888888</c:v>
                </c:pt>
                <c:pt idx="7">
                  <c:v>0.16643333333333332</c:v>
                </c:pt>
                <c:pt idx="8">
                  <c:v>0.13825277777777778</c:v>
                </c:pt>
                <c:pt idx="9">
                  <c:v>0.11128055555555555</c:v>
                </c:pt>
                <c:pt idx="10">
                  <c:v>8.3275000000000002E-2</c:v>
                </c:pt>
                <c:pt idx="11">
                  <c:v>5.5894444444444441E-2</c:v>
                </c:pt>
                <c:pt idx="12">
                  <c:v>2.7597222222222221E-2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'360000'!$F$1</c:f>
              <c:strCache>
                <c:ptCount val="1"/>
                <c:pt idx="0">
                  <c:v>76545698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'360000'!$A$2:$A$16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'360000'!$F$2:$F$16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2.8127777777777779E-2</c:v>
                </c:pt>
                <c:pt idx="3">
                  <c:v>5.5819444444444442E-2</c:v>
                </c:pt>
                <c:pt idx="4">
                  <c:v>8.3711111111111111E-2</c:v>
                </c:pt>
                <c:pt idx="5">
                  <c:v>0.11052777777777778</c:v>
                </c:pt>
                <c:pt idx="6">
                  <c:v>0.13930277777777778</c:v>
                </c:pt>
                <c:pt idx="7">
                  <c:v>0.1668361111111111</c:v>
                </c:pt>
                <c:pt idx="8">
                  <c:v>0.13874722222222222</c:v>
                </c:pt>
                <c:pt idx="9">
                  <c:v>0.1109861111111111</c:v>
                </c:pt>
                <c:pt idx="10">
                  <c:v>8.2674999999999998E-2</c:v>
                </c:pt>
                <c:pt idx="11">
                  <c:v>5.5327777777777774E-2</c:v>
                </c:pt>
                <c:pt idx="12">
                  <c:v>2.7938888888888888E-2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863056"/>
        <c:axId val="-89859792"/>
      </c:barChart>
      <c:catAx>
        <c:axId val="-898630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9859792"/>
        <c:crosses val="autoZero"/>
        <c:auto val="1"/>
        <c:lblAlgn val="ctr"/>
        <c:lblOffset val="100"/>
        <c:noMultiLvlLbl val="0"/>
      </c:catAx>
      <c:valAx>
        <c:axId val="-898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98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PDF!$B$1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PDF!$A$2:$A$16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PDF!$B$2:$B$16</c:f>
              <c:numCache>
                <c:formatCode>0.00000000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2.7778000000000001E-2</c:v>
                </c:pt>
                <c:pt idx="3">
                  <c:v>5.5556000000000001E-2</c:v>
                </c:pt>
                <c:pt idx="4">
                  <c:v>8.3333000000000004E-2</c:v>
                </c:pt>
                <c:pt idx="5">
                  <c:v>0.111111</c:v>
                </c:pt>
                <c:pt idx="6">
                  <c:v>0.13888900000000001</c:v>
                </c:pt>
                <c:pt idx="7">
                  <c:v>0.16666700000000001</c:v>
                </c:pt>
                <c:pt idx="8">
                  <c:v>0.13888900000000001</c:v>
                </c:pt>
                <c:pt idx="9">
                  <c:v>0.111111</c:v>
                </c:pt>
                <c:pt idx="10">
                  <c:v>8.3333000000000004E-2</c:v>
                </c:pt>
                <c:pt idx="11">
                  <c:v>5.5556000000000001E-2</c:v>
                </c:pt>
                <c:pt idx="12">
                  <c:v>2.7778000000000001E-2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1330528"/>
        <c:axId val="-2011347392"/>
      </c:barChart>
      <c:catAx>
        <c:axId val="-201133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11347392"/>
        <c:crosses val="autoZero"/>
        <c:auto val="1"/>
        <c:lblAlgn val="ctr"/>
        <c:lblOffset val="100"/>
        <c:noMultiLvlLbl val="0"/>
      </c:catAx>
      <c:valAx>
        <c:axId val="-20113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1133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PDF</a:t>
            </a:r>
            <a:r>
              <a:rPr lang="pt-BR" baseline="0"/>
              <a:t> e Histograma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Exercicio6.2.4!$B$1</c:f>
              <c:strCache>
                <c:ptCount val="1"/>
                <c:pt idx="0">
                  <c:v>Histograma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Exercicio6.2.4!$A$2:$A$31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Exercicio6.2.4!$B$2:$B$31</c:f>
              <c:numCache>
                <c:formatCode>General</c:formatCode>
                <c:ptCount val="30"/>
                <c:pt idx="0">
                  <c:v>1.1E-4</c:v>
                </c:pt>
                <c:pt idx="1">
                  <c:v>1.0610000000000001E-3</c:v>
                </c:pt>
                <c:pt idx="2">
                  <c:v>5.0010000000000002E-3</c:v>
                </c:pt>
                <c:pt idx="3">
                  <c:v>1.5002E-2</c:v>
                </c:pt>
                <c:pt idx="4">
                  <c:v>3.3598000000000003E-2</c:v>
                </c:pt>
                <c:pt idx="5">
                  <c:v>6.0969000000000002E-2</c:v>
                </c:pt>
                <c:pt idx="6">
                  <c:v>9.0923000000000004E-2</c:v>
                </c:pt>
                <c:pt idx="7">
                  <c:v>0.116838</c:v>
                </c:pt>
                <c:pt idx="8">
                  <c:v>0.13222400000000001</c:v>
                </c:pt>
                <c:pt idx="9">
                  <c:v>0.13206200000000001</c:v>
                </c:pt>
                <c:pt idx="10">
                  <c:v>0.118357</c:v>
                </c:pt>
                <c:pt idx="11">
                  <c:v>9.7172999999999995E-2</c:v>
                </c:pt>
                <c:pt idx="12">
                  <c:v>7.2789999999999994E-2</c:v>
                </c:pt>
                <c:pt idx="13">
                  <c:v>5.0127999999999999E-2</c:v>
                </c:pt>
                <c:pt idx="14">
                  <c:v>3.2325E-2</c:v>
                </c:pt>
                <c:pt idx="15">
                  <c:v>1.9424E-2</c:v>
                </c:pt>
                <c:pt idx="16">
                  <c:v>1.1037999999999999E-2</c:v>
                </c:pt>
                <c:pt idx="17">
                  <c:v>5.8019999999999999E-3</c:v>
                </c:pt>
                <c:pt idx="18">
                  <c:v>2.8739999999999998E-3</c:v>
                </c:pt>
                <c:pt idx="19">
                  <c:v>1.284E-3</c:v>
                </c:pt>
                <c:pt idx="20">
                  <c:v>5.9400000000000002E-4</c:v>
                </c:pt>
                <c:pt idx="21">
                  <c:v>2.6400000000000002E-4</c:v>
                </c:pt>
                <c:pt idx="22">
                  <c:v>1.01E-4</c:v>
                </c:pt>
                <c:pt idx="23">
                  <c:v>3.4E-5</c:v>
                </c:pt>
                <c:pt idx="24">
                  <c:v>1.5999999999999999E-5</c:v>
                </c:pt>
                <c:pt idx="25">
                  <c:v>6.0000000000000002E-6</c:v>
                </c:pt>
                <c:pt idx="26">
                  <c:v>1.9999999999999999E-6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Exercicio6.2.4!$C$1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Exercicio6.2.4!$A$2:$A$31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Exercicio6.2.4!$C$2:$C$31</c:f>
              <c:numCache>
                <c:formatCode>General</c:formatCode>
                <c:ptCount val="30"/>
                <c:pt idx="0">
                  <c:v>1.2300000000000001E-4</c:v>
                </c:pt>
                <c:pt idx="1">
                  <c:v>1.111E-3</c:v>
                </c:pt>
                <c:pt idx="2">
                  <c:v>4.9979999999999998E-3</c:v>
                </c:pt>
                <c:pt idx="3">
                  <c:v>1.4994E-2</c:v>
                </c:pt>
                <c:pt idx="4">
                  <c:v>3.3737000000000003E-2</c:v>
                </c:pt>
                <c:pt idx="5">
                  <c:v>6.0727000000000003E-2</c:v>
                </c:pt>
                <c:pt idx="6">
                  <c:v>9.1090000000000004E-2</c:v>
                </c:pt>
                <c:pt idx="7">
                  <c:v>0.117116</c:v>
                </c:pt>
                <c:pt idx="8">
                  <c:v>0.13175600000000001</c:v>
                </c:pt>
                <c:pt idx="9">
                  <c:v>0.13175600000000001</c:v>
                </c:pt>
                <c:pt idx="10">
                  <c:v>0.11858</c:v>
                </c:pt>
                <c:pt idx="11">
                  <c:v>9.7019999999999995E-2</c:v>
                </c:pt>
                <c:pt idx="12">
                  <c:v>7.2764999999999996E-2</c:v>
                </c:pt>
                <c:pt idx="13">
                  <c:v>5.0375999999999997E-2</c:v>
                </c:pt>
                <c:pt idx="14">
                  <c:v>3.2384000000000003E-2</c:v>
                </c:pt>
                <c:pt idx="15">
                  <c:v>1.9431E-2</c:v>
                </c:pt>
                <c:pt idx="16">
                  <c:v>1.093E-2</c:v>
                </c:pt>
                <c:pt idx="17">
                  <c:v>5.7860000000000003E-3</c:v>
                </c:pt>
                <c:pt idx="18">
                  <c:v>2.8930000000000002E-3</c:v>
                </c:pt>
                <c:pt idx="19">
                  <c:v>1.3699999999999999E-3</c:v>
                </c:pt>
                <c:pt idx="20">
                  <c:v>6.1700000000000004E-4</c:v>
                </c:pt>
                <c:pt idx="21">
                  <c:v>2.6400000000000002E-4</c:v>
                </c:pt>
                <c:pt idx="22">
                  <c:v>1.08E-4</c:v>
                </c:pt>
                <c:pt idx="23">
                  <c:v>4.1999999999999998E-5</c:v>
                </c:pt>
                <c:pt idx="24">
                  <c:v>1.5999999999999999E-5</c:v>
                </c:pt>
                <c:pt idx="25">
                  <c:v>6.0000000000000002E-6</c:v>
                </c:pt>
                <c:pt idx="26">
                  <c:v>1.9999999999999999E-6</c:v>
                </c:pt>
                <c:pt idx="27">
                  <c:v>9.9999999999999995E-7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853264"/>
        <c:axId val="-89852720"/>
      </c:barChart>
      <c:catAx>
        <c:axId val="-898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9852720"/>
        <c:crosses val="autoZero"/>
        <c:auto val="1"/>
        <c:lblAlgn val="ctr"/>
        <c:lblOffset val="100"/>
        <c:noMultiLvlLbl val="0"/>
      </c:catAx>
      <c:valAx>
        <c:axId val="-898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985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Plan2!$B$1</c:f>
              <c:strCache>
                <c:ptCount val="1"/>
                <c:pt idx="0">
                  <c:v>Histograma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Plan2!$A$2:$A$28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Plan2!$B$2:$B$28</c:f>
              <c:numCache>
                <c:formatCode>General</c:formatCode>
                <c:ptCount val="27"/>
                <c:pt idx="0">
                  <c:v>11</c:v>
                </c:pt>
                <c:pt idx="1">
                  <c:v>1061</c:v>
                </c:pt>
                <c:pt idx="2">
                  <c:v>5001</c:v>
                </c:pt>
                <c:pt idx="3">
                  <c:v>15002</c:v>
                </c:pt>
                <c:pt idx="4">
                  <c:v>33598</c:v>
                </c:pt>
                <c:pt idx="5">
                  <c:v>60969</c:v>
                </c:pt>
                <c:pt idx="6">
                  <c:v>90923</c:v>
                </c:pt>
                <c:pt idx="7">
                  <c:v>116838</c:v>
                </c:pt>
                <c:pt idx="8">
                  <c:v>132224</c:v>
                </c:pt>
                <c:pt idx="9">
                  <c:v>132062</c:v>
                </c:pt>
                <c:pt idx="10">
                  <c:v>118357</c:v>
                </c:pt>
                <c:pt idx="11">
                  <c:v>97173</c:v>
                </c:pt>
                <c:pt idx="12">
                  <c:v>72790</c:v>
                </c:pt>
                <c:pt idx="13">
                  <c:v>50128</c:v>
                </c:pt>
                <c:pt idx="14">
                  <c:v>32325</c:v>
                </c:pt>
                <c:pt idx="15">
                  <c:v>19424</c:v>
                </c:pt>
                <c:pt idx="16">
                  <c:v>11038</c:v>
                </c:pt>
                <c:pt idx="17">
                  <c:v>5802</c:v>
                </c:pt>
                <c:pt idx="18">
                  <c:v>2874</c:v>
                </c:pt>
                <c:pt idx="19">
                  <c:v>1284</c:v>
                </c:pt>
                <c:pt idx="20">
                  <c:v>594</c:v>
                </c:pt>
                <c:pt idx="21">
                  <c:v>264</c:v>
                </c:pt>
                <c:pt idx="22">
                  <c:v>101</c:v>
                </c:pt>
                <c:pt idx="23">
                  <c:v>34</c:v>
                </c:pt>
                <c:pt idx="24">
                  <c:v>16</c:v>
                </c:pt>
                <c:pt idx="25">
                  <c:v>6</c:v>
                </c:pt>
                <c:pt idx="2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1328896"/>
        <c:axId val="-2011352288"/>
      </c:barChart>
      <c:catAx>
        <c:axId val="-201132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11352288"/>
        <c:crosses val="autoZero"/>
        <c:auto val="1"/>
        <c:lblAlgn val="ctr"/>
        <c:lblOffset val="100"/>
        <c:noMultiLvlLbl val="0"/>
      </c:catAx>
      <c:valAx>
        <c:axId val="-20113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1132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Exercicio6.2.3!$B$1</c:f>
              <c:strCache>
                <c:ptCount val="1"/>
                <c:pt idx="0">
                  <c:v>Histograma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Exercicio6.2.3!$A$2:$A$11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Exercicio6.2.3!$B$2:$B$11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0.70702699999999996</c:v>
                </c:pt>
                <c:pt idx="5">
                  <c:v>0.29297299999999998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Exercicio6.2.3!$C$1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Exercicio6.2.3!$A$2:$A$11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Exercicio6.2.3!$C$2:$C$11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851632"/>
        <c:axId val="-89861968"/>
      </c:barChart>
      <c:catAx>
        <c:axId val="-89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9861968"/>
        <c:crosses val="autoZero"/>
        <c:auto val="1"/>
        <c:lblAlgn val="ctr"/>
        <c:lblOffset val="100"/>
        <c:noMultiLvlLbl val="0"/>
      </c:catAx>
      <c:valAx>
        <c:axId val="-898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9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</xdr:rowOff>
    </xdr:from>
    <xdr:to>
      <xdr:col>17</xdr:col>
      <xdr:colOff>600075</xdr:colOff>
      <xdr:row>18</xdr:row>
      <xdr:rowOff>161926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0</xdr:row>
      <xdr:rowOff>152399</xdr:rowOff>
    </xdr:from>
    <xdr:to>
      <xdr:col>17</xdr:col>
      <xdr:colOff>542925</xdr:colOff>
      <xdr:row>18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133350</xdr:rowOff>
    </xdr:from>
    <xdr:to>
      <xdr:col>18</xdr:col>
      <xdr:colOff>361950</xdr:colOff>
      <xdr:row>18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595311</xdr:colOff>
      <xdr:row>1</xdr:row>
      <xdr:rowOff>9524</xdr:rowOff>
    </xdr:from>
    <xdr:to>
      <xdr:col>19</xdr:col>
      <xdr:colOff>66674</xdr:colOff>
      <xdr:row>19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57150</xdr:rowOff>
    </xdr:from>
    <xdr:to>
      <xdr:col>10</xdr:col>
      <xdr:colOff>457200</xdr:colOff>
      <xdr:row>16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18</xdr:col>
      <xdr:colOff>590550</xdr:colOff>
      <xdr:row>22</xdr:row>
      <xdr:rowOff>9524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13</xdr:row>
      <xdr:rowOff>0</xdr:rowOff>
    </xdr:from>
    <xdr:to>
      <xdr:col>11</xdr:col>
      <xdr:colOff>352425</xdr:colOff>
      <xdr:row>27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A1:F17" totalsRowCount="1" headerRowDxfId="36" totalsRowDxfId="35">
  <autoFilter ref="A1:F16"/>
  <tableColumns count="6">
    <tableColumn id="1" name="seed" totalsRowLabel="Média" totalsRowDxfId="34"/>
    <tableColumn id="2" name="1123431" totalsRowFunction="custom" totalsRowDxfId="33">
      <totalsRowFormula>SUMPRODUCT(Tabela2[seed],Tabela2[1123431])</totalsRowFormula>
    </tableColumn>
    <tableColumn id="3" name="2345321" totalsRowFunction="custom" totalsRowDxfId="32">
      <totalsRowFormula>SUMPRODUCT(Tabela2[seed],Tabela2[2345321])</totalsRowFormula>
    </tableColumn>
    <tableColumn id="4" name="9867541" totalsRowFunction="custom" totalsRowDxfId="31">
      <totalsRowFormula>SUMPRODUCT(Tabela2[seed],Tabela2[9867541])</totalsRowFormula>
    </tableColumn>
    <tableColumn id="5" name="21345417" totalsRowFunction="custom" totalsRowDxfId="30">
      <totalsRowFormula>SUMPRODUCT(Tabela2[seed],Tabela2[21345417])</totalsRowFormula>
    </tableColumn>
    <tableColumn id="6" name="76545698" totalsRowFunction="custom" totalsRowDxfId="29">
      <totalsRowFormula>SUMPRODUCT(Tabela2[seed],Tabela2[76545698])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22" displayName="Tabela22" ref="A1:F17" totalsRowCount="1" headerRowDxfId="28" totalsRowDxfId="27">
  <autoFilter ref="A1:F16"/>
  <tableColumns count="6">
    <tableColumn id="1" name="seed" totalsRowLabel="Média" dataDxfId="26" totalsRowDxfId="5"/>
    <tableColumn id="2" name="1123431" totalsRowFunction="custom" totalsRowDxfId="4">
      <calculatedColumnFormula>B23/3600</calculatedColumnFormula>
      <totalsRowFormula>SUMPRODUCT(A4:A14,B4:B14)</totalsRowFormula>
    </tableColumn>
    <tableColumn id="3" name="2345321" totalsRowFunction="custom" totalsRowDxfId="3">
      <calculatedColumnFormula>C23/3600</calculatedColumnFormula>
      <totalsRowFormula>SUMPRODUCT(B4:B14,C4:C14)</totalsRowFormula>
    </tableColumn>
    <tableColumn id="4" name="9867541" totalsRowFunction="custom" totalsRowDxfId="2">
      <calculatedColumnFormula>D23/3600</calculatedColumnFormula>
      <totalsRowFormula>SUMPRODUCT(C4:C14,D4:D14)</totalsRowFormula>
    </tableColumn>
    <tableColumn id="5" name="21345417" totalsRowFunction="custom" totalsRowDxfId="1">
      <calculatedColumnFormula>E23/3600</calculatedColumnFormula>
      <totalsRowFormula>SUMPRODUCT(D4:D14,E4:E14)</totalsRowFormula>
    </tableColumn>
    <tableColumn id="6" name="76545698" totalsRowFunction="custom" totalsRowDxfId="0">
      <calculatedColumnFormula>F23/3600</calculatedColumnFormula>
      <totalsRowFormula>SUMPRODUCT(E4:E14,F4:F14)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224" displayName="Tabela224" ref="A1:F17" totalsRowCount="1" headerRowDxfId="25" totalsRowDxfId="24">
  <autoFilter ref="A1:F16"/>
  <tableColumns count="6">
    <tableColumn id="1" name="seed" totalsRowLabel="Média" dataDxfId="23" totalsRowDxfId="11"/>
    <tableColumn id="2" name="1123431" totalsRowFunction="custom" dataDxfId="22" totalsRowDxfId="10">
      <calculatedColumnFormula>B23/36000</calculatedColumnFormula>
      <totalsRowFormula>SUMPRODUCT(Tabela224[seed],Tabela224[1123431])</totalsRowFormula>
    </tableColumn>
    <tableColumn id="3" name="2345321" totalsRowFunction="custom" totalsRowDxfId="9">
      <calculatedColumnFormula>C23/36000</calculatedColumnFormula>
      <totalsRowFormula>SUMPRODUCT(Tabela224[1123431],Tabela224[2345321])</totalsRowFormula>
    </tableColumn>
    <tableColumn id="4" name="9867541" totalsRowFunction="custom" totalsRowDxfId="8">
      <calculatedColumnFormula>D23/36000</calculatedColumnFormula>
      <totalsRowFormula>SUMPRODUCT(Tabela224[2345321],Tabela224[9867541])</totalsRowFormula>
    </tableColumn>
    <tableColumn id="5" name="21345417" totalsRowFunction="custom" totalsRowDxfId="7">
      <calculatedColumnFormula>E23/36000</calculatedColumnFormula>
      <totalsRowFormula>SUMPRODUCT(Tabela224[9867541],Tabela224[21345417])</totalsRowFormula>
    </tableColumn>
    <tableColumn id="6" name="76545698" totalsRowFunction="custom" totalsRowDxfId="6">
      <calculatedColumnFormula>F23/36000</calculatedColumnFormula>
      <totalsRowFormula>SUMPRODUCT(Tabela224[21345417],Tabela224[76545698])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2245" displayName="Tabela2245" ref="A1:F17" totalsRowCount="1" headerRowDxfId="21" totalsRowDxfId="20">
  <autoFilter ref="A1:F16"/>
  <tableColumns count="6">
    <tableColumn id="1" name="seed" totalsRowLabel="Média" dataDxfId="19" totalsRowDxfId="18"/>
    <tableColumn id="2" name="1123431" totalsRowFunction="custom" dataDxfId="17" totalsRowDxfId="16">
      <calculatedColumnFormula>B23/360000</calculatedColumnFormula>
      <totalsRowFormula>SUMPRODUCT(Tabela2245[seed],Tabela2245[1123431])</totalsRowFormula>
    </tableColumn>
    <tableColumn id="3" name="2345321" totalsRowFunction="custom" totalsRowDxfId="15">
      <calculatedColumnFormula>C23/360000</calculatedColumnFormula>
      <totalsRowFormula>SUMPRODUCT(Tabela2245[seed],Tabela2245[2345321])</totalsRowFormula>
    </tableColumn>
    <tableColumn id="4" name="9867541" totalsRowFunction="custom" totalsRowDxfId="14">
      <calculatedColumnFormula>D23/360000</calculatedColumnFormula>
      <totalsRowFormula>SUMPRODUCT(Tabela2245[seed],Tabela2245[9867541])</totalsRowFormula>
    </tableColumn>
    <tableColumn id="5" name="21345417" totalsRowFunction="custom" totalsRowDxfId="13">
      <calculatedColumnFormula>E23/360000</calculatedColumnFormula>
      <totalsRowFormula>SUMPRODUCT(Tabela2245[seed],Tabela2245[21345417])</totalsRowFormula>
    </tableColumn>
    <tableColumn id="6" name="76545698" totalsRowFunction="custom" totalsRowDxfId="12">
      <calculatedColumnFormula>F23/360000</calculatedColumnFormula>
      <totalsRowFormula>SUMPRODUCT(Tabela2245[seed],Tabela2245[76545698])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5" displayName="Tabela5" ref="A1:C11" totalsRowShown="0">
  <autoFilter ref="A1:C11"/>
  <tableColumns count="3">
    <tableColumn id="1" name="Valor"/>
    <tableColumn id="2" name="Histograma">
      <calculatedColumnFormula>B14/10000000</calculatedColumnFormula>
    </tableColumn>
    <tableColumn id="3" name="PD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18" sqref="B18"/>
    </sheetView>
  </sheetViews>
  <sheetFormatPr defaultRowHeight="15" x14ac:dyDescent="0.25"/>
  <cols>
    <col min="2" max="4" width="10.140625" customWidth="1"/>
    <col min="5" max="6" width="11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7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</row>
    <row r="3" spans="1:6" x14ac:dyDescent="0.25">
      <c r="A3" s="7">
        <v>1</v>
      </c>
      <c r="B3" s="7">
        <v>0</v>
      </c>
      <c r="C3" s="7">
        <v>0</v>
      </c>
      <c r="D3" s="7">
        <v>0</v>
      </c>
      <c r="E3" s="7">
        <v>0</v>
      </c>
      <c r="F3" s="7">
        <v>0</v>
      </c>
    </row>
    <row r="4" spans="1:6" x14ac:dyDescent="0.25">
      <c r="A4" s="7">
        <v>2</v>
      </c>
      <c r="B4" s="7">
        <f>11/360</f>
        <v>3.0555555555555555E-2</v>
      </c>
      <c r="C4" s="7">
        <f>12/360</f>
        <v>3.3333333333333333E-2</v>
      </c>
      <c r="D4" s="7">
        <f>8/360</f>
        <v>2.2222222222222223E-2</v>
      </c>
      <c r="E4" s="7">
        <f>1/360*11</f>
        <v>3.0555555555555558E-2</v>
      </c>
      <c r="F4" s="7">
        <f>1/360*8</f>
        <v>2.2222222222222223E-2</v>
      </c>
    </row>
    <row r="5" spans="1:6" x14ac:dyDescent="0.25">
      <c r="A5" s="7">
        <v>3</v>
      </c>
      <c r="B5" s="7">
        <f>17/360</f>
        <v>4.7222222222222221E-2</v>
      </c>
      <c r="C5" s="7">
        <f>19/360</f>
        <v>5.2777777777777778E-2</v>
      </c>
      <c r="D5" s="7">
        <f>20/360</f>
        <v>5.5555555555555552E-2</v>
      </c>
      <c r="E5" s="7">
        <f>1/360*21</f>
        <v>5.8333333333333334E-2</v>
      </c>
      <c r="F5" s="7">
        <f>1/360*14</f>
        <v>3.888888888888889E-2</v>
      </c>
    </row>
    <row r="6" spans="1:6" x14ac:dyDescent="0.25">
      <c r="A6" s="7">
        <v>4</v>
      </c>
      <c r="B6" s="7">
        <f>34/360</f>
        <v>9.4444444444444442E-2</v>
      </c>
      <c r="C6" s="7">
        <f>39/360</f>
        <v>0.10833333333333334</v>
      </c>
      <c r="D6" s="7">
        <f>25/360</f>
        <v>6.9444444444444448E-2</v>
      </c>
      <c r="E6" s="7">
        <f>1/360*25</f>
        <v>6.9444444444444448E-2</v>
      </c>
      <c r="F6" s="7">
        <f>1/360*31</f>
        <v>8.611111111111111E-2</v>
      </c>
    </row>
    <row r="7" spans="1:6" x14ac:dyDescent="0.25">
      <c r="A7" s="7">
        <v>5</v>
      </c>
      <c r="B7" s="7">
        <f>44/360</f>
        <v>0.12222222222222222</v>
      </c>
      <c r="C7" s="7">
        <f>42/360</f>
        <v>0.11666666666666667</v>
      </c>
      <c r="D7" s="7">
        <f>41/360</f>
        <v>0.11388888888888889</v>
      </c>
      <c r="E7" s="7">
        <f>1/360*53</f>
        <v>0.14722222222222223</v>
      </c>
      <c r="F7" s="7">
        <f>1/360*43</f>
        <v>0.11944444444444445</v>
      </c>
    </row>
    <row r="8" spans="1:6" x14ac:dyDescent="0.25">
      <c r="A8" s="7">
        <v>6</v>
      </c>
      <c r="B8" s="7">
        <f>45/360</f>
        <v>0.125</v>
      </c>
      <c r="C8" s="7">
        <f>45/360</f>
        <v>0.125</v>
      </c>
      <c r="D8" s="7">
        <f>45/360</f>
        <v>0.125</v>
      </c>
      <c r="E8" s="7">
        <f>1/360*55</f>
        <v>0.15277777777777779</v>
      </c>
      <c r="F8" s="7">
        <f>1/360*53</f>
        <v>0.14722222222222223</v>
      </c>
    </row>
    <row r="9" spans="1:6" x14ac:dyDescent="0.25">
      <c r="A9" s="7">
        <v>7</v>
      </c>
      <c r="B9" s="7">
        <f>65/360</f>
        <v>0.18055555555555555</v>
      </c>
      <c r="C9" s="7">
        <f>64/360</f>
        <v>0.17777777777777778</v>
      </c>
      <c r="D9" s="7">
        <f>71/360</f>
        <v>0.19722222222222222</v>
      </c>
      <c r="E9" s="7">
        <f>1/360*53</f>
        <v>0.14722222222222223</v>
      </c>
      <c r="F9" s="7">
        <f>1/360*63</f>
        <v>0.17500000000000002</v>
      </c>
    </row>
    <row r="10" spans="1:6" x14ac:dyDescent="0.25">
      <c r="A10" s="7">
        <v>8</v>
      </c>
      <c r="B10" s="7">
        <f>45/360</f>
        <v>0.125</v>
      </c>
      <c r="C10" s="7">
        <f>54/360</f>
        <v>0.15</v>
      </c>
      <c r="D10" s="7">
        <f>56/360</f>
        <v>0.15555555555555556</v>
      </c>
      <c r="E10" s="7">
        <f>1/360*48</f>
        <v>0.13333333333333333</v>
      </c>
      <c r="F10" s="7">
        <f>1/360*57</f>
        <v>0.15833333333333333</v>
      </c>
    </row>
    <row r="11" spans="1:6" x14ac:dyDescent="0.25">
      <c r="A11" s="7">
        <v>9</v>
      </c>
      <c r="B11" s="7">
        <f>37/360</f>
        <v>0.10277777777777777</v>
      </c>
      <c r="C11" s="7">
        <f>29/360</f>
        <v>8.0555555555555561E-2</v>
      </c>
      <c r="D11" s="7">
        <f>1/360*35</f>
        <v>9.7222222222222224E-2</v>
      </c>
      <c r="E11" s="7">
        <f>1/360*42</f>
        <v>0.11666666666666667</v>
      </c>
      <c r="F11" s="7">
        <f>1/360*38</f>
        <v>0.10555555555555556</v>
      </c>
    </row>
    <row r="12" spans="1:6" x14ac:dyDescent="0.25">
      <c r="A12" s="7">
        <v>10</v>
      </c>
      <c r="B12" s="7">
        <f>27/360</f>
        <v>7.4999999999999997E-2</v>
      </c>
      <c r="C12" s="7">
        <f>26/360</f>
        <v>7.2222222222222215E-2</v>
      </c>
      <c r="D12" s="7">
        <f>1/360*33</f>
        <v>9.1666666666666674E-2</v>
      </c>
      <c r="E12" s="7">
        <f>1/360*25</f>
        <v>6.9444444444444448E-2</v>
      </c>
      <c r="F12" s="7">
        <f>1/360*33</f>
        <v>9.1666666666666674E-2</v>
      </c>
    </row>
    <row r="13" spans="1:6" x14ac:dyDescent="0.25">
      <c r="A13" s="7">
        <v>11</v>
      </c>
      <c r="B13" s="7">
        <f>25/360</f>
        <v>6.9444444444444448E-2</v>
      </c>
      <c r="C13" s="7">
        <f>21/360</f>
        <v>5.8333333333333334E-2</v>
      </c>
      <c r="D13" s="7">
        <f>1/360*19</f>
        <v>5.2777777777777778E-2</v>
      </c>
      <c r="E13" s="7">
        <f>1/360*17</f>
        <v>4.7222222222222221E-2</v>
      </c>
      <c r="F13" s="7">
        <f>1/360*13</f>
        <v>3.6111111111111115E-2</v>
      </c>
    </row>
    <row r="14" spans="1:6" x14ac:dyDescent="0.25">
      <c r="A14" s="7">
        <v>12</v>
      </c>
      <c r="B14" s="7">
        <f>10/360</f>
        <v>2.7777777777777776E-2</v>
      </c>
      <c r="C14" s="7">
        <f>9/360</f>
        <v>2.5000000000000001E-2</v>
      </c>
      <c r="D14" s="7">
        <f>1/360*7</f>
        <v>1.9444444444444445E-2</v>
      </c>
      <c r="E14" s="7">
        <f>1/360*10</f>
        <v>2.777777777777778E-2</v>
      </c>
      <c r="F14" s="7">
        <f>1/360*7</f>
        <v>1.9444444444444445E-2</v>
      </c>
    </row>
    <row r="15" spans="1: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2" t="s">
        <v>6</v>
      </c>
      <c r="B17" s="3">
        <f>SUMPRODUCT(Tabela2[seed],Tabela2[1123431])</f>
        <v>6.9777777777777779</v>
      </c>
      <c r="C17" s="3">
        <f>SUMPRODUCT(Tabela2[seed],Tabela2[2345321])</f>
        <v>6.8250000000000002</v>
      </c>
      <c r="D17" s="3">
        <f>SUMPRODUCT(Tabela2[seed],Tabela2[9867541])</f>
        <v>7.0388888888888896</v>
      </c>
      <c r="E17" s="3">
        <f>SUMPRODUCT(Tabela2[seed],Tabela2[21345417])</f>
        <v>6.8611111111111116</v>
      </c>
      <c r="F17" s="3">
        <f>SUMPRODUCT(Tabela2[seed],Tabela2[76545698])</f>
        <v>6.9750000000000005</v>
      </c>
    </row>
    <row r="18" spans="1:6" ht="15.75" thickBot="1" x14ac:dyDescent="0.3">
      <c r="A18" s="4" t="s">
        <v>7</v>
      </c>
      <c r="B18" s="20">
        <f>((((A2*B2 - B17)^2)+((A3*B3 - B17)^2)+((A4*B4 - B17)^2)+((A5*B5 - B17)^2)+((A6*B6 - B17)^2)+((A7*B7 - B17)^2)+((A8*B8 - B17)^2)+((A9*B9 - B17)^2)+((A10*B10 - B17)^2)+((A11*B11 - B17)^2)+((A12*B12 - B17)^2)+((A13*B13 - B17)^2) + ((A14*B14-B17)^2) + ((A15*B15 - B17)^2) + ((A16*B16 - B17)^2)))^(1/2)/12</f>
        <v>2.1061659307812239</v>
      </c>
      <c r="C18" s="20">
        <f t="shared" ref="C18:F18" si="0">((((B2*C2 - C17)^2)+((B3*C3 - C17)^2)+((B4*C4 - C17)^2)+((B5*C5 - C17)^2)+((B6*C6 - C17)^2)+((B7*C7 - C17)^2)+((B8*C8 - C17)^2)+((B9*C9 - C17)^2)+((B10*C10 - C17)^2)+((B11*C11 - C17)^2)+((B12*C12 - C17)^2)+((B13*C13 - C17)^2) + ((B14*C14-C17)^2) + ((B15*C15 - C17)^2) + ((B16*C16 - C17)^2)))^(1/2)/12</f>
        <v>2.200331601543438</v>
      </c>
      <c r="D18" s="20">
        <f t="shared" si="0"/>
        <v>2.2692867568235244</v>
      </c>
      <c r="E18" s="20">
        <f t="shared" si="0"/>
        <v>2.2119389817631401</v>
      </c>
      <c r="F18" s="20">
        <f t="shared" si="0"/>
        <v>2.2486602474700828</v>
      </c>
    </row>
    <row r="19" spans="1:6" x14ac:dyDescent="0.25">
      <c r="A19" s="6" t="s">
        <v>8</v>
      </c>
      <c r="B19" s="16">
        <f>SUM(Tabela2[1123431])</f>
        <v>0.99999999999999989</v>
      </c>
      <c r="C19" s="6">
        <f>SUM(Tabela2[2345321])</f>
        <v>1</v>
      </c>
      <c r="D19" s="6">
        <f>SUM(Tabela2[9867541])</f>
        <v>1</v>
      </c>
      <c r="E19" s="6">
        <f>SUM(Tabela2[21345417])</f>
        <v>1</v>
      </c>
      <c r="F19" s="6">
        <f>SUM(Tabela2[76545698])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2"/>
  <sheetViews>
    <sheetView workbookViewId="0">
      <selection activeCell="B18" sqref="B18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9">
        <v>0</v>
      </c>
      <c r="B2" s="7">
        <f ca="1">B23/3600</f>
        <v>0</v>
      </c>
      <c r="C2" s="7">
        <f t="shared" ref="C2:F2" si="0">C23/3600</f>
        <v>0</v>
      </c>
      <c r="D2" s="7">
        <f t="shared" si="0"/>
        <v>0</v>
      </c>
      <c r="E2" s="7">
        <f t="shared" si="0"/>
        <v>0</v>
      </c>
      <c r="F2" s="7">
        <f t="shared" si="0"/>
        <v>0</v>
      </c>
    </row>
    <row r="3" spans="1:6" x14ac:dyDescent="0.25">
      <c r="A3" s="19">
        <v>1</v>
      </c>
      <c r="B3" s="7">
        <f t="shared" ref="B3:F16" si="1">B24/3600</f>
        <v>0</v>
      </c>
      <c r="C3" s="7">
        <f t="shared" si="1"/>
        <v>0</v>
      </c>
      <c r="D3" s="7">
        <f t="shared" si="1"/>
        <v>0</v>
      </c>
      <c r="E3" s="7">
        <f t="shared" si="1"/>
        <v>0</v>
      </c>
      <c r="F3" s="7">
        <f t="shared" si="1"/>
        <v>0</v>
      </c>
    </row>
    <row r="4" spans="1:6" x14ac:dyDescent="0.25">
      <c r="A4" s="19">
        <v>2</v>
      </c>
      <c r="B4" s="7">
        <f t="shared" si="1"/>
        <v>2.8333333333333332E-2</v>
      </c>
      <c r="C4" s="7">
        <f t="shared" si="1"/>
        <v>3.1666666666666669E-2</v>
      </c>
      <c r="D4" s="7">
        <f t="shared" si="1"/>
        <v>2.5555555555555557E-2</v>
      </c>
      <c r="E4" s="7">
        <f t="shared" si="1"/>
        <v>3.1666666666666669E-2</v>
      </c>
      <c r="F4" s="7">
        <f t="shared" si="1"/>
        <v>2.8055555555555556E-2</v>
      </c>
    </row>
    <row r="5" spans="1:6" x14ac:dyDescent="0.25">
      <c r="A5" s="19">
        <v>3</v>
      </c>
      <c r="B5" s="7">
        <f>B26/3600</f>
        <v>5.7222222222222223E-2</v>
      </c>
      <c r="C5" s="7">
        <f t="shared" si="1"/>
        <v>5.9166666666666666E-2</v>
      </c>
      <c r="D5" s="7">
        <f t="shared" si="1"/>
        <v>5.3055555555555557E-2</v>
      </c>
      <c r="E5" s="7">
        <f t="shared" si="1"/>
        <v>5.5E-2</v>
      </c>
      <c r="F5" s="7">
        <f t="shared" si="1"/>
        <v>5.3055555555555557E-2</v>
      </c>
    </row>
    <row r="6" spans="1:6" x14ac:dyDescent="0.25">
      <c r="A6" s="19">
        <v>4</v>
      </c>
      <c r="B6" s="7">
        <f t="shared" si="1"/>
        <v>8.4722222222222227E-2</v>
      </c>
      <c r="C6" s="7">
        <f t="shared" si="1"/>
        <v>8.7222222222222229E-2</v>
      </c>
      <c r="D6" s="7">
        <f t="shared" si="1"/>
        <v>8.8888888888888892E-2</v>
      </c>
      <c r="E6" s="7">
        <f t="shared" si="1"/>
        <v>7.5555555555555556E-2</v>
      </c>
      <c r="F6" s="7">
        <f t="shared" si="1"/>
        <v>8.4722222222222227E-2</v>
      </c>
    </row>
    <row r="7" spans="1:6" x14ac:dyDescent="0.25">
      <c r="A7" s="19">
        <v>5</v>
      </c>
      <c r="B7" s="7">
        <f t="shared" si="1"/>
        <v>0.11444444444444445</v>
      </c>
      <c r="C7" s="7">
        <f t="shared" si="1"/>
        <v>0.11055555555555556</v>
      </c>
      <c r="D7" s="7">
        <f t="shared" si="1"/>
        <v>0.11361111111111111</v>
      </c>
      <c r="E7" s="7">
        <f t="shared" si="1"/>
        <v>0.11472222222222223</v>
      </c>
      <c r="F7" s="7">
        <f t="shared" si="1"/>
        <v>0.11611111111111111</v>
      </c>
    </row>
    <row r="8" spans="1:6" x14ac:dyDescent="0.25">
      <c r="A8" s="19">
        <v>6</v>
      </c>
      <c r="B8" s="7">
        <f t="shared" si="1"/>
        <v>0.13583333333333333</v>
      </c>
      <c r="C8" s="7">
        <f t="shared" si="1"/>
        <v>0.13361111111111112</v>
      </c>
      <c r="D8" s="7">
        <f t="shared" si="1"/>
        <v>0.14527777777777778</v>
      </c>
      <c r="E8" s="7">
        <f t="shared" si="1"/>
        <v>0.13750000000000001</v>
      </c>
      <c r="F8" s="7">
        <f t="shared" si="1"/>
        <v>0.13638888888888889</v>
      </c>
    </row>
    <row r="9" spans="1:6" x14ac:dyDescent="0.25">
      <c r="A9" s="19">
        <v>7</v>
      </c>
      <c r="B9" s="7">
        <f t="shared" si="1"/>
        <v>0.16638888888888889</v>
      </c>
      <c r="C9" s="7">
        <f t="shared" si="1"/>
        <v>0.16750000000000001</v>
      </c>
      <c r="D9" s="7">
        <f t="shared" si="1"/>
        <v>0.16194444444444445</v>
      </c>
      <c r="E9" s="7">
        <f t="shared" si="1"/>
        <v>0.17055555555555554</v>
      </c>
      <c r="F9" s="7">
        <f t="shared" si="1"/>
        <v>0.1736111111111111</v>
      </c>
    </row>
    <row r="10" spans="1:6" x14ac:dyDescent="0.25">
      <c r="A10" s="19">
        <v>8</v>
      </c>
      <c r="B10" s="7">
        <f t="shared" si="1"/>
        <v>0.1386111111111111</v>
      </c>
      <c r="C10" s="7">
        <f t="shared" si="1"/>
        <v>0.13916666666666666</v>
      </c>
      <c r="D10" s="7">
        <f t="shared" si="1"/>
        <v>0.13805555555555554</v>
      </c>
      <c r="E10" s="7">
        <f t="shared" si="1"/>
        <v>0.13666666666666666</v>
      </c>
      <c r="F10" s="7">
        <f t="shared" si="1"/>
        <v>0.13666666666666666</v>
      </c>
    </row>
    <row r="11" spans="1:6" x14ac:dyDescent="0.25">
      <c r="A11" s="19">
        <v>9</v>
      </c>
      <c r="B11" s="7">
        <f t="shared" si="1"/>
        <v>0.1111111111111111</v>
      </c>
      <c r="C11" s="7">
        <f t="shared" si="1"/>
        <v>0.10527777777777778</v>
      </c>
      <c r="D11" s="7">
        <f t="shared" si="1"/>
        <v>0.1075</v>
      </c>
      <c r="E11" s="7">
        <f t="shared" si="1"/>
        <v>0.11888888888888889</v>
      </c>
      <c r="F11" s="7">
        <f t="shared" si="1"/>
        <v>0.10611111111111111</v>
      </c>
    </row>
    <row r="12" spans="1:6" x14ac:dyDescent="0.25">
      <c r="A12" s="19">
        <v>10</v>
      </c>
      <c r="B12" s="7">
        <f t="shared" si="1"/>
        <v>8.2500000000000004E-2</v>
      </c>
      <c r="C12" s="7">
        <f t="shared" si="1"/>
        <v>8.0277777777777781E-2</v>
      </c>
      <c r="D12" s="7">
        <f t="shared" si="1"/>
        <v>8.3888888888888888E-2</v>
      </c>
      <c r="E12" s="7">
        <f t="shared" si="1"/>
        <v>7.5833333333333336E-2</v>
      </c>
      <c r="F12" s="7">
        <f t="shared" si="1"/>
        <v>8.2222222222222224E-2</v>
      </c>
    </row>
    <row r="13" spans="1:6" x14ac:dyDescent="0.25">
      <c r="A13" s="19">
        <v>11</v>
      </c>
      <c r="B13" s="7">
        <f t="shared" si="1"/>
        <v>5.3888888888888889E-2</v>
      </c>
      <c r="C13" s="7">
        <f t="shared" si="1"/>
        <v>5.7500000000000002E-2</v>
      </c>
      <c r="D13" s="7">
        <f t="shared" si="1"/>
        <v>5.8055555555555555E-2</v>
      </c>
      <c r="E13" s="7">
        <f t="shared" si="1"/>
        <v>5.6388888888888891E-2</v>
      </c>
      <c r="F13" s="7">
        <f t="shared" si="1"/>
        <v>5.6388888888888891E-2</v>
      </c>
    </row>
    <row r="14" spans="1:6" x14ac:dyDescent="0.25">
      <c r="A14" s="19">
        <v>12</v>
      </c>
      <c r="B14" s="7">
        <f t="shared" si="1"/>
        <v>2.6944444444444444E-2</v>
      </c>
      <c r="C14" s="7">
        <f t="shared" si="1"/>
        <v>2.8055555555555556E-2</v>
      </c>
      <c r="D14" s="7">
        <f t="shared" si="1"/>
        <v>2.4166666666666666E-2</v>
      </c>
      <c r="E14" s="7">
        <f t="shared" si="1"/>
        <v>2.7222222222222221E-2</v>
      </c>
      <c r="F14" s="7">
        <f t="shared" si="1"/>
        <v>2.6666666666666668E-2</v>
      </c>
    </row>
    <row r="15" spans="1:6" x14ac:dyDescent="0.25">
      <c r="A15" s="19">
        <v>13</v>
      </c>
      <c r="B15" s="7">
        <f>B36/3600</f>
        <v>0</v>
      </c>
      <c r="C15" s="7">
        <f t="shared" si="1"/>
        <v>0</v>
      </c>
      <c r="D15" s="7">
        <f t="shared" si="1"/>
        <v>0</v>
      </c>
      <c r="E15" s="7">
        <f t="shared" si="1"/>
        <v>0</v>
      </c>
      <c r="F15" s="7">
        <f t="shared" si="1"/>
        <v>0</v>
      </c>
    </row>
    <row r="16" spans="1:6" x14ac:dyDescent="0.25">
      <c r="A16" s="19">
        <v>14</v>
      </c>
      <c r="B16" s="7">
        <f t="shared" si="1"/>
        <v>0</v>
      </c>
      <c r="C16" s="7">
        <f t="shared" si="1"/>
        <v>0</v>
      </c>
      <c r="D16" s="7">
        <f t="shared" si="1"/>
        <v>0</v>
      </c>
      <c r="E16" s="7">
        <f t="shared" si="1"/>
        <v>0</v>
      </c>
      <c r="F16" s="7">
        <f t="shared" si="1"/>
        <v>0</v>
      </c>
    </row>
    <row r="17" spans="1:12" x14ac:dyDescent="0.25">
      <c r="A17" s="21" t="s">
        <v>6</v>
      </c>
      <c r="B17" s="22">
        <f>SUMPRODUCT(A4:A14,B4:B14)</f>
        <v>6.9691666666666672</v>
      </c>
      <c r="C17" s="22">
        <f t="shared" ref="C17:F17" si="2">SUMPRODUCT(B4:B14,C4:C14)</f>
        <v>0.11180902777777779</v>
      </c>
      <c r="D17" s="22">
        <f t="shared" si="2"/>
        <v>0.11207893518518518</v>
      </c>
      <c r="E17" s="22">
        <f t="shared" si="2"/>
        <v>0.11301458333333333</v>
      </c>
      <c r="F17" s="22">
        <f t="shared" si="2"/>
        <v>0.11332608024691358</v>
      </c>
    </row>
    <row r="18" spans="1:12" ht="15.75" thickBot="1" x14ac:dyDescent="0.3">
      <c r="A18" s="4" t="s">
        <v>7</v>
      </c>
      <c r="B18" s="5">
        <f ca="1">((((A2*B2 - B17)^2)+((A3*B3 - B17)^2)+((A4*B4 - B17)^2)+((A5*B5 - B17)^2)+((A6*B6 - B17)^2)+((A7*B7 - B17)^2)+((A8*B8 - B17)^2)+((A9*B9 - B17)^2)+((A10*B10 - B17)^2)+((A11*B11 - B17)^2)+((A12*B12 - B17)^2)+((A13*B13 - B17)^2) + ((A14*B14-B17)^2) + ((A15*B15 - B17)^2) + ((A16*B16 - B17)^2)))^(1/2)/12</f>
        <v>0</v>
      </c>
      <c r="C18" s="5">
        <f t="shared" ref="C18:F18" ca="1" si="3">((((B2*C2 - C17)^2)+((B3*C3 - C17)^2)+((B4*C4 - C17)^2)+((B5*C5 - C17)^2)+((B6*C6 - C17)^2)+((B7*C7 - C17)^2)+((B8*C8 - C17)^2)+((B9*C9 - C17)^2)+((B10*C10 - C17)^2)+((B11*C11 - C17)^2)+((B12*C12 - C17)^2)+((B13*C13 - C17)^2) + ((B14*C14-C17)^2) + ((B15*C15 - C17)^2) + ((B16*C16 - C17)^2)))^(1/2)/12</f>
        <v>0</v>
      </c>
      <c r="D18" s="5">
        <f t="shared" si="3"/>
        <v>3.3870368538303219E-2</v>
      </c>
      <c r="E18" s="5">
        <f t="shared" si="3"/>
        <v>3.415618452591291E-2</v>
      </c>
      <c r="F18" s="5">
        <f t="shared" si="3"/>
        <v>3.4254978453910727E-2</v>
      </c>
    </row>
    <row r="19" spans="1:12" x14ac:dyDescent="0.25">
      <c r="A19" s="6" t="s">
        <v>8</v>
      </c>
      <c r="B19" s="6">
        <f ca="1">SUM(Tabela22[1123431])</f>
        <v>0</v>
      </c>
      <c r="C19" s="6">
        <f>SUM(Tabela22[2345321])</f>
        <v>1</v>
      </c>
      <c r="D19" s="6">
        <f>SUM(Tabela22[9867541])</f>
        <v>1</v>
      </c>
      <c r="E19" s="6">
        <f>SUM(Tabela22[21345417])</f>
        <v>1</v>
      </c>
      <c r="F19" s="6">
        <f>SUM(Tabela22[76545698])</f>
        <v>1</v>
      </c>
    </row>
    <row r="23" spans="1:12" x14ac:dyDescent="0.25">
      <c r="A23" s="17">
        <v>0</v>
      </c>
      <c r="B23" s="12">
        <f ca="1">B23/3600</f>
        <v>0</v>
      </c>
      <c r="C23" s="12">
        <v>0</v>
      </c>
      <c r="D23" s="12">
        <v>0</v>
      </c>
      <c r="E23" s="12">
        <v>0</v>
      </c>
      <c r="F23" s="13">
        <v>0</v>
      </c>
      <c r="I23">
        <v>3</v>
      </c>
      <c r="L23">
        <f>STDEV(I23:I382)</f>
        <v>2.4527979715415591</v>
      </c>
    </row>
    <row r="24" spans="1:12" x14ac:dyDescent="0.25">
      <c r="A24" s="18">
        <v>1</v>
      </c>
      <c r="B24" s="14">
        <v>0</v>
      </c>
      <c r="C24" s="14">
        <v>0</v>
      </c>
      <c r="D24" s="14">
        <v>0</v>
      </c>
      <c r="E24" s="14">
        <v>0</v>
      </c>
      <c r="F24" s="15">
        <v>0</v>
      </c>
      <c r="I24">
        <v>6</v>
      </c>
    </row>
    <row r="25" spans="1:12" x14ac:dyDescent="0.25">
      <c r="A25" s="17">
        <v>2</v>
      </c>
      <c r="B25" s="12">
        <v>102</v>
      </c>
      <c r="C25" s="12">
        <v>114</v>
      </c>
      <c r="D25" s="12">
        <v>92</v>
      </c>
      <c r="E25" s="12">
        <v>114</v>
      </c>
      <c r="F25" s="13">
        <v>101</v>
      </c>
      <c r="I25">
        <v>6</v>
      </c>
    </row>
    <row r="26" spans="1:12" x14ac:dyDescent="0.25">
      <c r="A26" s="18">
        <v>3</v>
      </c>
      <c r="B26" s="14">
        <v>206</v>
      </c>
      <c r="C26" s="14">
        <v>213</v>
      </c>
      <c r="D26" s="14">
        <v>191</v>
      </c>
      <c r="E26" s="14">
        <v>198</v>
      </c>
      <c r="F26" s="15">
        <v>191</v>
      </c>
      <c r="I26">
        <v>11</v>
      </c>
    </row>
    <row r="27" spans="1:12" x14ac:dyDescent="0.25">
      <c r="A27" s="17">
        <v>4</v>
      </c>
      <c r="B27" s="12">
        <v>305</v>
      </c>
      <c r="C27" s="12">
        <v>314</v>
      </c>
      <c r="D27" s="12">
        <v>320</v>
      </c>
      <c r="E27" s="12">
        <v>272</v>
      </c>
      <c r="F27" s="13">
        <v>305</v>
      </c>
      <c r="I27">
        <v>12</v>
      </c>
    </row>
    <row r="28" spans="1:12" x14ac:dyDescent="0.25">
      <c r="A28" s="18">
        <v>5</v>
      </c>
      <c r="B28" s="14">
        <v>412</v>
      </c>
      <c r="C28" s="14">
        <v>398</v>
      </c>
      <c r="D28" s="14">
        <v>409</v>
      </c>
      <c r="E28" s="14">
        <v>413</v>
      </c>
      <c r="F28" s="15">
        <v>418</v>
      </c>
      <c r="I28">
        <v>8</v>
      </c>
    </row>
    <row r="29" spans="1:12" x14ac:dyDescent="0.25">
      <c r="A29" s="17">
        <v>6</v>
      </c>
      <c r="B29" s="12">
        <v>489</v>
      </c>
      <c r="C29" s="12">
        <v>481</v>
      </c>
      <c r="D29" s="12">
        <v>523</v>
      </c>
      <c r="E29" s="12">
        <v>495</v>
      </c>
      <c r="F29" s="13">
        <v>491</v>
      </c>
      <c r="I29">
        <v>8</v>
      </c>
    </row>
    <row r="30" spans="1:12" x14ac:dyDescent="0.25">
      <c r="A30" s="18">
        <v>7</v>
      </c>
      <c r="B30" s="14">
        <v>599</v>
      </c>
      <c r="C30" s="14">
        <v>603</v>
      </c>
      <c r="D30" s="14">
        <v>583</v>
      </c>
      <c r="E30" s="14">
        <v>614</v>
      </c>
      <c r="F30" s="15">
        <v>625</v>
      </c>
      <c r="I30">
        <v>11</v>
      </c>
    </row>
    <row r="31" spans="1:12" x14ac:dyDescent="0.25">
      <c r="A31" s="17">
        <v>8</v>
      </c>
      <c r="B31" s="12">
        <v>499</v>
      </c>
      <c r="C31" s="12">
        <v>501</v>
      </c>
      <c r="D31" s="12">
        <v>497</v>
      </c>
      <c r="E31" s="12">
        <v>492</v>
      </c>
      <c r="F31" s="13">
        <v>492</v>
      </c>
      <c r="I31">
        <v>10</v>
      </c>
    </row>
    <row r="32" spans="1:12" x14ac:dyDescent="0.25">
      <c r="A32" s="18">
        <v>9</v>
      </c>
      <c r="B32" s="14">
        <v>400</v>
      </c>
      <c r="C32" s="14">
        <v>379</v>
      </c>
      <c r="D32" s="14">
        <v>387</v>
      </c>
      <c r="E32" s="14">
        <v>428</v>
      </c>
      <c r="F32" s="15">
        <v>382</v>
      </c>
      <c r="I32">
        <v>7</v>
      </c>
    </row>
    <row r="33" spans="1:9" x14ac:dyDescent="0.25">
      <c r="A33" s="17">
        <v>10</v>
      </c>
      <c r="B33" s="12">
        <v>297</v>
      </c>
      <c r="C33" s="12">
        <v>289</v>
      </c>
      <c r="D33" s="12">
        <v>302</v>
      </c>
      <c r="E33" s="12">
        <v>273</v>
      </c>
      <c r="F33" s="13">
        <v>296</v>
      </c>
      <c r="I33">
        <v>11</v>
      </c>
    </row>
    <row r="34" spans="1:9" x14ac:dyDescent="0.25">
      <c r="A34" s="18">
        <v>11</v>
      </c>
      <c r="B34" s="14">
        <v>194</v>
      </c>
      <c r="C34" s="14">
        <v>207</v>
      </c>
      <c r="D34" s="14">
        <v>209</v>
      </c>
      <c r="E34" s="14">
        <v>203</v>
      </c>
      <c r="F34" s="15">
        <v>203</v>
      </c>
      <c r="I34">
        <v>5</v>
      </c>
    </row>
    <row r="35" spans="1:9" x14ac:dyDescent="0.25">
      <c r="A35" s="17">
        <v>12</v>
      </c>
      <c r="B35" s="12">
        <v>97</v>
      </c>
      <c r="C35" s="12">
        <v>101</v>
      </c>
      <c r="D35" s="12">
        <v>87</v>
      </c>
      <c r="E35" s="12">
        <v>98</v>
      </c>
      <c r="F35" s="13">
        <v>96</v>
      </c>
      <c r="I35">
        <v>5</v>
      </c>
    </row>
    <row r="36" spans="1:9" x14ac:dyDescent="0.25">
      <c r="A36" s="18">
        <v>13</v>
      </c>
      <c r="B36" s="10">
        <v>0</v>
      </c>
      <c r="C36" s="10">
        <v>0</v>
      </c>
      <c r="D36" s="10">
        <v>0</v>
      </c>
      <c r="E36" s="10">
        <v>0</v>
      </c>
      <c r="F36" s="11">
        <v>0</v>
      </c>
      <c r="I36">
        <v>8</v>
      </c>
    </row>
    <row r="37" spans="1:9" x14ac:dyDescent="0.25">
      <c r="A37" s="17">
        <v>14</v>
      </c>
      <c r="B37" s="8">
        <v>0</v>
      </c>
      <c r="C37" s="8">
        <v>0</v>
      </c>
      <c r="D37" s="8">
        <v>0</v>
      </c>
      <c r="E37" s="8">
        <v>0</v>
      </c>
      <c r="F37" s="9">
        <v>0</v>
      </c>
      <c r="I37">
        <v>3</v>
      </c>
    </row>
    <row r="38" spans="1:9" x14ac:dyDescent="0.25">
      <c r="I38">
        <v>5</v>
      </c>
    </row>
    <row r="39" spans="1:9" x14ac:dyDescent="0.25">
      <c r="I39">
        <v>10</v>
      </c>
    </row>
    <row r="40" spans="1:9" x14ac:dyDescent="0.25">
      <c r="I40">
        <v>4</v>
      </c>
    </row>
    <row r="41" spans="1:9" x14ac:dyDescent="0.25">
      <c r="I41">
        <v>11</v>
      </c>
    </row>
    <row r="42" spans="1:9" x14ac:dyDescent="0.25">
      <c r="I42">
        <v>10</v>
      </c>
    </row>
    <row r="43" spans="1:9" x14ac:dyDescent="0.25">
      <c r="I43">
        <v>11</v>
      </c>
    </row>
    <row r="44" spans="1:9" x14ac:dyDescent="0.25">
      <c r="I44">
        <v>7</v>
      </c>
    </row>
    <row r="45" spans="1:9" x14ac:dyDescent="0.25">
      <c r="I45">
        <v>7</v>
      </c>
    </row>
    <row r="46" spans="1:9" x14ac:dyDescent="0.25">
      <c r="I46">
        <v>4</v>
      </c>
    </row>
    <row r="47" spans="1:9" x14ac:dyDescent="0.25">
      <c r="I47">
        <v>3</v>
      </c>
    </row>
    <row r="48" spans="1:9" x14ac:dyDescent="0.25">
      <c r="I48">
        <v>7</v>
      </c>
    </row>
    <row r="49" spans="9:9" x14ac:dyDescent="0.25">
      <c r="I49">
        <v>7</v>
      </c>
    </row>
    <row r="50" spans="9:9" x14ac:dyDescent="0.25">
      <c r="I50">
        <v>5</v>
      </c>
    </row>
    <row r="51" spans="9:9" x14ac:dyDescent="0.25">
      <c r="I51">
        <v>4</v>
      </c>
    </row>
    <row r="52" spans="9:9" x14ac:dyDescent="0.25">
      <c r="I52">
        <v>8</v>
      </c>
    </row>
    <row r="53" spans="9:9" x14ac:dyDescent="0.25">
      <c r="I53">
        <v>9</v>
      </c>
    </row>
    <row r="54" spans="9:9" x14ac:dyDescent="0.25">
      <c r="I54">
        <v>10</v>
      </c>
    </row>
    <row r="55" spans="9:9" x14ac:dyDescent="0.25">
      <c r="I55">
        <v>8</v>
      </c>
    </row>
    <row r="56" spans="9:9" x14ac:dyDescent="0.25">
      <c r="I56">
        <v>10</v>
      </c>
    </row>
    <row r="57" spans="9:9" x14ac:dyDescent="0.25">
      <c r="I57">
        <v>9</v>
      </c>
    </row>
    <row r="58" spans="9:9" x14ac:dyDescent="0.25">
      <c r="I58">
        <v>7</v>
      </c>
    </row>
    <row r="59" spans="9:9" x14ac:dyDescent="0.25">
      <c r="I59">
        <v>4</v>
      </c>
    </row>
    <row r="60" spans="9:9" x14ac:dyDescent="0.25">
      <c r="I60">
        <v>7</v>
      </c>
    </row>
    <row r="61" spans="9:9" x14ac:dyDescent="0.25">
      <c r="I61">
        <v>11</v>
      </c>
    </row>
    <row r="62" spans="9:9" x14ac:dyDescent="0.25">
      <c r="I62">
        <v>11</v>
      </c>
    </row>
    <row r="63" spans="9:9" x14ac:dyDescent="0.25">
      <c r="I63">
        <v>7</v>
      </c>
    </row>
    <row r="64" spans="9:9" x14ac:dyDescent="0.25">
      <c r="I64">
        <v>7</v>
      </c>
    </row>
    <row r="65" spans="9:9" x14ac:dyDescent="0.25">
      <c r="I65">
        <v>11</v>
      </c>
    </row>
    <row r="66" spans="9:9" x14ac:dyDescent="0.25">
      <c r="I66">
        <v>6</v>
      </c>
    </row>
    <row r="67" spans="9:9" x14ac:dyDescent="0.25">
      <c r="I67">
        <v>4</v>
      </c>
    </row>
    <row r="68" spans="9:9" x14ac:dyDescent="0.25">
      <c r="I68">
        <v>5</v>
      </c>
    </row>
    <row r="69" spans="9:9" x14ac:dyDescent="0.25">
      <c r="I69">
        <v>7</v>
      </c>
    </row>
    <row r="70" spans="9:9" x14ac:dyDescent="0.25">
      <c r="I70">
        <v>11</v>
      </c>
    </row>
    <row r="71" spans="9:9" x14ac:dyDescent="0.25">
      <c r="I71">
        <v>9</v>
      </c>
    </row>
    <row r="72" spans="9:9" x14ac:dyDescent="0.25">
      <c r="I72">
        <v>9</v>
      </c>
    </row>
    <row r="73" spans="9:9" x14ac:dyDescent="0.25">
      <c r="I73">
        <v>7</v>
      </c>
    </row>
    <row r="74" spans="9:9" x14ac:dyDescent="0.25">
      <c r="I74">
        <v>7</v>
      </c>
    </row>
    <row r="75" spans="9:9" x14ac:dyDescent="0.25">
      <c r="I75">
        <v>8</v>
      </c>
    </row>
    <row r="76" spans="9:9" x14ac:dyDescent="0.25">
      <c r="I76">
        <v>9</v>
      </c>
    </row>
    <row r="77" spans="9:9" x14ac:dyDescent="0.25">
      <c r="I77">
        <v>10</v>
      </c>
    </row>
    <row r="78" spans="9:9" x14ac:dyDescent="0.25">
      <c r="I78">
        <v>11</v>
      </c>
    </row>
    <row r="79" spans="9:9" x14ac:dyDescent="0.25">
      <c r="I79">
        <v>3</v>
      </c>
    </row>
    <row r="80" spans="9:9" x14ac:dyDescent="0.25">
      <c r="I80">
        <v>6</v>
      </c>
    </row>
    <row r="81" spans="9:9" x14ac:dyDescent="0.25">
      <c r="I81">
        <v>10</v>
      </c>
    </row>
    <row r="82" spans="9:9" x14ac:dyDescent="0.25">
      <c r="I82">
        <v>4</v>
      </c>
    </row>
    <row r="83" spans="9:9" x14ac:dyDescent="0.25">
      <c r="I83">
        <v>7</v>
      </c>
    </row>
    <row r="84" spans="9:9" x14ac:dyDescent="0.25">
      <c r="I84">
        <v>7</v>
      </c>
    </row>
    <row r="85" spans="9:9" x14ac:dyDescent="0.25">
      <c r="I85">
        <v>7</v>
      </c>
    </row>
    <row r="86" spans="9:9" x14ac:dyDescent="0.25">
      <c r="I86">
        <v>3</v>
      </c>
    </row>
    <row r="87" spans="9:9" x14ac:dyDescent="0.25">
      <c r="I87">
        <v>8</v>
      </c>
    </row>
    <row r="88" spans="9:9" x14ac:dyDescent="0.25">
      <c r="I88">
        <v>10</v>
      </c>
    </row>
    <row r="89" spans="9:9" x14ac:dyDescent="0.25">
      <c r="I89">
        <v>8</v>
      </c>
    </row>
    <row r="90" spans="9:9" x14ac:dyDescent="0.25">
      <c r="I90">
        <v>5</v>
      </c>
    </row>
    <row r="91" spans="9:9" x14ac:dyDescent="0.25">
      <c r="I91">
        <v>6</v>
      </c>
    </row>
    <row r="92" spans="9:9" x14ac:dyDescent="0.25">
      <c r="I92">
        <v>8</v>
      </c>
    </row>
    <row r="93" spans="9:9" x14ac:dyDescent="0.25">
      <c r="I93">
        <v>7</v>
      </c>
    </row>
    <row r="94" spans="9:9" x14ac:dyDescent="0.25">
      <c r="I94">
        <v>8</v>
      </c>
    </row>
    <row r="95" spans="9:9" x14ac:dyDescent="0.25">
      <c r="I95">
        <v>3</v>
      </c>
    </row>
    <row r="96" spans="9:9" x14ac:dyDescent="0.25">
      <c r="I96">
        <v>7</v>
      </c>
    </row>
    <row r="97" spans="9:9" x14ac:dyDescent="0.25">
      <c r="I97">
        <v>7</v>
      </c>
    </row>
    <row r="98" spans="9:9" x14ac:dyDescent="0.25">
      <c r="I98">
        <v>9</v>
      </c>
    </row>
    <row r="99" spans="9:9" x14ac:dyDescent="0.25">
      <c r="I99">
        <v>10</v>
      </c>
    </row>
    <row r="100" spans="9:9" x14ac:dyDescent="0.25">
      <c r="I100">
        <v>7</v>
      </c>
    </row>
    <row r="101" spans="9:9" x14ac:dyDescent="0.25">
      <c r="I101">
        <v>3</v>
      </c>
    </row>
    <row r="102" spans="9:9" x14ac:dyDescent="0.25">
      <c r="I102">
        <v>11</v>
      </c>
    </row>
    <row r="103" spans="9:9" x14ac:dyDescent="0.25">
      <c r="I103">
        <v>7</v>
      </c>
    </row>
    <row r="104" spans="9:9" x14ac:dyDescent="0.25">
      <c r="I104">
        <v>8</v>
      </c>
    </row>
    <row r="105" spans="9:9" x14ac:dyDescent="0.25">
      <c r="I105">
        <v>7</v>
      </c>
    </row>
    <row r="106" spans="9:9" x14ac:dyDescent="0.25">
      <c r="I106">
        <v>4</v>
      </c>
    </row>
    <row r="107" spans="9:9" x14ac:dyDescent="0.25">
      <c r="I107">
        <v>5</v>
      </c>
    </row>
    <row r="108" spans="9:9" x14ac:dyDescent="0.25">
      <c r="I108">
        <v>5</v>
      </c>
    </row>
    <row r="109" spans="9:9" x14ac:dyDescent="0.25">
      <c r="I109">
        <v>6</v>
      </c>
    </row>
    <row r="110" spans="9:9" x14ac:dyDescent="0.25">
      <c r="I110">
        <v>8</v>
      </c>
    </row>
    <row r="111" spans="9:9" x14ac:dyDescent="0.25">
      <c r="I111">
        <v>6</v>
      </c>
    </row>
    <row r="112" spans="9:9" x14ac:dyDescent="0.25">
      <c r="I112">
        <v>8</v>
      </c>
    </row>
    <row r="113" spans="9:9" x14ac:dyDescent="0.25">
      <c r="I113">
        <v>4</v>
      </c>
    </row>
    <row r="114" spans="9:9" x14ac:dyDescent="0.25">
      <c r="I114">
        <v>12</v>
      </c>
    </row>
    <row r="115" spans="9:9" x14ac:dyDescent="0.25">
      <c r="I115">
        <v>10</v>
      </c>
    </row>
    <row r="116" spans="9:9" x14ac:dyDescent="0.25">
      <c r="I116">
        <v>5</v>
      </c>
    </row>
    <row r="117" spans="9:9" x14ac:dyDescent="0.25">
      <c r="I117">
        <v>11</v>
      </c>
    </row>
    <row r="118" spans="9:9" x14ac:dyDescent="0.25">
      <c r="I118">
        <v>5</v>
      </c>
    </row>
    <row r="119" spans="9:9" x14ac:dyDescent="0.25">
      <c r="I119">
        <v>7</v>
      </c>
    </row>
    <row r="120" spans="9:9" x14ac:dyDescent="0.25">
      <c r="I120">
        <v>9</v>
      </c>
    </row>
    <row r="121" spans="9:9" x14ac:dyDescent="0.25">
      <c r="I121">
        <v>7</v>
      </c>
    </row>
    <row r="122" spans="9:9" x14ac:dyDescent="0.25">
      <c r="I122">
        <v>2</v>
      </c>
    </row>
    <row r="123" spans="9:9" x14ac:dyDescent="0.25">
      <c r="I123">
        <v>9</v>
      </c>
    </row>
    <row r="124" spans="9:9" x14ac:dyDescent="0.25">
      <c r="I124">
        <v>8</v>
      </c>
    </row>
    <row r="125" spans="9:9" x14ac:dyDescent="0.25">
      <c r="I125">
        <v>7</v>
      </c>
    </row>
    <row r="126" spans="9:9" x14ac:dyDescent="0.25">
      <c r="I126">
        <v>9</v>
      </c>
    </row>
    <row r="127" spans="9:9" x14ac:dyDescent="0.25">
      <c r="I127">
        <v>11</v>
      </c>
    </row>
    <row r="128" spans="9:9" x14ac:dyDescent="0.25">
      <c r="I128">
        <v>4</v>
      </c>
    </row>
    <row r="129" spans="9:9" x14ac:dyDescent="0.25">
      <c r="I129">
        <v>3</v>
      </c>
    </row>
    <row r="130" spans="9:9" x14ac:dyDescent="0.25">
      <c r="I130">
        <v>7</v>
      </c>
    </row>
    <row r="131" spans="9:9" x14ac:dyDescent="0.25">
      <c r="I131">
        <v>8</v>
      </c>
    </row>
    <row r="132" spans="9:9" x14ac:dyDescent="0.25">
      <c r="I132">
        <v>8</v>
      </c>
    </row>
    <row r="133" spans="9:9" x14ac:dyDescent="0.25">
      <c r="I133">
        <v>5</v>
      </c>
    </row>
    <row r="134" spans="9:9" x14ac:dyDescent="0.25">
      <c r="I134">
        <v>6</v>
      </c>
    </row>
    <row r="135" spans="9:9" x14ac:dyDescent="0.25">
      <c r="I135">
        <v>7</v>
      </c>
    </row>
    <row r="136" spans="9:9" x14ac:dyDescent="0.25">
      <c r="I136">
        <v>12</v>
      </c>
    </row>
    <row r="137" spans="9:9" x14ac:dyDescent="0.25">
      <c r="I137">
        <v>5</v>
      </c>
    </row>
    <row r="138" spans="9:9" x14ac:dyDescent="0.25">
      <c r="I138">
        <v>9</v>
      </c>
    </row>
    <row r="139" spans="9:9" x14ac:dyDescent="0.25">
      <c r="I139">
        <v>12</v>
      </c>
    </row>
    <row r="140" spans="9:9" x14ac:dyDescent="0.25">
      <c r="I140">
        <v>10</v>
      </c>
    </row>
    <row r="141" spans="9:9" x14ac:dyDescent="0.25">
      <c r="I141">
        <v>4</v>
      </c>
    </row>
    <row r="142" spans="9:9" x14ac:dyDescent="0.25">
      <c r="I142">
        <v>9</v>
      </c>
    </row>
    <row r="143" spans="9:9" x14ac:dyDescent="0.25">
      <c r="I143">
        <v>7</v>
      </c>
    </row>
    <row r="144" spans="9:9" x14ac:dyDescent="0.25">
      <c r="I144">
        <v>7</v>
      </c>
    </row>
    <row r="145" spans="9:9" x14ac:dyDescent="0.25">
      <c r="I145">
        <v>4</v>
      </c>
    </row>
    <row r="146" spans="9:9" x14ac:dyDescent="0.25">
      <c r="I146">
        <v>4</v>
      </c>
    </row>
    <row r="147" spans="9:9" x14ac:dyDescent="0.25">
      <c r="I147">
        <v>5</v>
      </c>
    </row>
    <row r="148" spans="9:9" x14ac:dyDescent="0.25">
      <c r="I148">
        <v>4</v>
      </c>
    </row>
    <row r="149" spans="9:9" x14ac:dyDescent="0.25">
      <c r="I149">
        <v>4</v>
      </c>
    </row>
    <row r="150" spans="9:9" x14ac:dyDescent="0.25">
      <c r="I150">
        <v>7</v>
      </c>
    </row>
    <row r="151" spans="9:9" x14ac:dyDescent="0.25">
      <c r="I151">
        <v>9</v>
      </c>
    </row>
    <row r="152" spans="9:9" x14ac:dyDescent="0.25">
      <c r="I152">
        <v>8</v>
      </c>
    </row>
    <row r="153" spans="9:9" x14ac:dyDescent="0.25">
      <c r="I153">
        <v>3</v>
      </c>
    </row>
    <row r="154" spans="9:9" x14ac:dyDescent="0.25">
      <c r="I154">
        <v>7</v>
      </c>
    </row>
    <row r="155" spans="9:9" x14ac:dyDescent="0.25">
      <c r="I155">
        <v>5</v>
      </c>
    </row>
    <row r="156" spans="9:9" x14ac:dyDescent="0.25">
      <c r="I156">
        <v>5</v>
      </c>
    </row>
    <row r="157" spans="9:9" x14ac:dyDescent="0.25">
      <c r="I157">
        <v>5</v>
      </c>
    </row>
    <row r="158" spans="9:9" x14ac:dyDescent="0.25">
      <c r="I158">
        <v>2</v>
      </c>
    </row>
    <row r="159" spans="9:9" x14ac:dyDescent="0.25">
      <c r="I159">
        <v>5</v>
      </c>
    </row>
    <row r="160" spans="9:9" x14ac:dyDescent="0.25">
      <c r="I160">
        <v>6</v>
      </c>
    </row>
    <row r="161" spans="9:9" x14ac:dyDescent="0.25">
      <c r="I161">
        <v>4</v>
      </c>
    </row>
    <row r="162" spans="9:9" x14ac:dyDescent="0.25">
      <c r="I162">
        <v>6</v>
      </c>
    </row>
    <row r="163" spans="9:9" x14ac:dyDescent="0.25">
      <c r="I163">
        <v>5</v>
      </c>
    </row>
    <row r="164" spans="9:9" x14ac:dyDescent="0.25">
      <c r="I164">
        <v>7</v>
      </c>
    </row>
    <row r="165" spans="9:9" x14ac:dyDescent="0.25">
      <c r="I165">
        <v>5</v>
      </c>
    </row>
    <row r="166" spans="9:9" x14ac:dyDescent="0.25">
      <c r="I166">
        <v>2</v>
      </c>
    </row>
    <row r="167" spans="9:9" x14ac:dyDescent="0.25">
      <c r="I167">
        <v>5</v>
      </c>
    </row>
    <row r="168" spans="9:9" x14ac:dyDescent="0.25">
      <c r="I168">
        <v>5</v>
      </c>
    </row>
    <row r="169" spans="9:9" x14ac:dyDescent="0.25">
      <c r="I169">
        <v>7</v>
      </c>
    </row>
    <row r="170" spans="9:9" x14ac:dyDescent="0.25">
      <c r="I170">
        <v>9</v>
      </c>
    </row>
    <row r="171" spans="9:9" x14ac:dyDescent="0.25">
      <c r="I171">
        <v>8</v>
      </c>
    </row>
    <row r="172" spans="9:9" x14ac:dyDescent="0.25">
      <c r="I172">
        <v>8</v>
      </c>
    </row>
    <row r="173" spans="9:9" x14ac:dyDescent="0.25">
      <c r="I173">
        <v>9</v>
      </c>
    </row>
    <row r="174" spans="9:9" x14ac:dyDescent="0.25">
      <c r="I174">
        <v>6</v>
      </c>
    </row>
    <row r="175" spans="9:9" x14ac:dyDescent="0.25">
      <c r="I175">
        <v>8</v>
      </c>
    </row>
    <row r="176" spans="9:9" x14ac:dyDescent="0.25">
      <c r="I176">
        <v>5</v>
      </c>
    </row>
    <row r="177" spans="9:9" x14ac:dyDescent="0.25">
      <c r="I177">
        <v>9</v>
      </c>
    </row>
    <row r="178" spans="9:9" x14ac:dyDescent="0.25">
      <c r="I178">
        <v>4</v>
      </c>
    </row>
    <row r="179" spans="9:9" x14ac:dyDescent="0.25">
      <c r="I179">
        <v>3</v>
      </c>
    </row>
    <row r="180" spans="9:9" x14ac:dyDescent="0.25">
      <c r="I180">
        <v>7</v>
      </c>
    </row>
    <row r="181" spans="9:9" x14ac:dyDescent="0.25">
      <c r="I181">
        <v>10</v>
      </c>
    </row>
    <row r="182" spans="9:9" x14ac:dyDescent="0.25">
      <c r="I182">
        <v>7</v>
      </c>
    </row>
    <row r="183" spans="9:9" x14ac:dyDescent="0.25">
      <c r="I183">
        <v>7</v>
      </c>
    </row>
    <row r="184" spans="9:9" x14ac:dyDescent="0.25">
      <c r="I184">
        <v>9</v>
      </c>
    </row>
    <row r="185" spans="9:9" x14ac:dyDescent="0.25">
      <c r="I185">
        <v>4</v>
      </c>
    </row>
    <row r="186" spans="9:9" x14ac:dyDescent="0.25">
      <c r="I186">
        <v>11</v>
      </c>
    </row>
    <row r="187" spans="9:9" x14ac:dyDescent="0.25">
      <c r="I187">
        <v>7</v>
      </c>
    </row>
    <row r="188" spans="9:9" x14ac:dyDescent="0.25">
      <c r="I188">
        <v>5</v>
      </c>
    </row>
    <row r="189" spans="9:9" x14ac:dyDescent="0.25">
      <c r="I189">
        <v>8</v>
      </c>
    </row>
    <row r="190" spans="9:9" x14ac:dyDescent="0.25">
      <c r="I190">
        <v>6</v>
      </c>
    </row>
    <row r="191" spans="9:9" x14ac:dyDescent="0.25">
      <c r="I191">
        <v>10</v>
      </c>
    </row>
    <row r="192" spans="9:9" x14ac:dyDescent="0.25">
      <c r="I192">
        <v>5</v>
      </c>
    </row>
    <row r="193" spans="9:9" x14ac:dyDescent="0.25">
      <c r="I193">
        <v>9</v>
      </c>
    </row>
    <row r="194" spans="9:9" x14ac:dyDescent="0.25">
      <c r="I194">
        <v>9</v>
      </c>
    </row>
    <row r="195" spans="9:9" x14ac:dyDescent="0.25">
      <c r="I195">
        <v>4</v>
      </c>
    </row>
    <row r="196" spans="9:9" x14ac:dyDescent="0.25">
      <c r="I196">
        <v>10</v>
      </c>
    </row>
    <row r="197" spans="9:9" x14ac:dyDescent="0.25">
      <c r="I197">
        <v>10</v>
      </c>
    </row>
    <row r="198" spans="9:9" x14ac:dyDescent="0.25">
      <c r="I198">
        <v>5</v>
      </c>
    </row>
    <row r="199" spans="9:9" x14ac:dyDescent="0.25">
      <c r="I199">
        <v>8</v>
      </c>
    </row>
    <row r="200" spans="9:9" x14ac:dyDescent="0.25">
      <c r="I200">
        <v>7</v>
      </c>
    </row>
    <row r="201" spans="9:9" x14ac:dyDescent="0.25">
      <c r="I201">
        <v>9</v>
      </c>
    </row>
    <row r="202" spans="9:9" x14ac:dyDescent="0.25">
      <c r="I202">
        <v>7</v>
      </c>
    </row>
    <row r="203" spans="9:9" x14ac:dyDescent="0.25">
      <c r="I203">
        <v>8</v>
      </c>
    </row>
    <row r="204" spans="9:9" x14ac:dyDescent="0.25">
      <c r="I204">
        <v>7</v>
      </c>
    </row>
    <row r="205" spans="9:9" x14ac:dyDescent="0.25">
      <c r="I205">
        <v>8</v>
      </c>
    </row>
    <row r="206" spans="9:9" x14ac:dyDescent="0.25">
      <c r="I206">
        <v>7</v>
      </c>
    </row>
    <row r="207" spans="9:9" x14ac:dyDescent="0.25">
      <c r="I207">
        <v>3</v>
      </c>
    </row>
    <row r="208" spans="9:9" x14ac:dyDescent="0.25">
      <c r="I208">
        <v>8</v>
      </c>
    </row>
    <row r="209" spans="9:9" x14ac:dyDescent="0.25">
      <c r="I209">
        <v>7</v>
      </c>
    </row>
    <row r="210" spans="9:9" x14ac:dyDescent="0.25">
      <c r="I210">
        <v>4</v>
      </c>
    </row>
    <row r="211" spans="9:9" x14ac:dyDescent="0.25">
      <c r="I211">
        <v>10</v>
      </c>
    </row>
    <row r="212" spans="9:9" x14ac:dyDescent="0.25">
      <c r="I212">
        <v>6</v>
      </c>
    </row>
    <row r="213" spans="9:9" x14ac:dyDescent="0.25">
      <c r="I213">
        <v>7</v>
      </c>
    </row>
    <row r="214" spans="9:9" x14ac:dyDescent="0.25">
      <c r="I214">
        <v>3</v>
      </c>
    </row>
    <row r="215" spans="9:9" x14ac:dyDescent="0.25">
      <c r="I215">
        <v>6</v>
      </c>
    </row>
    <row r="216" spans="9:9" x14ac:dyDescent="0.25">
      <c r="I216">
        <v>6</v>
      </c>
    </row>
    <row r="217" spans="9:9" x14ac:dyDescent="0.25">
      <c r="I217">
        <v>4</v>
      </c>
    </row>
    <row r="218" spans="9:9" x14ac:dyDescent="0.25">
      <c r="I218">
        <v>6</v>
      </c>
    </row>
    <row r="219" spans="9:9" x14ac:dyDescent="0.25">
      <c r="I219">
        <v>6</v>
      </c>
    </row>
    <row r="220" spans="9:9" x14ac:dyDescent="0.25">
      <c r="I220">
        <v>4</v>
      </c>
    </row>
    <row r="221" spans="9:9" x14ac:dyDescent="0.25">
      <c r="I221">
        <v>4</v>
      </c>
    </row>
    <row r="222" spans="9:9" x14ac:dyDescent="0.25">
      <c r="I222">
        <v>6</v>
      </c>
    </row>
    <row r="223" spans="9:9" x14ac:dyDescent="0.25">
      <c r="I223">
        <v>10</v>
      </c>
    </row>
    <row r="224" spans="9:9" x14ac:dyDescent="0.25">
      <c r="I224">
        <v>7</v>
      </c>
    </row>
    <row r="225" spans="9:9" x14ac:dyDescent="0.25">
      <c r="I225">
        <v>6</v>
      </c>
    </row>
    <row r="226" spans="9:9" x14ac:dyDescent="0.25">
      <c r="I226">
        <v>7</v>
      </c>
    </row>
    <row r="227" spans="9:9" x14ac:dyDescent="0.25">
      <c r="I227">
        <v>5</v>
      </c>
    </row>
    <row r="228" spans="9:9" x14ac:dyDescent="0.25">
      <c r="I228">
        <v>9</v>
      </c>
    </row>
    <row r="229" spans="9:9" x14ac:dyDescent="0.25">
      <c r="I229">
        <v>7</v>
      </c>
    </row>
    <row r="230" spans="9:9" x14ac:dyDescent="0.25">
      <c r="I230">
        <v>5</v>
      </c>
    </row>
    <row r="231" spans="9:9" x14ac:dyDescent="0.25">
      <c r="I231">
        <v>9</v>
      </c>
    </row>
    <row r="232" spans="9:9" x14ac:dyDescent="0.25">
      <c r="I232">
        <v>8</v>
      </c>
    </row>
    <row r="233" spans="9:9" x14ac:dyDescent="0.25">
      <c r="I233">
        <v>7</v>
      </c>
    </row>
    <row r="234" spans="9:9" x14ac:dyDescent="0.25">
      <c r="I234">
        <v>8</v>
      </c>
    </row>
    <row r="235" spans="9:9" x14ac:dyDescent="0.25">
      <c r="I235">
        <v>6</v>
      </c>
    </row>
    <row r="236" spans="9:9" x14ac:dyDescent="0.25">
      <c r="I236">
        <v>8</v>
      </c>
    </row>
    <row r="237" spans="9:9" x14ac:dyDescent="0.25">
      <c r="I237">
        <v>7</v>
      </c>
    </row>
    <row r="238" spans="9:9" x14ac:dyDescent="0.25">
      <c r="I238">
        <v>5</v>
      </c>
    </row>
    <row r="239" spans="9:9" x14ac:dyDescent="0.25">
      <c r="I239">
        <v>5</v>
      </c>
    </row>
    <row r="240" spans="9:9" x14ac:dyDescent="0.25">
      <c r="I240">
        <v>12</v>
      </c>
    </row>
    <row r="241" spans="9:9" x14ac:dyDescent="0.25">
      <c r="I241">
        <v>2</v>
      </c>
    </row>
    <row r="242" spans="9:9" x14ac:dyDescent="0.25">
      <c r="I242">
        <v>12</v>
      </c>
    </row>
    <row r="243" spans="9:9" x14ac:dyDescent="0.25">
      <c r="I243">
        <v>10</v>
      </c>
    </row>
    <row r="244" spans="9:9" x14ac:dyDescent="0.25">
      <c r="I244">
        <v>6</v>
      </c>
    </row>
    <row r="245" spans="9:9" x14ac:dyDescent="0.25">
      <c r="I245">
        <v>5</v>
      </c>
    </row>
    <row r="246" spans="9:9" x14ac:dyDescent="0.25">
      <c r="I246">
        <v>10</v>
      </c>
    </row>
    <row r="247" spans="9:9" x14ac:dyDescent="0.25">
      <c r="I247">
        <v>11</v>
      </c>
    </row>
    <row r="248" spans="9:9" x14ac:dyDescent="0.25">
      <c r="I248">
        <v>11</v>
      </c>
    </row>
    <row r="249" spans="9:9" x14ac:dyDescent="0.25">
      <c r="I249">
        <v>6</v>
      </c>
    </row>
    <row r="250" spans="9:9" x14ac:dyDescent="0.25">
      <c r="I250">
        <v>2</v>
      </c>
    </row>
    <row r="251" spans="9:9" x14ac:dyDescent="0.25">
      <c r="I251">
        <v>4</v>
      </c>
    </row>
    <row r="252" spans="9:9" x14ac:dyDescent="0.25">
      <c r="I252">
        <v>7</v>
      </c>
    </row>
    <row r="253" spans="9:9" x14ac:dyDescent="0.25">
      <c r="I253">
        <v>12</v>
      </c>
    </row>
    <row r="254" spans="9:9" x14ac:dyDescent="0.25">
      <c r="I254">
        <v>9</v>
      </c>
    </row>
    <row r="255" spans="9:9" x14ac:dyDescent="0.25">
      <c r="I255">
        <v>4</v>
      </c>
    </row>
    <row r="256" spans="9:9" x14ac:dyDescent="0.25">
      <c r="I256">
        <v>8</v>
      </c>
    </row>
    <row r="257" spans="9:9" x14ac:dyDescent="0.25">
      <c r="I257">
        <v>7</v>
      </c>
    </row>
    <row r="258" spans="9:9" x14ac:dyDescent="0.25">
      <c r="I258">
        <v>5</v>
      </c>
    </row>
    <row r="259" spans="9:9" x14ac:dyDescent="0.25">
      <c r="I259">
        <v>7</v>
      </c>
    </row>
    <row r="260" spans="9:9" x14ac:dyDescent="0.25">
      <c r="I260">
        <v>6</v>
      </c>
    </row>
    <row r="261" spans="9:9" x14ac:dyDescent="0.25">
      <c r="I261">
        <v>6</v>
      </c>
    </row>
    <row r="262" spans="9:9" x14ac:dyDescent="0.25">
      <c r="I262">
        <v>8</v>
      </c>
    </row>
    <row r="263" spans="9:9" x14ac:dyDescent="0.25">
      <c r="I263">
        <v>3</v>
      </c>
    </row>
    <row r="264" spans="9:9" x14ac:dyDescent="0.25">
      <c r="I264">
        <v>8</v>
      </c>
    </row>
    <row r="265" spans="9:9" x14ac:dyDescent="0.25">
      <c r="I265">
        <v>5</v>
      </c>
    </row>
    <row r="266" spans="9:9" x14ac:dyDescent="0.25">
      <c r="I266">
        <v>8</v>
      </c>
    </row>
    <row r="267" spans="9:9" x14ac:dyDescent="0.25">
      <c r="I267">
        <v>6</v>
      </c>
    </row>
    <row r="268" spans="9:9" x14ac:dyDescent="0.25">
      <c r="I268">
        <v>5</v>
      </c>
    </row>
    <row r="269" spans="9:9" x14ac:dyDescent="0.25">
      <c r="I269">
        <v>10</v>
      </c>
    </row>
    <row r="270" spans="9:9" x14ac:dyDescent="0.25">
      <c r="I270">
        <v>7</v>
      </c>
    </row>
    <row r="271" spans="9:9" x14ac:dyDescent="0.25">
      <c r="I271">
        <v>6</v>
      </c>
    </row>
    <row r="272" spans="9:9" x14ac:dyDescent="0.25">
      <c r="I272">
        <v>8</v>
      </c>
    </row>
    <row r="273" spans="9:9" x14ac:dyDescent="0.25">
      <c r="I273">
        <v>9</v>
      </c>
    </row>
    <row r="274" spans="9:9" x14ac:dyDescent="0.25">
      <c r="I274">
        <v>9</v>
      </c>
    </row>
    <row r="275" spans="9:9" x14ac:dyDescent="0.25">
      <c r="I275">
        <v>5</v>
      </c>
    </row>
    <row r="276" spans="9:9" x14ac:dyDescent="0.25">
      <c r="I276">
        <v>6</v>
      </c>
    </row>
    <row r="277" spans="9:9" x14ac:dyDescent="0.25">
      <c r="I277">
        <v>5</v>
      </c>
    </row>
    <row r="278" spans="9:9" x14ac:dyDescent="0.25">
      <c r="I278">
        <v>5</v>
      </c>
    </row>
    <row r="279" spans="9:9" x14ac:dyDescent="0.25">
      <c r="I279">
        <v>2</v>
      </c>
    </row>
    <row r="280" spans="9:9" x14ac:dyDescent="0.25">
      <c r="I280">
        <v>4</v>
      </c>
    </row>
    <row r="281" spans="9:9" x14ac:dyDescent="0.25">
      <c r="I281">
        <v>7</v>
      </c>
    </row>
    <row r="282" spans="9:9" x14ac:dyDescent="0.25">
      <c r="I282">
        <v>7</v>
      </c>
    </row>
    <row r="283" spans="9:9" x14ac:dyDescent="0.25">
      <c r="I283">
        <v>7</v>
      </c>
    </row>
    <row r="284" spans="9:9" x14ac:dyDescent="0.25">
      <c r="I284">
        <v>8</v>
      </c>
    </row>
    <row r="285" spans="9:9" x14ac:dyDescent="0.25">
      <c r="I285">
        <v>8</v>
      </c>
    </row>
    <row r="286" spans="9:9" x14ac:dyDescent="0.25">
      <c r="I286">
        <v>6</v>
      </c>
    </row>
    <row r="287" spans="9:9" x14ac:dyDescent="0.25">
      <c r="I287">
        <v>10</v>
      </c>
    </row>
    <row r="288" spans="9:9" x14ac:dyDescent="0.25">
      <c r="I288">
        <v>8</v>
      </c>
    </row>
    <row r="289" spans="9:9" x14ac:dyDescent="0.25">
      <c r="I289">
        <v>3</v>
      </c>
    </row>
    <row r="290" spans="9:9" x14ac:dyDescent="0.25">
      <c r="I290">
        <v>7</v>
      </c>
    </row>
    <row r="291" spans="9:9" x14ac:dyDescent="0.25">
      <c r="I291">
        <v>3</v>
      </c>
    </row>
    <row r="292" spans="9:9" x14ac:dyDescent="0.25">
      <c r="I292">
        <v>6</v>
      </c>
    </row>
    <row r="293" spans="9:9" x14ac:dyDescent="0.25">
      <c r="I293">
        <v>9</v>
      </c>
    </row>
    <row r="294" spans="9:9" x14ac:dyDescent="0.25">
      <c r="I294">
        <v>4</v>
      </c>
    </row>
    <row r="295" spans="9:9" x14ac:dyDescent="0.25">
      <c r="I295">
        <v>8</v>
      </c>
    </row>
    <row r="296" spans="9:9" x14ac:dyDescent="0.25">
      <c r="I296">
        <v>6</v>
      </c>
    </row>
    <row r="297" spans="9:9" x14ac:dyDescent="0.25">
      <c r="I297">
        <v>11</v>
      </c>
    </row>
    <row r="298" spans="9:9" x14ac:dyDescent="0.25">
      <c r="I298">
        <v>4</v>
      </c>
    </row>
    <row r="299" spans="9:9" x14ac:dyDescent="0.25">
      <c r="I299">
        <v>5</v>
      </c>
    </row>
    <row r="300" spans="9:9" x14ac:dyDescent="0.25">
      <c r="I300">
        <v>6</v>
      </c>
    </row>
    <row r="301" spans="9:9" x14ac:dyDescent="0.25">
      <c r="I301">
        <v>7</v>
      </c>
    </row>
    <row r="302" spans="9:9" x14ac:dyDescent="0.25">
      <c r="I302">
        <v>6</v>
      </c>
    </row>
    <row r="303" spans="9:9" x14ac:dyDescent="0.25">
      <c r="I303">
        <v>11</v>
      </c>
    </row>
    <row r="304" spans="9:9" x14ac:dyDescent="0.25">
      <c r="I304">
        <v>6</v>
      </c>
    </row>
    <row r="305" spans="9:9" x14ac:dyDescent="0.25">
      <c r="I305">
        <v>7</v>
      </c>
    </row>
    <row r="306" spans="9:9" x14ac:dyDescent="0.25">
      <c r="I306">
        <v>12</v>
      </c>
    </row>
    <row r="307" spans="9:9" x14ac:dyDescent="0.25">
      <c r="I307">
        <v>9</v>
      </c>
    </row>
    <row r="308" spans="9:9" x14ac:dyDescent="0.25">
      <c r="I308">
        <v>6</v>
      </c>
    </row>
    <row r="309" spans="9:9" x14ac:dyDescent="0.25">
      <c r="I309">
        <v>6</v>
      </c>
    </row>
    <row r="310" spans="9:9" x14ac:dyDescent="0.25">
      <c r="I310">
        <v>6</v>
      </c>
    </row>
    <row r="311" spans="9:9" x14ac:dyDescent="0.25">
      <c r="I311">
        <v>6</v>
      </c>
    </row>
    <row r="312" spans="9:9" x14ac:dyDescent="0.25">
      <c r="I312">
        <v>4</v>
      </c>
    </row>
    <row r="313" spans="9:9" x14ac:dyDescent="0.25">
      <c r="I313">
        <v>3</v>
      </c>
    </row>
    <row r="314" spans="9:9" x14ac:dyDescent="0.25">
      <c r="I314">
        <v>8</v>
      </c>
    </row>
    <row r="315" spans="9:9" x14ac:dyDescent="0.25">
      <c r="I315">
        <v>6</v>
      </c>
    </row>
    <row r="316" spans="9:9" x14ac:dyDescent="0.25">
      <c r="I316">
        <v>7</v>
      </c>
    </row>
    <row r="317" spans="9:9" x14ac:dyDescent="0.25">
      <c r="I317">
        <v>10</v>
      </c>
    </row>
    <row r="318" spans="9:9" x14ac:dyDescent="0.25">
      <c r="I318">
        <v>11</v>
      </c>
    </row>
    <row r="319" spans="9:9" x14ac:dyDescent="0.25">
      <c r="I319">
        <v>6</v>
      </c>
    </row>
    <row r="320" spans="9:9" x14ac:dyDescent="0.25">
      <c r="I320">
        <v>11</v>
      </c>
    </row>
    <row r="321" spans="9:9" x14ac:dyDescent="0.25">
      <c r="I321">
        <v>11</v>
      </c>
    </row>
    <row r="322" spans="9:9" x14ac:dyDescent="0.25">
      <c r="I322">
        <v>7</v>
      </c>
    </row>
    <row r="323" spans="9:9" x14ac:dyDescent="0.25">
      <c r="I323">
        <v>2</v>
      </c>
    </row>
    <row r="324" spans="9:9" x14ac:dyDescent="0.25">
      <c r="I324">
        <v>10</v>
      </c>
    </row>
    <row r="325" spans="9:9" x14ac:dyDescent="0.25">
      <c r="I325">
        <v>6</v>
      </c>
    </row>
    <row r="326" spans="9:9" x14ac:dyDescent="0.25">
      <c r="I326">
        <v>5</v>
      </c>
    </row>
    <row r="327" spans="9:9" x14ac:dyDescent="0.25">
      <c r="I327">
        <v>8</v>
      </c>
    </row>
    <row r="328" spans="9:9" x14ac:dyDescent="0.25">
      <c r="I328">
        <v>8</v>
      </c>
    </row>
    <row r="329" spans="9:9" x14ac:dyDescent="0.25">
      <c r="I329">
        <v>6</v>
      </c>
    </row>
    <row r="330" spans="9:9" x14ac:dyDescent="0.25">
      <c r="I330">
        <v>2</v>
      </c>
    </row>
    <row r="331" spans="9:9" x14ac:dyDescent="0.25">
      <c r="I331">
        <v>10</v>
      </c>
    </row>
    <row r="332" spans="9:9" x14ac:dyDescent="0.25">
      <c r="I332">
        <v>4</v>
      </c>
    </row>
    <row r="333" spans="9:9" x14ac:dyDescent="0.25">
      <c r="I333">
        <v>4</v>
      </c>
    </row>
    <row r="334" spans="9:9" x14ac:dyDescent="0.25">
      <c r="I334">
        <v>4</v>
      </c>
    </row>
    <row r="335" spans="9:9" x14ac:dyDescent="0.25">
      <c r="I335">
        <v>11</v>
      </c>
    </row>
    <row r="336" spans="9:9" x14ac:dyDescent="0.25">
      <c r="I336">
        <v>2</v>
      </c>
    </row>
    <row r="337" spans="9:9" x14ac:dyDescent="0.25">
      <c r="I337">
        <v>7</v>
      </c>
    </row>
    <row r="338" spans="9:9" x14ac:dyDescent="0.25">
      <c r="I338">
        <v>4</v>
      </c>
    </row>
    <row r="339" spans="9:9" x14ac:dyDescent="0.25">
      <c r="I339">
        <v>8</v>
      </c>
    </row>
    <row r="340" spans="9:9" x14ac:dyDescent="0.25">
      <c r="I340">
        <v>9</v>
      </c>
    </row>
    <row r="341" spans="9:9" x14ac:dyDescent="0.25">
      <c r="I341">
        <v>9</v>
      </c>
    </row>
    <row r="342" spans="9:9" x14ac:dyDescent="0.25">
      <c r="I342">
        <v>9</v>
      </c>
    </row>
    <row r="343" spans="9:9" x14ac:dyDescent="0.25">
      <c r="I343">
        <v>9</v>
      </c>
    </row>
    <row r="344" spans="9:9" x14ac:dyDescent="0.25">
      <c r="I344">
        <v>9</v>
      </c>
    </row>
    <row r="345" spans="9:9" x14ac:dyDescent="0.25">
      <c r="I345">
        <v>5</v>
      </c>
    </row>
    <row r="346" spans="9:9" x14ac:dyDescent="0.25">
      <c r="I346">
        <v>10</v>
      </c>
    </row>
    <row r="347" spans="9:9" x14ac:dyDescent="0.25">
      <c r="I347">
        <v>7</v>
      </c>
    </row>
    <row r="348" spans="9:9" x14ac:dyDescent="0.25">
      <c r="I348">
        <v>6</v>
      </c>
    </row>
    <row r="349" spans="9:9" x14ac:dyDescent="0.25">
      <c r="I349">
        <v>11</v>
      </c>
    </row>
    <row r="350" spans="9:9" x14ac:dyDescent="0.25">
      <c r="I350">
        <v>5</v>
      </c>
    </row>
    <row r="351" spans="9:9" x14ac:dyDescent="0.25">
      <c r="I351">
        <v>7</v>
      </c>
    </row>
    <row r="352" spans="9:9" x14ac:dyDescent="0.25">
      <c r="I352">
        <v>2</v>
      </c>
    </row>
    <row r="353" spans="9:9" x14ac:dyDescent="0.25">
      <c r="I353">
        <v>4</v>
      </c>
    </row>
    <row r="354" spans="9:9" x14ac:dyDescent="0.25">
      <c r="I354">
        <v>8</v>
      </c>
    </row>
    <row r="355" spans="9:9" x14ac:dyDescent="0.25">
      <c r="I355">
        <v>12</v>
      </c>
    </row>
    <row r="356" spans="9:9" x14ac:dyDescent="0.25">
      <c r="I356">
        <v>3</v>
      </c>
    </row>
    <row r="357" spans="9:9" x14ac:dyDescent="0.25">
      <c r="I357">
        <v>10</v>
      </c>
    </row>
    <row r="358" spans="9:9" x14ac:dyDescent="0.25">
      <c r="I358">
        <v>5</v>
      </c>
    </row>
    <row r="359" spans="9:9" x14ac:dyDescent="0.25">
      <c r="I359">
        <v>9</v>
      </c>
    </row>
    <row r="360" spans="9:9" x14ac:dyDescent="0.25">
      <c r="I360">
        <v>9</v>
      </c>
    </row>
    <row r="361" spans="9:9" x14ac:dyDescent="0.25">
      <c r="I361">
        <v>6</v>
      </c>
    </row>
    <row r="362" spans="9:9" x14ac:dyDescent="0.25">
      <c r="I362">
        <v>11</v>
      </c>
    </row>
    <row r="363" spans="9:9" x14ac:dyDescent="0.25">
      <c r="I363">
        <v>12</v>
      </c>
    </row>
    <row r="364" spans="9:9" x14ac:dyDescent="0.25">
      <c r="I364">
        <v>9</v>
      </c>
    </row>
    <row r="365" spans="9:9" x14ac:dyDescent="0.25">
      <c r="I365">
        <v>7</v>
      </c>
    </row>
    <row r="366" spans="9:9" x14ac:dyDescent="0.25">
      <c r="I366">
        <v>5</v>
      </c>
    </row>
    <row r="367" spans="9:9" x14ac:dyDescent="0.25">
      <c r="I367">
        <v>7</v>
      </c>
    </row>
    <row r="368" spans="9:9" x14ac:dyDescent="0.25">
      <c r="I368">
        <v>8</v>
      </c>
    </row>
    <row r="369" spans="9:9" x14ac:dyDescent="0.25">
      <c r="I369">
        <v>4</v>
      </c>
    </row>
    <row r="370" spans="9:9" x14ac:dyDescent="0.25">
      <c r="I370">
        <v>2</v>
      </c>
    </row>
    <row r="371" spans="9:9" x14ac:dyDescent="0.25">
      <c r="I371">
        <v>5</v>
      </c>
    </row>
    <row r="372" spans="9:9" x14ac:dyDescent="0.25">
      <c r="I372">
        <v>9</v>
      </c>
    </row>
    <row r="373" spans="9:9" x14ac:dyDescent="0.25">
      <c r="I373">
        <v>9</v>
      </c>
    </row>
    <row r="374" spans="9:9" x14ac:dyDescent="0.25">
      <c r="I374">
        <v>7</v>
      </c>
    </row>
    <row r="375" spans="9:9" x14ac:dyDescent="0.25">
      <c r="I375">
        <v>6</v>
      </c>
    </row>
    <row r="376" spans="9:9" x14ac:dyDescent="0.25">
      <c r="I376">
        <v>8</v>
      </c>
    </row>
    <row r="377" spans="9:9" x14ac:dyDescent="0.25">
      <c r="I377">
        <v>8</v>
      </c>
    </row>
    <row r="378" spans="9:9" x14ac:dyDescent="0.25">
      <c r="I378">
        <v>5</v>
      </c>
    </row>
    <row r="379" spans="9:9" x14ac:dyDescent="0.25">
      <c r="I379">
        <v>10</v>
      </c>
    </row>
    <row r="380" spans="9:9" x14ac:dyDescent="0.25">
      <c r="I380">
        <v>9</v>
      </c>
    </row>
    <row r="381" spans="9:9" x14ac:dyDescent="0.25">
      <c r="I381">
        <v>11</v>
      </c>
    </row>
    <row r="382" spans="9:9" x14ac:dyDescent="0.25">
      <c r="I382">
        <v>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C19" sqref="C19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9">
        <v>0</v>
      </c>
      <c r="B2" s="7">
        <f t="shared" ref="B2:F16" si="0">B23/36000</f>
        <v>0</v>
      </c>
      <c r="C2" s="7">
        <f t="shared" si="0"/>
        <v>0</v>
      </c>
      <c r="D2" s="7">
        <f t="shared" si="0"/>
        <v>0</v>
      </c>
      <c r="E2" s="7">
        <f t="shared" si="0"/>
        <v>0</v>
      </c>
      <c r="F2" s="7">
        <f t="shared" si="0"/>
        <v>0</v>
      </c>
    </row>
    <row r="3" spans="1:6" x14ac:dyDescent="0.25">
      <c r="A3" s="19">
        <v>1</v>
      </c>
      <c r="B3" s="7">
        <f t="shared" si="0"/>
        <v>0</v>
      </c>
      <c r="C3" s="7">
        <f t="shared" si="0"/>
        <v>0</v>
      </c>
      <c r="D3" s="7">
        <f t="shared" si="0"/>
        <v>0</v>
      </c>
      <c r="E3" s="7">
        <f t="shared" si="0"/>
        <v>0</v>
      </c>
      <c r="F3" s="7">
        <f t="shared" si="0"/>
        <v>0</v>
      </c>
    </row>
    <row r="4" spans="1:6" x14ac:dyDescent="0.25">
      <c r="A4" s="19">
        <v>2</v>
      </c>
      <c r="B4" s="7">
        <f t="shared" si="0"/>
        <v>2.6416666666666668E-2</v>
      </c>
      <c r="C4" s="7">
        <f t="shared" si="0"/>
        <v>2.75E-2</v>
      </c>
      <c r="D4" s="7">
        <f t="shared" si="0"/>
        <v>2.7694444444444445E-2</v>
      </c>
      <c r="E4" s="7">
        <f t="shared" si="0"/>
        <v>2.7861111111111111E-2</v>
      </c>
      <c r="F4" s="7">
        <f t="shared" si="0"/>
        <v>2.7666666666666666E-2</v>
      </c>
    </row>
    <row r="5" spans="1:6" x14ac:dyDescent="0.25">
      <c r="A5" s="19">
        <v>3</v>
      </c>
      <c r="B5" s="7">
        <f t="shared" si="0"/>
        <v>5.538888888888889E-2</v>
      </c>
      <c r="C5" s="7">
        <f t="shared" si="0"/>
        <v>5.5305555555555552E-2</v>
      </c>
      <c r="D5" s="7">
        <f t="shared" si="0"/>
        <v>5.4583333333333331E-2</v>
      </c>
      <c r="E5" s="7">
        <f t="shared" si="0"/>
        <v>5.6027777777777781E-2</v>
      </c>
      <c r="F5" s="7">
        <f t="shared" si="0"/>
        <v>5.5555555555555552E-2</v>
      </c>
    </row>
    <row r="6" spans="1:6" x14ac:dyDescent="0.25">
      <c r="A6" s="19">
        <v>4</v>
      </c>
      <c r="B6" s="7">
        <f t="shared" si="0"/>
        <v>8.4638888888888889E-2</v>
      </c>
      <c r="C6" s="7">
        <f t="shared" si="0"/>
        <v>8.405555555555555E-2</v>
      </c>
      <c r="D6" s="7">
        <f t="shared" si="0"/>
        <v>8.2888888888888887E-2</v>
      </c>
      <c r="E6" s="7">
        <f t="shared" si="0"/>
        <v>8.4972222222222227E-2</v>
      </c>
      <c r="F6" s="7">
        <f t="shared" si="0"/>
        <v>8.3888888888888888E-2</v>
      </c>
    </row>
    <row r="7" spans="1:6" x14ac:dyDescent="0.25">
      <c r="A7" s="19">
        <v>5</v>
      </c>
      <c r="B7" s="7">
        <f t="shared" si="0"/>
        <v>0.10911111111111112</v>
      </c>
      <c r="C7" s="7">
        <f t="shared" si="0"/>
        <v>0.109</v>
      </c>
      <c r="D7" s="7">
        <f t="shared" si="0"/>
        <v>0.10869444444444444</v>
      </c>
      <c r="E7" s="7">
        <f t="shared" si="0"/>
        <v>0.10952777777777778</v>
      </c>
      <c r="F7" s="7">
        <f t="shared" si="0"/>
        <v>0.11211111111111111</v>
      </c>
    </row>
    <row r="8" spans="1:6" x14ac:dyDescent="0.25">
      <c r="A8" s="19">
        <v>6</v>
      </c>
      <c r="B8" s="7">
        <f t="shared" si="0"/>
        <v>0.13788888888888889</v>
      </c>
      <c r="C8" s="7">
        <f t="shared" si="0"/>
        <v>0.13719444444444445</v>
      </c>
      <c r="D8" s="7">
        <f t="shared" si="0"/>
        <v>0.14141666666666666</v>
      </c>
      <c r="E8" s="7">
        <f t="shared" si="0"/>
        <v>0.13863888888888889</v>
      </c>
      <c r="F8" s="7">
        <f t="shared" si="0"/>
        <v>0.13688888888888889</v>
      </c>
    </row>
    <row r="9" spans="1:6" x14ac:dyDescent="0.25">
      <c r="A9" s="19">
        <v>7</v>
      </c>
      <c r="B9" s="7">
        <f t="shared" si="0"/>
        <v>0.1676111111111111</v>
      </c>
      <c r="C9" s="7">
        <f t="shared" si="0"/>
        <v>0.16605555555555557</v>
      </c>
      <c r="D9" s="7">
        <f t="shared" si="0"/>
        <v>0.16772222222222222</v>
      </c>
      <c r="E9" s="7">
        <f t="shared" si="0"/>
        <v>0.1673611111111111</v>
      </c>
      <c r="F9" s="7">
        <f t="shared" si="0"/>
        <v>0.16613888888888889</v>
      </c>
    </row>
    <row r="10" spans="1:6" x14ac:dyDescent="0.25">
      <c r="A10" s="19">
        <v>8</v>
      </c>
      <c r="B10" s="7">
        <f t="shared" si="0"/>
        <v>0.1371111111111111</v>
      </c>
      <c r="C10" s="7">
        <f t="shared" si="0"/>
        <v>0.1401111111111111</v>
      </c>
      <c r="D10" s="7">
        <f t="shared" si="0"/>
        <v>0.14074999999999999</v>
      </c>
      <c r="E10" s="7">
        <f t="shared" si="0"/>
        <v>0.13852777777777778</v>
      </c>
      <c r="F10" s="7">
        <f t="shared" si="0"/>
        <v>0.14297222222222222</v>
      </c>
    </row>
    <row r="11" spans="1:6" x14ac:dyDescent="0.25">
      <c r="A11" s="19">
        <v>9</v>
      </c>
      <c r="B11" s="7">
        <f t="shared" si="0"/>
        <v>0.11347222222222222</v>
      </c>
      <c r="C11" s="7">
        <f t="shared" si="0"/>
        <v>0.11419444444444445</v>
      </c>
      <c r="D11" s="7">
        <f t="shared" si="0"/>
        <v>0.10927777777777778</v>
      </c>
      <c r="E11" s="7">
        <f t="shared" si="0"/>
        <v>0.11288888888888889</v>
      </c>
      <c r="F11" s="7">
        <f t="shared" si="0"/>
        <v>0.10769444444444444</v>
      </c>
    </row>
    <row r="12" spans="1:6" x14ac:dyDescent="0.25">
      <c r="A12" s="19">
        <v>10</v>
      </c>
      <c r="B12" s="7">
        <f t="shared" si="0"/>
        <v>8.4250000000000005E-2</v>
      </c>
      <c r="C12" s="7">
        <f t="shared" si="0"/>
        <v>8.0638888888888885E-2</v>
      </c>
      <c r="D12" s="7">
        <f t="shared" si="0"/>
        <v>8.3777777777777784E-2</v>
      </c>
      <c r="E12" s="7">
        <f t="shared" si="0"/>
        <v>8.1416666666666665E-2</v>
      </c>
      <c r="F12" s="7">
        <f t="shared" si="0"/>
        <v>8.4888888888888889E-2</v>
      </c>
    </row>
    <row r="13" spans="1:6" x14ac:dyDescent="0.25">
      <c r="A13" s="19">
        <v>11</v>
      </c>
      <c r="B13" s="7">
        <f t="shared" si="0"/>
        <v>5.3999999999999999E-2</v>
      </c>
      <c r="C13" s="7">
        <f t="shared" si="0"/>
        <v>5.7805555555555554E-2</v>
      </c>
      <c r="D13" s="7">
        <f t="shared" si="0"/>
        <v>5.7555555555555554E-2</v>
      </c>
      <c r="E13" s="7">
        <f t="shared" si="0"/>
        <v>5.6111111111111112E-2</v>
      </c>
      <c r="F13" s="7">
        <f t="shared" si="0"/>
        <v>5.5222222222222221E-2</v>
      </c>
    </row>
    <row r="14" spans="1:6" x14ac:dyDescent="0.25">
      <c r="A14" s="19">
        <v>12</v>
      </c>
      <c r="B14" s="7">
        <f t="shared" si="0"/>
        <v>3.0111111111111113E-2</v>
      </c>
      <c r="C14" s="7">
        <f t="shared" si="0"/>
        <v>2.813888888888889E-2</v>
      </c>
      <c r="D14" s="7">
        <f t="shared" si="0"/>
        <v>2.5638888888888888E-2</v>
      </c>
      <c r="E14" s="7">
        <f t="shared" si="0"/>
        <v>2.6666666666666668E-2</v>
      </c>
      <c r="F14" s="7">
        <f t="shared" si="0"/>
        <v>2.6972222222222224E-2</v>
      </c>
    </row>
    <row r="15" spans="1:6" x14ac:dyDescent="0.25">
      <c r="A15" s="19">
        <v>13</v>
      </c>
      <c r="B15" s="7">
        <f t="shared" si="0"/>
        <v>0</v>
      </c>
      <c r="C15" s="7">
        <f t="shared" si="0"/>
        <v>0</v>
      </c>
      <c r="D15" s="7">
        <f t="shared" si="0"/>
        <v>0</v>
      </c>
      <c r="E15" s="7">
        <f t="shared" si="0"/>
        <v>0</v>
      </c>
      <c r="F15" s="7">
        <f t="shared" si="0"/>
        <v>0</v>
      </c>
    </row>
    <row r="16" spans="1:6" x14ac:dyDescent="0.25">
      <c r="A16" s="19">
        <v>14</v>
      </c>
      <c r="B16" s="7">
        <f t="shared" si="0"/>
        <v>0</v>
      </c>
      <c r="C16" s="7">
        <f t="shared" si="0"/>
        <v>0</v>
      </c>
      <c r="D16" s="7">
        <f t="shared" si="0"/>
        <v>0</v>
      </c>
      <c r="E16" s="7">
        <f t="shared" si="0"/>
        <v>0</v>
      </c>
      <c r="F16" s="7">
        <f t="shared" si="0"/>
        <v>0</v>
      </c>
    </row>
    <row r="17" spans="1:6" x14ac:dyDescent="0.25">
      <c r="A17" s="21" t="s">
        <v>6</v>
      </c>
      <c r="B17" s="22">
        <f>SUMPRODUCT(Tabela224[seed],Tabela224[1123431])</f>
        <v>7.0196944444444451</v>
      </c>
      <c r="C17" s="22">
        <f>SUMPRODUCT(Tabela224[1123431],Tabela224[2345321])</f>
        <v>0.11247890432098766</v>
      </c>
      <c r="D17" s="22">
        <f>SUMPRODUCT(Tabela224[2345321],Tabela224[9867541])</f>
        <v>0.11285189429012345</v>
      </c>
      <c r="E17" s="22">
        <f>SUMPRODUCT(Tabela224[9867541],Tabela224[21345417])</f>
        <v>0.11302227083333333</v>
      </c>
      <c r="F17" s="22">
        <f>SUMPRODUCT(Tabela224[21345417],Tabela224[76545698])</f>
        <v>0.112766637345679</v>
      </c>
    </row>
    <row r="18" spans="1:6" ht="15.75" thickBot="1" x14ac:dyDescent="0.3">
      <c r="A18" s="4" t="s">
        <v>7</v>
      </c>
      <c r="B18" s="5">
        <f>((((A2*B2 - B17)^2)+((A3*B3 - B17)^2)+((A4*B4 - B17)^2)+((A5*B5 - B17)^2)+((A6*B6 - B17)^2)+((A7*B7 - B17)^2)+((A8*B8 - B17)^2)+((A9*B9 - B17)^2)+((A10*B10 - B17)^2)+((A11*B11 - B17)^2)+((A12*B12 - B17)^2)+((A13*B13 - B17)^2) + ((A14*B14-B17)^2) + ((A15*B15 - B17)^2) + ((A16*B16 - B17)^2)))^(1/2)/12</f>
        <v>2.1189168922757009</v>
      </c>
      <c r="C18" s="5" t="e">
        <f ca="1">'3600'!B18=(((('360'!B18B2*C2 - C17)^2)+((B3*C3 - C17)^2)+((B4*C4 - C17)^2)+((B5*C5 - C17)^2)+((B6*C6 - C17)^2)+((B7*C7 - C17)^2)+((B8*C8 - C17)^2)+((B9*C9 - C17)^2)+((B10*C10 - C17)^2)+((B11*C11 - C17)^2)+((B12*C12 - C17)^2)+((B13*C13 - C17)^2) + ((B14*C14-C17)^2) + ((B15*C15 - C17)^2) + ((B16*C16 - C17)^2)))^(1/2)/12</f>
        <v>#NAME?</v>
      </c>
      <c r="D18" s="5">
        <f t="shared" ref="C18:F18" si="1">((((C2*D2 - D17)^2)+((C3*D3 - D17)^2)+((C4*D4 - D17)^2)+((C5*D5 - D17)^2)+((C6*D6 - D17)^2)+((C7*D7 - D17)^2)+((C8*D8 - D17)^2)+((C9*D9 - D17)^2)+((C10*D10 - D17)^2)+((C11*D11 - D17)^2)+((C12*D12 - D17)^2)+((C13*D13 - D17)^2) + ((C14*D14-D17)^2) + ((C15*D15 - D17)^2) + ((C16*D16 - D17)^2)))^(1/2)/12</f>
        <v>3.4107135331949451E-2</v>
      </c>
      <c r="E18" s="5">
        <f t="shared" si="1"/>
        <v>3.4159126874117936E-2</v>
      </c>
      <c r="F18" s="5">
        <f t="shared" si="1"/>
        <v>3.4080706356327518E-2</v>
      </c>
    </row>
    <row r="19" spans="1:6" x14ac:dyDescent="0.25">
      <c r="A19" s="6" t="s">
        <v>8</v>
      </c>
      <c r="B19" s="6">
        <f>SUM(Tabela224[1123431])</f>
        <v>1</v>
      </c>
      <c r="C19" s="6">
        <f>SUM(Tabela224[2345321])</f>
        <v>1</v>
      </c>
      <c r="D19" s="6">
        <f>SUM(Tabela224[9867541])</f>
        <v>0.99999999999999989</v>
      </c>
      <c r="E19" s="6">
        <f>SUM(Tabela224[21345417])</f>
        <v>1</v>
      </c>
      <c r="F19" s="6">
        <f>SUM(Tabela224[76545698])</f>
        <v>0.99999999999999989</v>
      </c>
    </row>
    <row r="23" spans="1:6" x14ac:dyDescent="0.25"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B25">
        <v>951</v>
      </c>
      <c r="C25">
        <v>990</v>
      </c>
      <c r="D25">
        <v>997</v>
      </c>
      <c r="E25">
        <v>1003</v>
      </c>
      <c r="F25">
        <v>996</v>
      </c>
    </row>
    <row r="26" spans="1:6" x14ac:dyDescent="0.25">
      <c r="B26">
        <v>1994</v>
      </c>
      <c r="C26">
        <v>1991</v>
      </c>
      <c r="D26">
        <v>1965</v>
      </c>
      <c r="E26">
        <v>2017</v>
      </c>
      <c r="F26">
        <v>2000</v>
      </c>
    </row>
    <row r="27" spans="1:6" x14ac:dyDescent="0.25">
      <c r="B27">
        <v>3047</v>
      </c>
      <c r="C27">
        <v>3026</v>
      </c>
      <c r="D27">
        <v>2984</v>
      </c>
      <c r="E27">
        <v>3059</v>
      </c>
      <c r="F27">
        <v>3020</v>
      </c>
    </row>
    <row r="28" spans="1:6" x14ac:dyDescent="0.25">
      <c r="B28">
        <v>3928</v>
      </c>
      <c r="C28">
        <v>3924</v>
      </c>
      <c r="D28">
        <v>3913</v>
      </c>
      <c r="E28">
        <v>3943</v>
      </c>
      <c r="F28">
        <v>4036</v>
      </c>
    </row>
    <row r="29" spans="1:6" x14ac:dyDescent="0.25">
      <c r="B29">
        <v>4964</v>
      </c>
      <c r="C29">
        <v>4939</v>
      </c>
      <c r="D29">
        <v>5091</v>
      </c>
      <c r="E29">
        <v>4991</v>
      </c>
      <c r="F29">
        <v>4928</v>
      </c>
    </row>
    <row r="30" spans="1:6" x14ac:dyDescent="0.25">
      <c r="B30">
        <v>6034</v>
      </c>
      <c r="C30">
        <v>5978</v>
      </c>
      <c r="D30">
        <v>6038</v>
      </c>
      <c r="E30">
        <v>6025</v>
      </c>
      <c r="F30">
        <v>5981</v>
      </c>
    </row>
    <row r="31" spans="1:6" x14ac:dyDescent="0.25">
      <c r="B31">
        <v>4936</v>
      </c>
      <c r="C31">
        <v>5044</v>
      </c>
      <c r="D31">
        <v>5067</v>
      </c>
      <c r="E31">
        <v>4987</v>
      </c>
      <c r="F31">
        <v>5147</v>
      </c>
    </row>
    <row r="32" spans="1:6" x14ac:dyDescent="0.25">
      <c r="B32">
        <v>4085</v>
      </c>
      <c r="C32">
        <v>4111</v>
      </c>
      <c r="D32">
        <v>3934</v>
      </c>
      <c r="E32">
        <v>4064</v>
      </c>
      <c r="F32">
        <v>3877</v>
      </c>
    </row>
    <row r="33" spans="2:6" x14ac:dyDescent="0.25">
      <c r="B33">
        <v>3033</v>
      </c>
      <c r="C33">
        <v>2903</v>
      </c>
      <c r="D33">
        <v>3016</v>
      </c>
      <c r="E33">
        <v>2931</v>
      </c>
      <c r="F33">
        <v>3056</v>
      </c>
    </row>
    <row r="34" spans="2:6" x14ac:dyDescent="0.25">
      <c r="B34">
        <v>1944</v>
      </c>
      <c r="C34">
        <v>2081</v>
      </c>
      <c r="D34">
        <v>2072</v>
      </c>
      <c r="E34">
        <v>2020</v>
      </c>
      <c r="F34">
        <v>1988</v>
      </c>
    </row>
    <row r="35" spans="2:6" x14ac:dyDescent="0.25">
      <c r="B35">
        <v>1084</v>
      </c>
      <c r="C35">
        <v>1013</v>
      </c>
      <c r="D35">
        <v>923</v>
      </c>
      <c r="E35">
        <v>960</v>
      </c>
      <c r="F35">
        <v>971</v>
      </c>
    </row>
    <row r="36" spans="2:6" x14ac:dyDescent="0.25">
      <c r="B36">
        <v>0</v>
      </c>
      <c r="C36">
        <v>0</v>
      </c>
      <c r="D36">
        <v>0</v>
      </c>
      <c r="E36">
        <v>0</v>
      </c>
      <c r="F36">
        <v>0</v>
      </c>
    </row>
    <row r="37" spans="2:6" x14ac:dyDescent="0.25">
      <c r="B37">
        <v>0</v>
      </c>
      <c r="C37">
        <v>0</v>
      </c>
      <c r="D37">
        <v>0</v>
      </c>
      <c r="E37">
        <v>0</v>
      </c>
      <c r="F37">
        <v>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19" sqref="A1:F19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9">
        <v>0</v>
      </c>
      <c r="B2" s="7">
        <f>B23/360000</f>
        <v>0</v>
      </c>
      <c r="C2" s="7">
        <f t="shared" ref="C2:F2" si="0">C23/360000</f>
        <v>0</v>
      </c>
      <c r="D2" s="7">
        <f t="shared" si="0"/>
        <v>0</v>
      </c>
      <c r="E2" s="7">
        <f t="shared" si="0"/>
        <v>0</v>
      </c>
      <c r="F2" s="7">
        <f t="shared" si="0"/>
        <v>0</v>
      </c>
    </row>
    <row r="3" spans="1:6" x14ac:dyDescent="0.25">
      <c r="A3" s="19">
        <v>1</v>
      </c>
      <c r="B3" s="7">
        <f t="shared" ref="B3:F16" si="1">B24/360000</f>
        <v>0</v>
      </c>
      <c r="C3" s="7">
        <f t="shared" si="1"/>
        <v>0</v>
      </c>
      <c r="D3" s="7">
        <f t="shared" si="1"/>
        <v>0</v>
      </c>
      <c r="E3" s="7">
        <f t="shared" si="1"/>
        <v>0</v>
      </c>
      <c r="F3" s="7">
        <f t="shared" si="1"/>
        <v>0</v>
      </c>
    </row>
    <row r="4" spans="1:6" x14ac:dyDescent="0.25">
      <c r="A4" s="19">
        <v>2</v>
      </c>
      <c r="B4" s="7">
        <f t="shared" si="1"/>
        <v>2.7427777777777777E-2</v>
      </c>
      <c r="C4" s="7">
        <f t="shared" si="1"/>
        <v>2.7569444444444445E-2</v>
      </c>
      <c r="D4" s="7">
        <f t="shared" si="1"/>
        <v>2.7352777777777778E-2</v>
      </c>
      <c r="E4" s="7">
        <f t="shared" si="1"/>
        <v>2.7622222222222222E-2</v>
      </c>
      <c r="F4" s="7">
        <f t="shared" si="1"/>
        <v>2.8127777777777779E-2</v>
      </c>
    </row>
    <row r="5" spans="1:6" x14ac:dyDescent="0.25">
      <c r="A5" s="19">
        <v>3</v>
      </c>
      <c r="B5" s="7">
        <f t="shared" si="1"/>
        <v>5.5677777777777777E-2</v>
      </c>
      <c r="C5" s="7">
        <f t="shared" si="1"/>
        <v>5.5344444444444446E-2</v>
      </c>
      <c r="D5" s="7">
        <f t="shared" si="1"/>
        <v>5.5863888888888887E-2</v>
      </c>
      <c r="E5" s="7">
        <f t="shared" si="1"/>
        <v>5.5461111111111114E-2</v>
      </c>
      <c r="F5" s="7">
        <f t="shared" si="1"/>
        <v>5.5819444444444442E-2</v>
      </c>
    </row>
    <row r="6" spans="1:6" x14ac:dyDescent="0.25">
      <c r="A6" s="19">
        <v>4</v>
      </c>
      <c r="B6" s="7">
        <f t="shared" si="1"/>
        <v>8.2536111111111116E-2</v>
      </c>
      <c r="C6" s="7">
        <f t="shared" si="1"/>
        <v>8.3097222222222225E-2</v>
      </c>
      <c r="D6" s="7">
        <f t="shared" si="1"/>
        <v>8.2841666666666661E-2</v>
      </c>
      <c r="E6" s="7">
        <f t="shared" si="1"/>
        <v>8.3961111111111111E-2</v>
      </c>
      <c r="F6" s="7">
        <f t="shared" si="1"/>
        <v>8.3711111111111111E-2</v>
      </c>
    </row>
    <row r="7" spans="1:6" x14ac:dyDescent="0.25">
      <c r="A7" s="19">
        <v>5</v>
      </c>
      <c r="B7" s="7">
        <f t="shared" si="1"/>
        <v>0.110525</v>
      </c>
      <c r="C7" s="7">
        <f t="shared" si="1"/>
        <v>0.11095833333333334</v>
      </c>
      <c r="D7" s="7">
        <f t="shared" si="1"/>
        <v>0.11051111111111112</v>
      </c>
      <c r="E7" s="7">
        <f t="shared" si="1"/>
        <v>0.11070833333333334</v>
      </c>
      <c r="F7" s="7">
        <f t="shared" si="1"/>
        <v>0.11052777777777778</v>
      </c>
    </row>
    <row r="8" spans="1:6" x14ac:dyDescent="0.25">
      <c r="A8" s="19">
        <v>6</v>
      </c>
      <c r="B8" s="7">
        <f t="shared" si="1"/>
        <v>0.14004444444444444</v>
      </c>
      <c r="C8" s="7">
        <f t="shared" si="1"/>
        <v>0.13871944444444445</v>
      </c>
      <c r="D8" s="7">
        <f t="shared" si="1"/>
        <v>0.13889166666666666</v>
      </c>
      <c r="E8" s="7">
        <f t="shared" si="1"/>
        <v>0.13951388888888888</v>
      </c>
      <c r="F8" s="7">
        <f t="shared" si="1"/>
        <v>0.13930277777777778</v>
      </c>
    </row>
    <row r="9" spans="1:6" x14ac:dyDescent="0.25">
      <c r="A9" s="19">
        <v>7</v>
      </c>
      <c r="B9" s="7">
        <f t="shared" si="1"/>
        <v>0.16734444444444443</v>
      </c>
      <c r="C9" s="7">
        <f t="shared" si="1"/>
        <v>0.16638888888888889</v>
      </c>
      <c r="D9" s="7">
        <f t="shared" si="1"/>
        <v>0.16752222222222221</v>
      </c>
      <c r="E9" s="7">
        <f t="shared" si="1"/>
        <v>0.16643333333333332</v>
      </c>
      <c r="F9" s="7">
        <f t="shared" si="1"/>
        <v>0.1668361111111111</v>
      </c>
    </row>
    <row r="10" spans="1:6" x14ac:dyDescent="0.25">
      <c r="A10" s="19">
        <v>8</v>
      </c>
      <c r="B10" s="7">
        <f t="shared" si="1"/>
        <v>0.1385888888888889</v>
      </c>
      <c r="C10" s="7">
        <f t="shared" si="1"/>
        <v>0.14001111111111111</v>
      </c>
      <c r="D10" s="7">
        <f t="shared" si="1"/>
        <v>0.13927777777777778</v>
      </c>
      <c r="E10" s="7">
        <f t="shared" si="1"/>
        <v>0.13825277777777778</v>
      </c>
      <c r="F10" s="7">
        <f t="shared" si="1"/>
        <v>0.13874722222222222</v>
      </c>
    </row>
    <row r="11" spans="1:6" x14ac:dyDescent="0.25">
      <c r="A11" s="19">
        <v>9</v>
      </c>
      <c r="B11" s="7">
        <f t="shared" si="1"/>
        <v>0.111</v>
      </c>
      <c r="C11" s="7">
        <f t="shared" si="1"/>
        <v>0.11153333333333333</v>
      </c>
      <c r="D11" s="7">
        <f t="shared" si="1"/>
        <v>0.11109722222222222</v>
      </c>
      <c r="E11" s="7">
        <f t="shared" si="1"/>
        <v>0.11128055555555555</v>
      </c>
      <c r="F11" s="7">
        <f t="shared" si="1"/>
        <v>0.1109861111111111</v>
      </c>
    </row>
    <row r="12" spans="1:6" x14ac:dyDescent="0.25">
      <c r="A12" s="19">
        <v>10</v>
      </c>
      <c r="B12" s="7">
        <f t="shared" si="1"/>
        <v>8.3338888888888893E-2</v>
      </c>
      <c r="C12" s="7">
        <f t="shared" si="1"/>
        <v>8.2919444444444448E-2</v>
      </c>
      <c r="D12" s="7">
        <f t="shared" si="1"/>
        <v>8.3288888888888885E-2</v>
      </c>
      <c r="E12" s="7">
        <f t="shared" si="1"/>
        <v>8.3275000000000002E-2</v>
      </c>
      <c r="F12" s="7">
        <f t="shared" si="1"/>
        <v>8.2674999999999998E-2</v>
      </c>
    </row>
    <row r="13" spans="1:6" x14ac:dyDescent="0.25">
      <c r="A13" s="19">
        <v>11</v>
      </c>
      <c r="B13" s="7">
        <f t="shared" si="1"/>
        <v>5.541666666666667E-2</v>
      </c>
      <c r="C13" s="7">
        <f t="shared" si="1"/>
        <v>5.5808333333333335E-2</v>
      </c>
      <c r="D13" s="7">
        <f t="shared" si="1"/>
        <v>5.5613888888888886E-2</v>
      </c>
      <c r="E13" s="7">
        <f t="shared" si="1"/>
        <v>5.5894444444444441E-2</v>
      </c>
      <c r="F13" s="7">
        <f t="shared" si="1"/>
        <v>5.5327777777777774E-2</v>
      </c>
    </row>
    <row r="14" spans="1:6" x14ac:dyDescent="0.25">
      <c r="A14" s="19">
        <v>12</v>
      </c>
      <c r="B14" s="7">
        <f t="shared" si="1"/>
        <v>2.81E-2</v>
      </c>
      <c r="C14" s="7">
        <f t="shared" si="1"/>
        <v>2.7650000000000001E-2</v>
      </c>
      <c r="D14" s="7">
        <f t="shared" si="1"/>
        <v>2.7738888888888889E-2</v>
      </c>
      <c r="E14" s="7">
        <f t="shared" si="1"/>
        <v>2.7597222222222221E-2</v>
      </c>
      <c r="F14" s="7">
        <f t="shared" si="1"/>
        <v>2.7938888888888888E-2</v>
      </c>
    </row>
    <row r="15" spans="1:6" x14ac:dyDescent="0.25">
      <c r="A15" s="19">
        <v>13</v>
      </c>
      <c r="B15" s="7">
        <f t="shared" si="1"/>
        <v>0</v>
      </c>
      <c r="C15" s="7">
        <f t="shared" si="1"/>
        <v>0</v>
      </c>
      <c r="D15" s="7">
        <f t="shared" si="1"/>
        <v>0</v>
      </c>
      <c r="E15" s="7">
        <f t="shared" si="1"/>
        <v>0</v>
      </c>
      <c r="F15" s="7">
        <f t="shared" si="1"/>
        <v>0</v>
      </c>
    </row>
    <row r="16" spans="1:6" x14ac:dyDescent="0.25">
      <c r="A16" s="19">
        <v>14</v>
      </c>
      <c r="B16" s="7">
        <f t="shared" si="1"/>
        <v>0</v>
      </c>
      <c r="C16" s="7">
        <f t="shared" si="1"/>
        <v>0</v>
      </c>
      <c r="D16" s="7">
        <f t="shared" si="1"/>
        <v>0</v>
      </c>
      <c r="E16" s="7">
        <f t="shared" si="1"/>
        <v>0</v>
      </c>
      <c r="F16" s="7">
        <f t="shared" si="1"/>
        <v>0</v>
      </c>
    </row>
    <row r="17" spans="1:6" x14ac:dyDescent="0.25">
      <c r="A17" s="2" t="s">
        <v>6</v>
      </c>
      <c r="B17" s="3">
        <f>SUMPRODUCT(Tabela2245[seed],Tabela2245[1123431])</f>
        <v>7.0042194444444439</v>
      </c>
      <c r="C17" s="3">
        <f>SUMPRODUCT(Tabela2245[seed],Tabela2245[2345321])</f>
        <v>7.0041666666666664</v>
      </c>
      <c r="D17" s="3">
        <f>SUMPRODUCT(Tabela2245[seed],Tabela2245[9867541])</f>
        <v>7.0038305555555551</v>
      </c>
      <c r="E17" s="3">
        <f>SUMPRODUCT(Tabela2245[seed],Tabela2245[21345417])</f>
        <v>6.9994333333333323</v>
      </c>
      <c r="F17" s="3">
        <f>SUMPRODUCT(Tabela2245[seed],Tabela2245[76545698])</f>
        <v>6.9943416666666653</v>
      </c>
    </row>
    <row r="18" spans="1:6" ht="15.75" thickBot="1" x14ac:dyDescent="0.3">
      <c r="A18" s="4" t="s">
        <v>7</v>
      </c>
      <c r="B18" s="5">
        <f>((((A2*B2 - B17)^2)+((A3*B3 - B17)^2)+((A4*B4 - B17)^2)+((A5*B5 - B17)^2)+((A6*B6 - B17)^2)+((A7*B7 - B17)^2)+((A8*B8 - B17)^2)+((A9*B9 - B17)^2)+((A10*B10 - B17)^2)+((A11*B11 - B17)^2)+((A12*B12 - B17)^2)+((A13*B13 - B17)^2) + ((A14*B14-B17)^2) + ((A15*B15 - B17)^2) + ((A16*B16 - B17)^2)))^(1/2)/12</f>
        <v>2.1142683188330249</v>
      </c>
      <c r="C18" s="5">
        <f t="shared" ref="C18:F18" si="2">((((B2*C2 - C17)^2)+((B3*C3 - C17)^2)+((B4*C4 - C17)^2)+((B5*C5 - C17)^2)+((B6*C6 - C17)^2)+((B7*C7 - C17)^2)+((B8*C8 - C17)^2)+((B9*C9 - C17)^2)+((B10*C10 - C17)^2)+((B11*C11 - C17)^2)+((B12*C12 - C17)^2)+((B13*C13 - C17)^2) + ((B14*C14-C17)^2) + ((B15*C15 - C17)^2) + ((B16*C16 - C17)^2)))^(1/2)/12</f>
        <v>2.2581597951246657</v>
      </c>
      <c r="D18" s="5">
        <f t="shared" si="2"/>
        <v>2.258051188034313</v>
      </c>
      <c r="E18" s="5">
        <f t="shared" si="2"/>
        <v>2.2566334998880131</v>
      </c>
      <c r="F18" s="5">
        <f t="shared" si="2"/>
        <v>2.2549925391277381</v>
      </c>
    </row>
    <row r="19" spans="1:6" x14ac:dyDescent="0.25">
      <c r="A19" s="6" t="s">
        <v>8</v>
      </c>
      <c r="B19" s="6">
        <f>SUM(Tabela2245[1123431])</f>
        <v>0.99999999999999989</v>
      </c>
      <c r="C19" s="6">
        <f>SUM(Tabela2245[2345321])</f>
        <v>1</v>
      </c>
      <c r="D19" s="6">
        <f>SUM(Tabela2245[9867541])</f>
        <v>0.99999999999999978</v>
      </c>
      <c r="E19" s="6">
        <f>SUM(Tabela2245[21345417])</f>
        <v>1</v>
      </c>
      <c r="F19" s="6">
        <f>SUM(Tabela2245[76545698])</f>
        <v>1</v>
      </c>
    </row>
    <row r="23" spans="1:6" x14ac:dyDescent="0.25"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B25">
        <v>9874</v>
      </c>
      <c r="C25">
        <v>9925</v>
      </c>
      <c r="D25">
        <v>9847</v>
      </c>
      <c r="E25">
        <v>9944</v>
      </c>
      <c r="F25">
        <v>10126</v>
      </c>
    </row>
    <row r="26" spans="1:6" x14ac:dyDescent="0.25">
      <c r="B26">
        <v>20044</v>
      </c>
      <c r="C26">
        <v>19924</v>
      </c>
      <c r="D26">
        <v>20111</v>
      </c>
      <c r="E26">
        <v>19966</v>
      </c>
      <c r="F26">
        <v>20095</v>
      </c>
    </row>
    <row r="27" spans="1:6" x14ac:dyDescent="0.25">
      <c r="B27">
        <v>29713</v>
      </c>
      <c r="C27">
        <v>29915</v>
      </c>
      <c r="D27">
        <v>29823</v>
      </c>
      <c r="E27">
        <v>30226</v>
      </c>
      <c r="F27">
        <v>30136</v>
      </c>
    </row>
    <row r="28" spans="1:6" x14ac:dyDescent="0.25">
      <c r="B28">
        <v>39789</v>
      </c>
      <c r="C28">
        <v>39945</v>
      </c>
      <c r="D28">
        <v>39784</v>
      </c>
      <c r="E28">
        <v>39855</v>
      </c>
      <c r="F28">
        <v>39790</v>
      </c>
    </row>
    <row r="29" spans="1:6" x14ac:dyDescent="0.25">
      <c r="B29">
        <v>50416</v>
      </c>
      <c r="C29">
        <v>49939</v>
      </c>
      <c r="D29">
        <v>50001</v>
      </c>
      <c r="E29">
        <v>50225</v>
      </c>
      <c r="F29">
        <v>50149</v>
      </c>
    </row>
    <row r="30" spans="1:6" x14ac:dyDescent="0.25">
      <c r="B30">
        <v>60244</v>
      </c>
      <c r="C30">
        <v>59900</v>
      </c>
      <c r="D30">
        <v>60308</v>
      </c>
      <c r="E30">
        <v>59916</v>
      </c>
      <c r="F30">
        <v>60061</v>
      </c>
    </row>
    <row r="31" spans="1:6" x14ac:dyDescent="0.25">
      <c r="B31">
        <v>49892</v>
      </c>
      <c r="C31">
        <v>50404</v>
      </c>
      <c r="D31">
        <v>50140</v>
      </c>
      <c r="E31">
        <v>49771</v>
      </c>
      <c r="F31">
        <v>49949</v>
      </c>
    </row>
    <row r="32" spans="1:6" x14ac:dyDescent="0.25">
      <c r="B32">
        <v>39960</v>
      </c>
      <c r="C32">
        <v>40152</v>
      </c>
      <c r="D32">
        <v>39995</v>
      </c>
      <c r="E32">
        <v>40061</v>
      </c>
      <c r="F32">
        <v>39955</v>
      </c>
    </row>
    <row r="33" spans="2:6" x14ac:dyDescent="0.25">
      <c r="B33">
        <v>30002</v>
      </c>
      <c r="C33">
        <v>29851</v>
      </c>
      <c r="D33">
        <v>29984</v>
      </c>
      <c r="E33">
        <v>29979</v>
      </c>
      <c r="F33">
        <v>29763</v>
      </c>
    </row>
    <row r="34" spans="2:6" x14ac:dyDescent="0.25">
      <c r="B34">
        <v>19950</v>
      </c>
      <c r="C34">
        <v>20091</v>
      </c>
      <c r="D34">
        <v>20021</v>
      </c>
      <c r="E34">
        <v>20122</v>
      </c>
      <c r="F34">
        <v>19918</v>
      </c>
    </row>
    <row r="35" spans="2:6" x14ac:dyDescent="0.25">
      <c r="B35">
        <v>10116</v>
      </c>
      <c r="C35">
        <v>9954</v>
      </c>
      <c r="D35">
        <v>9986</v>
      </c>
      <c r="E35">
        <v>9935</v>
      </c>
      <c r="F35">
        <v>10058</v>
      </c>
    </row>
    <row r="36" spans="2:6" x14ac:dyDescent="0.25">
      <c r="B36">
        <v>0</v>
      </c>
      <c r="C36">
        <v>0</v>
      </c>
      <c r="D36">
        <v>0</v>
      </c>
      <c r="E36">
        <v>0</v>
      </c>
      <c r="F36">
        <v>0</v>
      </c>
    </row>
    <row r="37" spans="2:6" x14ac:dyDescent="0.25">
      <c r="B37">
        <v>0</v>
      </c>
      <c r="C37">
        <v>0</v>
      </c>
      <c r="D37">
        <v>0</v>
      </c>
      <c r="E37">
        <v>0</v>
      </c>
      <c r="F37">
        <v>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8" sqref="B18"/>
    </sheetView>
  </sheetViews>
  <sheetFormatPr defaultRowHeight="15" x14ac:dyDescent="0.25"/>
  <cols>
    <col min="2" max="2" width="10.5703125" bestFit="1" customWidth="1"/>
  </cols>
  <sheetData>
    <row r="1" spans="1:2" x14ac:dyDescent="0.25">
      <c r="B1" t="s">
        <v>10</v>
      </c>
    </row>
    <row r="2" spans="1:2" x14ac:dyDescent="0.25">
      <c r="A2">
        <v>0</v>
      </c>
      <c r="B2" s="23">
        <v>0</v>
      </c>
    </row>
    <row r="3" spans="1:2" x14ac:dyDescent="0.25">
      <c r="A3">
        <v>1</v>
      </c>
      <c r="B3" s="23">
        <v>0</v>
      </c>
    </row>
    <row r="4" spans="1:2" x14ac:dyDescent="0.25">
      <c r="A4">
        <v>2</v>
      </c>
      <c r="B4" s="23">
        <v>2.7778000000000001E-2</v>
      </c>
    </row>
    <row r="5" spans="1:2" x14ac:dyDescent="0.25">
      <c r="A5">
        <v>3</v>
      </c>
      <c r="B5" s="23">
        <v>5.5556000000000001E-2</v>
      </c>
    </row>
    <row r="6" spans="1:2" x14ac:dyDescent="0.25">
      <c r="A6">
        <v>4</v>
      </c>
      <c r="B6" s="23">
        <v>8.3333000000000004E-2</v>
      </c>
    </row>
    <row r="7" spans="1:2" x14ac:dyDescent="0.25">
      <c r="A7">
        <v>5</v>
      </c>
      <c r="B7" s="23">
        <v>0.111111</v>
      </c>
    </row>
    <row r="8" spans="1:2" x14ac:dyDescent="0.25">
      <c r="A8">
        <v>6</v>
      </c>
      <c r="B8" s="23">
        <v>0.13888900000000001</v>
      </c>
    </row>
    <row r="9" spans="1:2" x14ac:dyDescent="0.25">
      <c r="A9">
        <v>7</v>
      </c>
      <c r="B9" s="23">
        <v>0.16666700000000001</v>
      </c>
    </row>
    <row r="10" spans="1:2" x14ac:dyDescent="0.25">
      <c r="A10">
        <v>8</v>
      </c>
      <c r="B10" s="23">
        <v>0.13888900000000001</v>
      </c>
    </row>
    <row r="11" spans="1:2" x14ac:dyDescent="0.25">
      <c r="A11">
        <v>9</v>
      </c>
      <c r="B11" s="23">
        <v>0.111111</v>
      </c>
    </row>
    <row r="12" spans="1:2" x14ac:dyDescent="0.25">
      <c r="A12">
        <v>10</v>
      </c>
      <c r="B12" s="23">
        <v>8.3333000000000004E-2</v>
      </c>
    </row>
    <row r="13" spans="1:2" x14ac:dyDescent="0.25">
      <c r="A13">
        <v>11</v>
      </c>
      <c r="B13" s="23">
        <v>5.5556000000000001E-2</v>
      </c>
    </row>
    <row r="14" spans="1:2" x14ac:dyDescent="0.25">
      <c r="A14">
        <v>12</v>
      </c>
      <c r="B14" s="23">
        <v>2.7778000000000001E-2</v>
      </c>
    </row>
    <row r="15" spans="1:2" x14ac:dyDescent="0.25">
      <c r="A15">
        <v>13</v>
      </c>
      <c r="B15" s="23">
        <v>0</v>
      </c>
    </row>
    <row r="16" spans="1:2" x14ac:dyDescent="0.25">
      <c r="A16">
        <v>14</v>
      </c>
      <c r="B16" s="23">
        <v>0</v>
      </c>
    </row>
    <row r="17" spans="2:2" x14ac:dyDescent="0.25">
      <c r="B17" s="23">
        <f>SUM(B2:B16)</f>
        <v>1.0000010000000001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C4" sqref="C4"/>
    </sheetView>
  </sheetViews>
  <sheetFormatPr defaultRowHeight="15" x14ac:dyDescent="0.25"/>
  <cols>
    <col min="2" max="2" width="13.42578125" customWidth="1"/>
  </cols>
  <sheetData>
    <row r="1" spans="1:3" x14ac:dyDescent="0.25">
      <c r="B1" t="s">
        <v>9</v>
      </c>
      <c r="C1" t="s">
        <v>10</v>
      </c>
    </row>
    <row r="2" spans="1:3" x14ac:dyDescent="0.25">
      <c r="A2">
        <v>0</v>
      </c>
      <c r="B2">
        <f t="shared" ref="B2:B31" si="0">B32/1000000</f>
        <v>1.1E-4</v>
      </c>
      <c r="C2">
        <v>1.2300000000000001E-4</v>
      </c>
    </row>
    <row r="3" spans="1:3" x14ac:dyDescent="0.25">
      <c r="A3">
        <v>1</v>
      </c>
      <c r="B3">
        <f t="shared" si="0"/>
        <v>1.0610000000000001E-3</v>
      </c>
      <c r="C3">
        <v>1.111E-3</v>
      </c>
    </row>
    <row r="4" spans="1:3" x14ac:dyDescent="0.25">
      <c r="A4">
        <v>2</v>
      </c>
      <c r="B4">
        <f t="shared" si="0"/>
        <v>5.0010000000000002E-3</v>
      </c>
      <c r="C4">
        <v>4.9979999999999998E-3</v>
      </c>
    </row>
    <row r="5" spans="1:3" x14ac:dyDescent="0.25">
      <c r="A5">
        <v>3</v>
      </c>
      <c r="B5">
        <f t="shared" si="0"/>
        <v>1.5002E-2</v>
      </c>
      <c r="C5">
        <v>1.4994E-2</v>
      </c>
    </row>
    <row r="6" spans="1:3" x14ac:dyDescent="0.25">
      <c r="A6">
        <v>4</v>
      </c>
      <c r="B6">
        <f t="shared" si="0"/>
        <v>3.3598000000000003E-2</v>
      </c>
      <c r="C6">
        <v>3.3737000000000003E-2</v>
      </c>
    </row>
    <row r="7" spans="1:3" x14ac:dyDescent="0.25">
      <c r="A7">
        <v>5</v>
      </c>
      <c r="B7">
        <f t="shared" si="0"/>
        <v>6.0969000000000002E-2</v>
      </c>
      <c r="C7">
        <v>6.0727000000000003E-2</v>
      </c>
    </row>
    <row r="8" spans="1:3" x14ac:dyDescent="0.25">
      <c r="A8">
        <v>6</v>
      </c>
      <c r="B8">
        <f t="shared" si="0"/>
        <v>9.0923000000000004E-2</v>
      </c>
      <c r="C8">
        <v>9.1090000000000004E-2</v>
      </c>
    </row>
    <row r="9" spans="1:3" x14ac:dyDescent="0.25">
      <c r="A9">
        <v>7</v>
      </c>
      <c r="B9">
        <f t="shared" si="0"/>
        <v>0.116838</v>
      </c>
      <c r="C9">
        <v>0.117116</v>
      </c>
    </row>
    <row r="10" spans="1:3" x14ac:dyDescent="0.25">
      <c r="A10">
        <v>8</v>
      </c>
      <c r="B10">
        <f t="shared" si="0"/>
        <v>0.13222400000000001</v>
      </c>
      <c r="C10">
        <v>0.13175600000000001</v>
      </c>
    </row>
    <row r="11" spans="1:3" x14ac:dyDescent="0.25">
      <c r="A11">
        <v>9</v>
      </c>
      <c r="B11">
        <f t="shared" si="0"/>
        <v>0.13206200000000001</v>
      </c>
      <c r="C11">
        <v>0.13175600000000001</v>
      </c>
    </row>
    <row r="12" spans="1:3" x14ac:dyDescent="0.25">
      <c r="A12">
        <v>10</v>
      </c>
      <c r="B12">
        <f t="shared" si="0"/>
        <v>0.118357</v>
      </c>
      <c r="C12">
        <v>0.11858</v>
      </c>
    </row>
    <row r="13" spans="1:3" x14ac:dyDescent="0.25">
      <c r="A13">
        <v>11</v>
      </c>
      <c r="B13">
        <f t="shared" si="0"/>
        <v>9.7172999999999995E-2</v>
      </c>
      <c r="C13">
        <v>9.7019999999999995E-2</v>
      </c>
    </row>
    <row r="14" spans="1:3" x14ac:dyDescent="0.25">
      <c r="A14">
        <v>12</v>
      </c>
      <c r="B14">
        <f t="shared" si="0"/>
        <v>7.2789999999999994E-2</v>
      </c>
      <c r="C14">
        <v>7.2764999999999996E-2</v>
      </c>
    </row>
    <row r="15" spans="1:3" x14ac:dyDescent="0.25">
      <c r="A15">
        <v>13</v>
      </c>
      <c r="B15">
        <f t="shared" si="0"/>
        <v>5.0127999999999999E-2</v>
      </c>
      <c r="C15">
        <v>5.0375999999999997E-2</v>
      </c>
    </row>
    <row r="16" spans="1:3" x14ac:dyDescent="0.25">
      <c r="A16">
        <v>14</v>
      </c>
      <c r="B16">
        <f t="shared" si="0"/>
        <v>3.2325E-2</v>
      </c>
      <c r="C16">
        <v>3.2384000000000003E-2</v>
      </c>
    </row>
    <row r="17" spans="1:3" x14ac:dyDescent="0.25">
      <c r="A17">
        <v>15</v>
      </c>
      <c r="B17">
        <f t="shared" si="0"/>
        <v>1.9424E-2</v>
      </c>
      <c r="C17">
        <v>1.9431E-2</v>
      </c>
    </row>
    <row r="18" spans="1:3" x14ac:dyDescent="0.25">
      <c r="A18">
        <v>16</v>
      </c>
      <c r="B18">
        <f t="shared" si="0"/>
        <v>1.1037999999999999E-2</v>
      </c>
      <c r="C18">
        <v>1.093E-2</v>
      </c>
    </row>
    <row r="19" spans="1:3" x14ac:dyDescent="0.25">
      <c r="A19">
        <v>17</v>
      </c>
      <c r="B19">
        <f t="shared" si="0"/>
        <v>5.8019999999999999E-3</v>
      </c>
      <c r="C19">
        <v>5.7860000000000003E-3</v>
      </c>
    </row>
    <row r="20" spans="1:3" x14ac:dyDescent="0.25">
      <c r="A20">
        <v>18</v>
      </c>
      <c r="B20">
        <f t="shared" si="0"/>
        <v>2.8739999999999998E-3</v>
      </c>
      <c r="C20">
        <v>2.8930000000000002E-3</v>
      </c>
    </row>
    <row r="21" spans="1:3" x14ac:dyDescent="0.25">
      <c r="A21">
        <v>19</v>
      </c>
      <c r="B21">
        <f t="shared" si="0"/>
        <v>1.284E-3</v>
      </c>
      <c r="C21">
        <v>1.3699999999999999E-3</v>
      </c>
    </row>
    <row r="22" spans="1:3" x14ac:dyDescent="0.25">
      <c r="A22">
        <v>20</v>
      </c>
      <c r="B22">
        <f t="shared" si="0"/>
        <v>5.9400000000000002E-4</v>
      </c>
      <c r="C22">
        <v>6.1700000000000004E-4</v>
      </c>
    </row>
    <row r="23" spans="1:3" x14ac:dyDescent="0.25">
      <c r="A23">
        <v>21</v>
      </c>
      <c r="B23">
        <f t="shared" si="0"/>
        <v>2.6400000000000002E-4</v>
      </c>
      <c r="C23">
        <v>2.6400000000000002E-4</v>
      </c>
    </row>
    <row r="24" spans="1:3" x14ac:dyDescent="0.25">
      <c r="A24">
        <v>22</v>
      </c>
      <c r="B24">
        <f t="shared" si="0"/>
        <v>1.01E-4</v>
      </c>
      <c r="C24">
        <v>1.08E-4</v>
      </c>
    </row>
    <row r="25" spans="1:3" x14ac:dyDescent="0.25">
      <c r="A25">
        <v>23</v>
      </c>
      <c r="B25">
        <f t="shared" si="0"/>
        <v>3.4E-5</v>
      </c>
      <c r="C25">
        <v>4.1999999999999998E-5</v>
      </c>
    </row>
    <row r="26" spans="1:3" x14ac:dyDescent="0.25">
      <c r="A26">
        <v>24</v>
      </c>
      <c r="B26">
        <f t="shared" si="0"/>
        <v>1.5999999999999999E-5</v>
      </c>
      <c r="C26">
        <v>1.5999999999999999E-5</v>
      </c>
    </row>
    <row r="27" spans="1:3" x14ac:dyDescent="0.25">
      <c r="A27">
        <v>25</v>
      </c>
      <c r="B27">
        <f t="shared" si="0"/>
        <v>6.0000000000000002E-6</v>
      </c>
      <c r="C27">
        <v>6.0000000000000002E-6</v>
      </c>
    </row>
    <row r="28" spans="1:3" x14ac:dyDescent="0.25">
      <c r="A28">
        <v>26</v>
      </c>
      <c r="B28">
        <f t="shared" si="0"/>
        <v>1.9999999999999999E-6</v>
      </c>
      <c r="C28">
        <v>1.9999999999999999E-6</v>
      </c>
    </row>
    <row r="29" spans="1:3" x14ac:dyDescent="0.25">
      <c r="A29">
        <v>27</v>
      </c>
      <c r="B29">
        <f t="shared" si="0"/>
        <v>0</v>
      </c>
      <c r="C29">
        <v>9.9999999999999995E-7</v>
      </c>
    </row>
    <row r="30" spans="1:3" x14ac:dyDescent="0.25">
      <c r="A30">
        <v>28</v>
      </c>
      <c r="B30">
        <f t="shared" si="0"/>
        <v>0</v>
      </c>
      <c r="C30">
        <v>0</v>
      </c>
    </row>
    <row r="31" spans="1:3" x14ac:dyDescent="0.25">
      <c r="A31">
        <v>29</v>
      </c>
      <c r="B31">
        <f t="shared" si="0"/>
        <v>0</v>
      </c>
      <c r="C31">
        <v>0</v>
      </c>
    </row>
    <row r="32" spans="1:3" x14ac:dyDescent="0.25">
      <c r="B32">
        <v>110</v>
      </c>
    </row>
    <row r="33" spans="2:2" x14ac:dyDescent="0.25">
      <c r="B33">
        <v>1061</v>
      </c>
    </row>
    <row r="34" spans="2:2" x14ac:dyDescent="0.25">
      <c r="B34">
        <v>5001</v>
      </c>
    </row>
    <row r="35" spans="2:2" x14ac:dyDescent="0.25">
      <c r="B35">
        <v>15002</v>
      </c>
    </row>
    <row r="36" spans="2:2" x14ac:dyDescent="0.25">
      <c r="B36">
        <v>33598</v>
      </c>
    </row>
    <row r="37" spans="2:2" x14ac:dyDescent="0.25">
      <c r="B37">
        <v>60969</v>
      </c>
    </row>
    <row r="38" spans="2:2" x14ac:dyDescent="0.25">
      <c r="B38">
        <v>90923</v>
      </c>
    </row>
    <row r="39" spans="2:2" x14ac:dyDescent="0.25">
      <c r="B39">
        <v>116838</v>
      </c>
    </row>
    <row r="40" spans="2:2" x14ac:dyDescent="0.25">
      <c r="B40">
        <v>132224</v>
      </c>
    </row>
    <row r="41" spans="2:2" x14ac:dyDescent="0.25">
      <c r="B41">
        <v>132062</v>
      </c>
    </row>
    <row r="42" spans="2:2" x14ac:dyDescent="0.25">
      <c r="B42">
        <v>118357</v>
      </c>
    </row>
    <row r="43" spans="2:2" x14ac:dyDescent="0.25">
      <c r="B43">
        <v>97173</v>
      </c>
    </row>
    <row r="44" spans="2:2" x14ac:dyDescent="0.25">
      <c r="B44">
        <v>72790</v>
      </c>
    </row>
    <row r="45" spans="2:2" x14ac:dyDescent="0.25">
      <c r="B45">
        <v>50128</v>
      </c>
    </row>
    <row r="46" spans="2:2" x14ac:dyDescent="0.25">
      <c r="B46">
        <v>32325</v>
      </c>
    </row>
    <row r="47" spans="2:2" x14ac:dyDescent="0.25">
      <c r="B47">
        <v>19424</v>
      </c>
    </row>
    <row r="48" spans="2:2" x14ac:dyDescent="0.25">
      <c r="B48">
        <v>11038</v>
      </c>
    </row>
    <row r="49" spans="2:2" x14ac:dyDescent="0.25">
      <c r="B49">
        <v>5802</v>
      </c>
    </row>
    <row r="50" spans="2:2" x14ac:dyDescent="0.25">
      <c r="B50">
        <v>2874</v>
      </c>
    </row>
    <row r="51" spans="2:2" x14ac:dyDescent="0.25">
      <c r="B51">
        <v>1284</v>
      </c>
    </row>
    <row r="52" spans="2:2" x14ac:dyDescent="0.25">
      <c r="B52">
        <v>594</v>
      </c>
    </row>
    <row r="53" spans="2:2" x14ac:dyDescent="0.25">
      <c r="B53">
        <v>264</v>
      </c>
    </row>
    <row r="54" spans="2:2" x14ac:dyDescent="0.25">
      <c r="B54">
        <v>101</v>
      </c>
    </row>
    <row r="55" spans="2:2" x14ac:dyDescent="0.25">
      <c r="B55">
        <v>34</v>
      </c>
    </row>
    <row r="56" spans="2:2" x14ac:dyDescent="0.25">
      <c r="B56">
        <v>16</v>
      </c>
    </row>
    <row r="57" spans="2:2" x14ac:dyDescent="0.25">
      <c r="B57">
        <v>6</v>
      </c>
    </row>
    <row r="58" spans="2:2" x14ac:dyDescent="0.25">
      <c r="B58">
        <v>2</v>
      </c>
    </row>
    <row r="59" spans="2:2" x14ac:dyDescent="0.25">
      <c r="B59">
        <v>0</v>
      </c>
    </row>
    <row r="60" spans="2:2" x14ac:dyDescent="0.25">
      <c r="B60">
        <v>0</v>
      </c>
    </row>
    <row r="61" spans="2:2" x14ac:dyDescent="0.25">
      <c r="B6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topLeftCell="A12" workbookViewId="0">
      <selection activeCell="H31" sqref="H31"/>
    </sheetView>
  </sheetViews>
  <sheetFormatPr defaultRowHeight="15" x14ac:dyDescent="0.25"/>
  <sheetData>
    <row r="1" spans="1:2" x14ac:dyDescent="0.25">
      <c r="B1" t="s">
        <v>9</v>
      </c>
    </row>
    <row r="2" spans="1:2" x14ac:dyDescent="0.25">
      <c r="A2">
        <v>0</v>
      </c>
      <c r="B2">
        <v>11</v>
      </c>
    </row>
    <row r="3" spans="1:2" x14ac:dyDescent="0.25">
      <c r="A3">
        <v>1</v>
      </c>
      <c r="B3">
        <v>1061</v>
      </c>
    </row>
    <row r="4" spans="1:2" x14ac:dyDescent="0.25">
      <c r="A4">
        <v>2</v>
      </c>
      <c r="B4">
        <v>5001</v>
      </c>
    </row>
    <row r="5" spans="1:2" x14ac:dyDescent="0.25">
      <c r="A5">
        <v>3</v>
      </c>
      <c r="B5">
        <v>15002</v>
      </c>
    </row>
    <row r="6" spans="1:2" x14ac:dyDescent="0.25">
      <c r="A6">
        <v>4</v>
      </c>
      <c r="B6">
        <v>33598</v>
      </c>
    </row>
    <row r="7" spans="1:2" x14ac:dyDescent="0.25">
      <c r="A7">
        <v>5</v>
      </c>
      <c r="B7">
        <v>60969</v>
      </c>
    </row>
    <row r="8" spans="1:2" x14ac:dyDescent="0.25">
      <c r="A8">
        <v>6</v>
      </c>
      <c r="B8">
        <v>90923</v>
      </c>
    </row>
    <row r="9" spans="1:2" x14ac:dyDescent="0.25">
      <c r="A9">
        <v>7</v>
      </c>
      <c r="B9">
        <v>116838</v>
      </c>
    </row>
    <row r="10" spans="1:2" x14ac:dyDescent="0.25">
      <c r="A10">
        <v>8</v>
      </c>
      <c r="B10">
        <v>132224</v>
      </c>
    </row>
    <row r="11" spans="1:2" x14ac:dyDescent="0.25">
      <c r="A11">
        <v>9</v>
      </c>
      <c r="B11">
        <v>132062</v>
      </c>
    </row>
    <row r="12" spans="1:2" x14ac:dyDescent="0.25">
      <c r="A12">
        <v>10</v>
      </c>
      <c r="B12">
        <v>118357</v>
      </c>
    </row>
    <row r="13" spans="1:2" x14ac:dyDescent="0.25">
      <c r="A13">
        <v>11</v>
      </c>
      <c r="B13">
        <v>97173</v>
      </c>
    </row>
    <row r="14" spans="1:2" x14ac:dyDescent="0.25">
      <c r="A14">
        <v>12</v>
      </c>
      <c r="B14">
        <v>72790</v>
      </c>
    </row>
    <row r="15" spans="1:2" x14ac:dyDescent="0.25">
      <c r="A15">
        <v>13</v>
      </c>
      <c r="B15">
        <v>50128</v>
      </c>
    </row>
    <row r="16" spans="1:2" x14ac:dyDescent="0.25">
      <c r="A16">
        <v>14</v>
      </c>
      <c r="B16">
        <v>32325</v>
      </c>
    </row>
    <row r="17" spans="1:2" x14ac:dyDescent="0.25">
      <c r="A17">
        <v>15</v>
      </c>
      <c r="B17">
        <v>19424</v>
      </c>
    </row>
    <row r="18" spans="1:2" x14ac:dyDescent="0.25">
      <c r="A18">
        <v>16</v>
      </c>
      <c r="B18">
        <v>11038</v>
      </c>
    </row>
    <row r="19" spans="1:2" x14ac:dyDescent="0.25">
      <c r="A19">
        <v>17</v>
      </c>
      <c r="B19">
        <v>5802</v>
      </c>
    </row>
    <row r="20" spans="1:2" x14ac:dyDescent="0.25">
      <c r="A20">
        <v>18</v>
      </c>
      <c r="B20">
        <v>2874</v>
      </c>
    </row>
    <row r="21" spans="1:2" x14ac:dyDescent="0.25">
      <c r="A21">
        <v>19</v>
      </c>
      <c r="B21">
        <v>1284</v>
      </c>
    </row>
    <row r="22" spans="1:2" x14ac:dyDescent="0.25">
      <c r="A22">
        <v>20</v>
      </c>
      <c r="B22">
        <v>594</v>
      </c>
    </row>
    <row r="23" spans="1:2" x14ac:dyDescent="0.25">
      <c r="A23">
        <v>21</v>
      </c>
      <c r="B23">
        <v>264</v>
      </c>
    </row>
    <row r="24" spans="1:2" x14ac:dyDescent="0.25">
      <c r="A24">
        <v>22</v>
      </c>
      <c r="B24">
        <v>101</v>
      </c>
    </row>
    <row r="25" spans="1:2" x14ac:dyDescent="0.25">
      <c r="A25">
        <v>23</v>
      </c>
      <c r="B25">
        <v>34</v>
      </c>
    </row>
    <row r="26" spans="1:2" x14ac:dyDescent="0.25">
      <c r="A26">
        <v>24</v>
      </c>
      <c r="B26">
        <v>16</v>
      </c>
    </row>
    <row r="27" spans="1:2" x14ac:dyDescent="0.25">
      <c r="A27">
        <v>25</v>
      </c>
      <c r="B27">
        <v>6</v>
      </c>
    </row>
    <row r="28" spans="1:2" x14ac:dyDescent="0.25">
      <c r="A28">
        <v>26</v>
      </c>
      <c r="B28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G22" sqref="G22"/>
    </sheetView>
  </sheetViews>
  <sheetFormatPr defaultRowHeight="15" x14ac:dyDescent="0.25"/>
  <cols>
    <col min="1" max="1" width="11.140625" customWidth="1"/>
    <col min="2" max="2" width="13.140625" customWidth="1"/>
  </cols>
  <sheetData>
    <row r="1" spans="1:3" x14ac:dyDescent="0.25">
      <c r="A1" t="s">
        <v>11</v>
      </c>
      <c r="B1" t="s">
        <v>9</v>
      </c>
      <c r="C1" t="s">
        <v>10</v>
      </c>
    </row>
    <row r="2" spans="1:3" x14ac:dyDescent="0.25">
      <c r="A2">
        <v>0</v>
      </c>
      <c r="B2">
        <f>B14/10000000</f>
        <v>0</v>
      </c>
      <c r="C2">
        <v>0</v>
      </c>
    </row>
    <row r="3" spans="1:3" x14ac:dyDescent="0.25">
      <c r="A3">
        <v>1</v>
      </c>
      <c r="B3">
        <f t="shared" ref="B3:B11" si="0">B15/10000000</f>
        <v>0</v>
      </c>
      <c r="C3">
        <v>0</v>
      </c>
    </row>
    <row r="4" spans="1:3" x14ac:dyDescent="0.25">
      <c r="A4">
        <v>2</v>
      </c>
      <c r="B4">
        <f t="shared" si="0"/>
        <v>0</v>
      </c>
      <c r="C4">
        <v>0</v>
      </c>
    </row>
    <row r="5" spans="1:3" x14ac:dyDescent="0.25">
      <c r="A5">
        <v>3</v>
      </c>
      <c r="B5">
        <f t="shared" si="0"/>
        <v>0</v>
      </c>
      <c r="C5">
        <v>0</v>
      </c>
    </row>
    <row r="6" spans="1:3" x14ac:dyDescent="0.25">
      <c r="A6">
        <v>4</v>
      </c>
      <c r="B6">
        <f t="shared" si="0"/>
        <v>0.70702699999999996</v>
      </c>
      <c r="C6">
        <v>0.75</v>
      </c>
    </row>
    <row r="7" spans="1:3" x14ac:dyDescent="0.25">
      <c r="A7">
        <v>5</v>
      </c>
      <c r="B7">
        <f t="shared" si="0"/>
        <v>0.29297299999999998</v>
      </c>
      <c r="C7">
        <v>0.25</v>
      </c>
    </row>
    <row r="8" spans="1:3" x14ac:dyDescent="0.25">
      <c r="A8">
        <v>6</v>
      </c>
      <c r="B8">
        <f t="shared" si="0"/>
        <v>0</v>
      </c>
      <c r="C8">
        <v>0</v>
      </c>
    </row>
    <row r="9" spans="1:3" x14ac:dyDescent="0.25">
      <c r="A9">
        <v>7</v>
      </c>
      <c r="B9">
        <f t="shared" si="0"/>
        <v>0</v>
      </c>
      <c r="C9">
        <v>0</v>
      </c>
    </row>
    <row r="10" spans="1:3" x14ac:dyDescent="0.25">
      <c r="A10">
        <v>8</v>
      </c>
      <c r="B10">
        <f t="shared" si="0"/>
        <v>0</v>
      </c>
      <c r="C10">
        <v>0</v>
      </c>
    </row>
    <row r="11" spans="1:3" x14ac:dyDescent="0.25">
      <c r="A11">
        <v>9</v>
      </c>
      <c r="B11">
        <f t="shared" si="0"/>
        <v>0</v>
      </c>
      <c r="C11">
        <v>0</v>
      </c>
    </row>
    <row r="14" spans="1:3" x14ac:dyDescent="0.25">
      <c r="B14">
        <v>0</v>
      </c>
    </row>
    <row r="15" spans="1:3" x14ac:dyDescent="0.25">
      <c r="B15">
        <v>0</v>
      </c>
    </row>
    <row r="16" spans="1:3" x14ac:dyDescent="0.25">
      <c r="B16">
        <v>0</v>
      </c>
    </row>
    <row r="17" spans="2:2" x14ac:dyDescent="0.25">
      <c r="B17">
        <v>0</v>
      </c>
    </row>
    <row r="18" spans="2:2" x14ac:dyDescent="0.25">
      <c r="B18">
        <v>7070270</v>
      </c>
    </row>
    <row r="19" spans="2:2" x14ac:dyDescent="0.25">
      <c r="B19">
        <v>2929730</v>
      </c>
    </row>
    <row r="20" spans="2:2" x14ac:dyDescent="0.25">
      <c r="B20">
        <v>0</v>
      </c>
    </row>
    <row r="21" spans="2:2" x14ac:dyDescent="0.25">
      <c r="B21">
        <v>0</v>
      </c>
    </row>
    <row r="22" spans="2:2" x14ac:dyDescent="0.25">
      <c r="B22">
        <v>0</v>
      </c>
    </row>
    <row r="23" spans="2:2" x14ac:dyDescent="0.25">
      <c r="B23">
        <v>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360</vt:lpstr>
      <vt:lpstr>3600</vt:lpstr>
      <vt:lpstr>36000</vt:lpstr>
      <vt:lpstr>360000</vt:lpstr>
      <vt:lpstr>PDF</vt:lpstr>
      <vt:lpstr>Exercicio6.2.4</vt:lpstr>
      <vt:lpstr>Plan2</vt:lpstr>
      <vt:lpstr>Exercicio6.2.3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Tarcísio M. Almeida</dc:creator>
  <cp:lastModifiedBy>Tarcísio M. Almeida</cp:lastModifiedBy>
  <dcterms:created xsi:type="dcterms:W3CDTF">2017-11-27T01:25:08Z</dcterms:created>
  <dcterms:modified xsi:type="dcterms:W3CDTF">2017-11-29T12:41:01Z</dcterms:modified>
</cp:coreProperties>
</file>