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68EA1A28-763E-4F13-8528-D8540B991A57}" xr6:coauthVersionLast="47" xr6:coauthVersionMax="47" xr10:uidLastSave="{00000000-0000-0000-0000-000000000000}"/>
  <bookViews>
    <workbookView xWindow="28680" yWindow="-120" windowWidth="29040" windowHeight="15720" tabRatio="781" activeTab="9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r:id="rId5"/>
    <sheet name="Controle de Estoque" sheetId="7" state="hidden" r:id="rId6"/>
    <sheet name="Consulta" sheetId="6" state="hidden" r:id="rId7"/>
    <sheet name="Quadro de Resumo" sheetId="8" state="hidden" r:id="rId8"/>
    <sheet name="Base de Cálculos" sheetId="34" r:id="rId9"/>
    <sheet name="Dashboard" sheetId="31" r:id="rId10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4" i="5" l="1" a="1"/>
  <c r="E64" i="5" s="1"/>
  <c r="B1" i="36" l="1"/>
  <c r="K2" i="34"/>
  <c r="C2" i="36"/>
  <c r="C4" i="36"/>
  <c r="C5" i="36"/>
  <c r="C6" i="36"/>
  <c r="C7" i="36"/>
  <c r="C8" i="36"/>
  <c r="C9" i="36"/>
  <c r="C10" i="36"/>
  <c r="C12" i="36"/>
  <c r="C13" i="36"/>
  <c r="C15" i="36"/>
  <c r="C20" i="36"/>
  <c r="C22" i="36"/>
  <c r="C23" i="36"/>
  <c r="C24" i="36"/>
  <c r="C25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A1" i="36" a="1"/>
  <c r="A1" i="36" s="1"/>
  <c r="C8" i="7"/>
  <c r="D8" i="7"/>
  <c r="F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D4" i="34" l="1"/>
  <c r="B4" i="34" s="1"/>
  <c r="C4" i="34" s="1"/>
  <c r="D3" i="34"/>
  <c r="B3" i="34" s="1"/>
  <c r="C3" i="34" s="1"/>
  <c r="D7" i="34"/>
  <c r="B7" i="34" s="1"/>
  <c r="C7" i="34" s="1"/>
  <c r="D6" i="34"/>
  <c r="B6" i="34" s="1"/>
  <c r="C6" i="34" s="1"/>
  <c r="D5" i="34"/>
  <c r="B5" i="34" s="1"/>
  <c r="C5" i="34" s="1"/>
  <c r="E8" i="7"/>
  <c r="G8" i="7" s="1" a="1"/>
  <c r="G8" i="7" s="1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I14" i="34" l="1"/>
  <c r="M14" i="34"/>
  <c r="M10" i="34"/>
  <c r="M6" i="34"/>
  <c r="M12" i="34"/>
  <c r="M9" i="34"/>
  <c r="M5" i="34"/>
  <c r="M4" i="34"/>
  <c r="M8" i="34"/>
  <c r="M11" i="34"/>
  <c r="M3" i="34"/>
  <c r="M13" i="34"/>
  <c r="M7" i="34"/>
  <c r="B7" i="5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14" i="34" l="1"/>
  <c r="N7" i="34"/>
  <c r="N12" i="34"/>
  <c r="N4" i="34"/>
  <c r="N5" i="34"/>
  <c r="N13" i="34"/>
  <c r="N6" i="34"/>
  <c r="N8" i="34"/>
  <c r="N3" i="34"/>
  <c r="N11" i="34"/>
  <c r="N10" i="34"/>
  <c r="N9" i="34"/>
  <c r="Q2" i="34"/>
  <c r="M15" i="34"/>
  <c r="N8" i="8"/>
  <c r="F6" i="5" a="1"/>
  <c r="F6" i="5" s="1"/>
  <c r="N15" i="34" l="1"/>
  <c r="Q3" i="34"/>
  <c r="F11" i="5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C21" i="36" s="1"/>
  <c r="G24" i="5"/>
  <c r="G25" i="5"/>
  <c r="G26" i="5"/>
  <c r="G29" i="5"/>
  <c r="G33" i="5"/>
  <c r="G34" i="5"/>
  <c r="G40" i="5"/>
  <c r="G41" i="5"/>
  <c r="G43" i="5"/>
  <c r="G44" i="5"/>
  <c r="G46" i="5"/>
  <c r="G50" i="5"/>
  <c r="G53" i="5"/>
  <c r="G54" i="5"/>
  <c r="G55" i="5"/>
  <c r="G57" i="5"/>
  <c r="G58" i="5"/>
  <c r="G61" i="5"/>
  <c r="H14" i="34" s="1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I12" i="34" s="1"/>
  <c r="G53" i="4" a="1"/>
  <c r="G53" i="4" s="1"/>
  <c r="H53" i="4" s="1"/>
  <c r="I13" i="34" s="1"/>
  <c r="G55" i="4" a="1"/>
  <c r="G55" i="4" s="1"/>
  <c r="H55" i="4" s="1"/>
  <c r="C18" i="36" l="1"/>
  <c r="H13" i="34"/>
  <c r="C14" i="36"/>
  <c r="H10" i="34"/>
  <c r="H6" i="34"/>
  <c r="C17" i="36"/>
  <c r="H8" i="7"/>
  <c r="J8" i="7" s="1"/>
  <c r="H9" i="34"/>
  <c r="AF4" i="31"/>
  <c r="C3" i="36"/>
  <c r="H3" i="34"/>
  <c r="H12" i="34"/>
  <c r="C11" i="36"/>
  <c r="H8" i="34"/>
  <c r="C26" i="36"/>
  <c r="H5" i="34"/>
  <c r="H13" i="7"/>
  <c r="J13" i="7" s="1"/>
  <c r="C19" i="36"/>
  <c r="C16" i="36"/>
  <c r="H4" i="34"/>
  <c r="H11" i="34"/>
  <c r="H7" i="34"/>
  <c r="C1" i="36"/>
  <c r="I6" i="34"/>
  <c r="I8" i="34"/>
  <c r="I5" i="34"/>
  <c r="I7" i="34"/>
  <c r="I4" i="34"/>
  <c r="I10" i="34"/>
  <c r="AX4" i="31"/>
  <c r="BP4" i="31" s="1"/>
  <c r="I3" i="34"/>
  <c r="I9" i="34"/>
  <c r="I11" i="34"/>
  <c r="H11" i="7"/>
  <c r="I11" i="7"/>
  <c r="I10" i="7"/>
  <c r="I12" i="7"/>
  <c r="I15" i="7"/>
  <c r="I14" i="7"/>
  <c r="H10" i="7"/>
  <c r="H14" i="7"/>
  <c r="F12" i="6"/>
  <c r="I9" i="7"/>
  <c r="AM17" i="8"/>
  <c r="N17" i="8"/>
  <c r="I7" i="7"/>
  <c r="I6" i="7"/>
  <c r="H6" i="7"/>
  <c r="H15" i="7"/>
  <c r="H7" i="7"/>
  <c r="AM14" i="8"/>
  <c r="H9" i="7"/>
  <c r="N14" i="8"/>
  <c r="H12" i="7"/>
  <c r="F14" i="6"/>
  <c r="C14" i="34" l="1"/>
  <c r="C15" i="34"/>
  <c r="C11" i="34"/>
  <c r="C12" i="34"/>
  <c r="C13" i="34"/>
  <c r="J11" i="7"/>
  <c r="J10" i="7"/>
  <c r="J12" i="7"/>
  <c r="J9" i="7"/>
  <c r="J15" i="7"/>
  <c r="J14" i="7"/>
  <c r="AM20" i="8"/>
  <c r="AM23" i="8" s="1"/>
  <c r="J7" i="7"/>
  <c r="N20" i="8"/>
  <c r="N23" i="8" s="1"/>
  <c r="J6" i="7"/>
  <c r="Q40" i="31" l="1"/>
  <c r="B14" i="34"/>
  <c r="G40" i="31" s="1"/>
  <c r="Q43" i="31"/>
  <c r="B15" i="34"/>
  <c r="G43" i="31" s="1"/>
  <c r="Q37" i="31"/>
  <c r="B13" i="34"/>
  <c r="G37" i="31" s="1"/>
  <c r="B12" i="34"/>
  <c r="G34" i="31" s="1"/>
  <c r="Q34" i="31"/>
  <c r="Q31" i="31"/>
  <c r="B11" i="34"/>
  <c r="G31" i="31" s="1"/>
  <c r="N9" i="7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<sst xmlns="http://schemas.openxmlformats.org/spreadsheetml/2006/main" count="371" uniqueCount="128">
  <si>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</si>
  <si>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</si>
  <si>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</si>
  <si>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</si>
  <si>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</si>
  <si>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</si>
  <si>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</si>
  <si>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</si>
  <si>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</si>
  <si>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</si>
  <si>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</si>
  <si>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</si>
  <si>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</si>
  <si>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</si>
  <si>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</si>
  <si>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</si>
  <si>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</si>
  <si>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</si>
  <si>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</si>
  <si>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</si>
  <si>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</si>
  <si>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</si>
  <si>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</si>
  <si>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</si>
  <si>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</si>
  <si>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</si>
  <si>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</si>
  <si>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</si>
  <si>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</si>
  <si>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</si>
  <si>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</si>
  <si>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</si>
  <si>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</si>
  <si>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</si>
  <si>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</si>
  <si>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</si>
  <si>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</si>
  <si>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</si>
  <si>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</si>
  <si>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</si>
  <si>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</si>
  <si>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</si>
  <si>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</si>
  <si>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</si>
  <si>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</si>
  <si>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</si>
  <si>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</si>
  <si>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</si>
  <si>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</si>
  <si>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</si>
  <si>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</si>
  <si>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</si>
  <si>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</si>
  <si>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</si>
  <si>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</si>
  <si>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</si>
  <si>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</si>
  <si>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</si>
  <si>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</si>
  <si>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</si>
  <si>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</si>
  <si>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</si>
  <si>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</si>
  <si>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</si>
  <si>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</si>
  <si>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</si>
  <si>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</si>
  <si>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</si>
  <si>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</si>
  <si>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</si>
  <si>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</si>
  <si>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</si>
  <si>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</si>
  <si>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</si>
  <si>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</si>
  <si>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</si>
  <si>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</si>
  <si>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</si>
  <si>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</si>
  <si>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</si>
  <si>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</si>
  <si>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</si>
  <si>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</si>
  <si>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</si>
  <si>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</si>
  <si>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</si>
  <si>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</si>
  <si>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</si>
  <si>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</si>
  <si>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</si>
  <si>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</si>
  <si>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</si>
  <si>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</si>
  <si>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</si>
  <si>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</si>
  <si>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</si>
  <si>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</si>
  <si>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</si>
  <si>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</si>
  <si>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</si>
  <si>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</si>
  <si>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</si>
  <si>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</si>
  <si>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</si>
  <si>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</si>
  <si>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</si>
  <si>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</si>
  <si>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</si>
  <si>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</si>
  <si>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</si>
  <si>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</si>
  <si>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</si>
  <si>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Produto:</t>
  </si>
  <si>
    <t>Entradas e Saídas (Qtd)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</si>
  <si>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</si>
  <si>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</si>
  <si>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</si>
  <si>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</si>
  <si>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</si>
  <si>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</si>
  <si>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</si>
  <si>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</si>
  <si>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</si>
  <si>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</si>
  <si>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</si>
  <si>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</si>
  <si>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</si>
  <si>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Entradas vs 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</si>
</sst>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2" xfId="0" applyBorder="1"/>
    <xf numFmtId="0" fontId="28" fillId="0" borderId="20" xfId="0" applyFont="1" applyBorder="1"/>
    <xf numFmtId="0" fontId="0" fillId="0" borderId="23" xfId="0" applyBorder="1"/>
    <xf numFmtId="0" fontId="28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59" xfId="0" applyFont="1" applyBorder="1"/>
    <xf numFmtId="0" fontId="0" fillId="0" borderId="62" xfId="0" applyBorder="1" applyAlignment="1">
      <alignment horizontal="center" vertical="center"/>
    </xf>
    <xf numFmtId="166" fontId="0" fillId="0" borderId="49" xfId="0" applyNumberFormat="1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6" fontId="0" fillId="11" borderId="56" xfId="0" applyNumberFormat="1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9" fontId="0" fillId="0" borderId="0" xfId="3" applyFont="1" applyAlignment="1">
      <alignment horizontal="center" vertical="center"/>
    </xf>
    <xf numFmtId="166" fontId="0" fillId="0" borderId="0" xfId="0" applyNumberFormat="1"/>
    <xf numFmtId="9" fontId="0" fillId="0" borderId="0" xfId="3" applyFont="1" applyAlignment="1">
      <alignment horizontal="center"/>
    </xf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7" fillId="3" borderId="0" xfId="0" applyFont="1" applyFill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21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26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8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7"/>
    </tableStyle>
  </tableStyles>
  <colors>
    <mruColors>
      <color rgb="FF313829"/>
      <color rgb="FFB39563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catAx>
        <c:axId val="2115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Algn val="ctr"/>
        <c:lblOffset val="100"/>
        <c:noMultiLvlLbl val="1"/>
      </c:cat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22490283158907E-2"/>
          <c:y val="8.909137637567098E-2"/>
          <c:w val="0.88133553822392852"/>
          <c:h val="0.72302084177001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44B1-824B-DFB8CE68F869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44B1-824B-DFB8CE68F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59055"/>
        <c:axId val="1700559887"/>
      </c:barChart>
      <c:catAx>
        <c:axId val="1700559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887"/>
        <c:crosses val="autoZero"/>
        <c:auto val="1"/>
        <c:lblAlgn val="ctr"/>
        <c:lblOffset val="100"/>
        <c:noMultiLvlLbl val="1"/>
      </c:catAx>
      <c:valAx>
        <c:axId val="17005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D-4FDA-920A-49CA030A9E3C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7D-4FDA-920A-49CA030A9E3C}"/>
              </c:ext>
            </c:extLst>
          </c:dPt>
          <c:dLbls>
            <c:dLbl>
              <c:idx val="0"/>
              <c:layout>
                <c:manualLayout>
                  <c:x val="0.18253960649101914"/>
                  <c:y val="5.6344245594362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367693468444164"/>
                      <c:h val="0.292004052792783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7D-4FDA-920A-49CA030A9E3C}"/>
                </c:ext>
              </c:extLst>
            </c:dLbl>
            <c:dLbl>
              <c:idx val="1"/>
              <c:layout>
                <c:manualLayout>
                  <c:x val="-7.9365046300443179E-2"/>
                  <c:y val="-0.105645460489429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D-4FDA-920A-49CA030A9E3C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Cálculos'!$P$2:$P$3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'Base de Cálculos'!$Q$2:$Q$3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7D-4FDA-920A-49CA030A9E3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28575</xdr:colOff>
      <xdr:row>31</xdr:row>
      <xdr:rowOff>20239</xdr:rowOff>
    </xdr:from>
    <xdr:to>
      <xdr:col>65</xdr:col>
      <xdr:colOff>111919</xdr:colOff>
      <xdr:row>44</xdr:row>
      <xdr:rowOff>102392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180EF053-CF1F-D838-7329-98FAE2E2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9524</xdr:colOff>
      <xdr:row>29</xdr:row>
      <xdr:rowOff>9525</xdr:rowOff>
    </xdr:from>
    <xdr:to>
      <xdr:col>83</xdr:col>
      <xdr:colOff>123825</xdr:colOff>
      <xdr:row>44</xdr:row>
      <xdr:rowOff>98226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CC9B49E9-20FC-31C1-765B-0D3A22513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6" dataDxfId="45">
  <autoFilter ref="B4:F31" xr:uid="{BF78AD2E-2996-4673-93A5-FBABBADBFCAD}"/>
  <tableColumns count="5">
    <tableColumn id="1" xr3:uid="{377E90C8-0A45-4737-AC04-4C7CDB0AEAE2}" name="Produto" dataDxfId="44"/>
    <tableColumn id="2" xr3:uid="{4EB804C9-8A27-4783-BD36-FB9E656AE6E9}" name="Unidade de Medida" dataDxfId="43"/>
    <tableColumn id="3" xr3:uid="{A21D3E1F-EEC0-4E4A-BE5D-F1FC07B6F8D6}" name="Estoque Mínimo" dataDxfId="42"/>
    <tableColumn id="4" xr3:uid="{56ACBABD-1CFA-40E7-BC2B-DBA4120CD2CF}" name="Custo Unitário" dataDxfId="41" dataCellStyle="Moeda"/>
    <tableColumn id="5" xr3:uid="{96CD541B-A2C4-4577-95D7-DC8135FFC00B}" name="Preço Unitário" dataDxfId="4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9" dataDxfId="38">
  <autoFilter ref="B5:E9" xr:uid="{3FE8CB29-2D3F-4475-8076-85314FAA5C42}"/>
  <tableColumns count="4">
    <tableColumn id="1" xr3:uid="{5957F8AA-CE75-4BE8-A28F-E63751C6F321}" name="Empresa" dataDxfId="37"/>
    <tableColumn id="2" xr3:uid="{714E240A-6400-4353-BAFA-98056A75BEB8}" name="Telefone" dataDxfId="36"/>
    <tableColumn id="3" xr3:uid="{83F2A368-4F63-4459-A8E0-C24478833107}" name="Responsável" dataDxfId="35"/>
    <tableColumn id="4" xr3:uid="{B26AA4D1-77D3-4E4E-8E26-1DD67159E60C}" name="E-mail" dataDxfId="3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33" dataDxfId="32">
  <autoFilter ref="B5:H59" xr:uid="{96889516-6D39-4469-A223-4B0F7168EF79}"/>
  <tableColumns count="7">
    <tableColumn id="7" xr3:uid="{4AF3EAC0-F872-46A1-9540-C49902B0DCA4}" name="Mês" dataDxfId="31">
      <calculatedColumnFormula>MONTH(TB_Entradas[[#This Row],[Data]])</calculatedColumnFormula>
    </tableColumn>
    <tableColumn id="1" xr3:uid="{701AD28A-1CD8-44C9-BCEB-958AEB0E91DD}" name="Data" dataDxfId="30"/>
    <tableColumn id="2" xr3:uid="{F247CE0B-0EF4-4B75-A4B5-2205D8CF8B59}" name="Produto" dataDxfId="29"/>
    <tableColumn id="3" xr3:uid="{1A5D1499-6E9D-496F-95A9-F290D6FBA0EA}" name="Fornecedor" dataDxfId="28"/>
    <tableColumn id="4" xr3:uid="{8E9FF413-1C84-4664-AA13-4DDF2E3D7D9D}" name="Quantidade Comprada" dataDxfId="27" dataCellStyle="Moeda"/>
    <tableColumn id="5" xr3:uid="{A02F7FDA-CBAC-4B18-A2AB-0654AA440E5C}" name="Custo Unitário" dataDxfId="26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25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24" dataDxfId="23">
  <autoFilter ref="B5:G62" xr:uid="{586A585A-A0FE-42A4-967D-5B04DAD1156E}"/>
  <tableColumns count="6">
    <tableColumn id="7" xr3:uid="{1596BF95-EC92-45A1-A4DC-822BF85970E2}" name="Mês" dataDxfId="22" totalsRowDxfId="21">
      <calculatedColumnFormula>MONTH(TB_Saídas[[#This Row],[Data]])</calculatedColumnFormula>
    </tableColumn>
    <tableColumn id="1" xr3:uid="{B4F598A6-4052-4062-950B-44B21BB57036}" name="Data" dataDxfId="20" totalsRowDxfId="19"/>
    <tableColumn id="2" xr3:uid="{370468ED-B740-49DE-AB89-5354284A2ABF}" name="Produto" dataDxfId="18" totalsRowDxfId="17"/>
    <tableColumn id="3" xr3:uid="{BE1ABBF0-3358-4840-B3C0-322DEDC290E1}" name="Quantidade Vendida" dataDxfId="16" totalsRowDxfId="15"/>
    <tableColumn id="4" xr3:uid="{561D4B7F-EDFE-4DF1-8FB5-D94F09D99A20}" name="Preço Unitário" dataDxfId="14" totalsRowDxfId="13" dataCellStyle="Moeda" totalsRow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2" totalsRow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H1" sqref="H1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6.2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6.2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6.2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6.2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x14ac:dyDescent="0.3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6.2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x14ac:dyDescent="0.3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x14ac:dyDescent="0.3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6.2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x14ac:dyDescent="0.3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x14ac:dyDescent="0.3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x14ac:dyDescent="0.3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6.2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x14ac:dyDescent="0.3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x14ac:dyDescent="0.3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6.2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6.2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6.2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6.2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6.2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C6" sqref="C6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6.2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6.2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A1:H59"/>
  <sheetViews>
    <sheetView showGridLines="0" zoomScale="140" zoomScaleNormal="140" workbookViewId="0">
      <selection activeCell="A6" sqref="A6:A59"/>
    </sheetView>
  </sheetViews>
  <sheetFormatPr defaultColWidth="9.109375" defaultRowHeight="14.4" x14ac:dyDescent="0.3"/>
  <cols>
    <col min="1" max="1" width="7" bestFit="1" customWidth="1"/>
    <col min="2" max="2" width="9.109375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1:8" s="29" customFormat="1" ht="60" customHeight="1" x14ac:dyDescent="0.3">
      <c r="F1" s="37" t="s">
        <v>60</v>
      </c>
      <c r="G1" s="30"/>
    </row>
    <row r="2" spans="1:8" s="32" customFormat="1" ht="6" customHeight="1" x14ac:dyDescent="0.3">
      <c r="G2" s="33"/>
    </row>
    <row r="4" spans="1:8" x14ac:dyDescent="0.3">
      <c r="D4"/>
    </row>
    <row r="5" spans="1:8" s="4" customFormat="1" x14ac:dyDescent="0.3">
      <c r="B5" s="84" t="s">
        <v>108</v>
      </c>
      <c r="C5" s="48" t="s">
        <v>61</v>
      </c>
      <c r="D5" s="48" t="s">
        <v>1</v>
      </c>
      <c r="E5" s="48" t="s">
        <v>62</v>
      </c>
      <c r="F5" s="48" t="s">
        <v>63</v>
      </c>
      <c r="G5" s="49" t="s">
        <v>4</v>
      </c>
      <c r="H5" s="49" t="s">
        <v>64</v>
      </c>
    </row>
    <row r="6" spans="1:8" ht="16.2" x14ac:dyDescent="0.35">
      <c r="A6" s="134"/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1:8" ht="16.2" x14ac:dyDescent="0.35">
      <c r="A7" s="134"/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1:8" ht="16.2" x14ac:dyDescent="0.35">
      <c r="A8" s="134"/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1:8" ht="16.2" x14ac:dyDescent="0.35">
      <c r="A9" s="134"/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1:8" ht="16.2" x14ac:dyDescent="0.35">
      <c r="A10" s="134"/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1:8" ht="16.2" x14ac:dyDescent="0.35">
      <c r="A11" s="134"/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1:8" ht="16.2" x14ac:dyDescent="0.35">
      <c r="A12" s="134"/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1:8" ht="16.2" x14ac:dyDescent="0.35">
      <c r="A13" s="134"/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1:8" ht="16.2" x14ac:dyDescent="0.35">
      <c r="A14" s="134"/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1:8" ht="16.2" x14ac:dyDescent="0.35">
      <c r="A15" s="134"/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1:8" ht="16.2" x14ac:dyDescent="0.35">
      <c r="A16" s="134"/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1:8" ht="16.2" x14ac:dyDescent="0.35">
      <c r="A17" s="134"/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1:8" x14ac:dyDescent="0.3">
      <c r="A18" s="134"/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1:8" x14ac:dyDescent="0.3">
      <c r="A19" s="134"/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1:8" x14ac:dyDescent="0.3">
      <c r="A20" s="134"/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1:8" ht="16.2" x14ac:dyDescent="0.35">
      <c r="A21" s="134"/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1:8" ht="16.2" x14ac:dyDescent="0.35">
      <c r="A22" s="134"/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1:8" x14ac:dyDescent="0.3">
      <c r="A23" s="134"/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1:8" x14ac:dyDescent="0.3">
      <c r="A24" s="134"/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1:8" ht="16.2" x14ac:dyDescent="0.35">
      <c r="A25" s="134"/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1:8" x14ac:dyDescent="0.3">
      <c r="A26" s="134"/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1:8" ht="16.2" x14ac:dyDescent="0.35">
      <c r="A27" s="134"/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1:8" ht="16.2" x14ac:dyDescent="0.35">
      <c r="A28" s="134"/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1:8" ht="16.2" x14ac:dyDescent="0.35">
      <c r="A29" s="134"/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1:8" ht="16.2" x14ac:dyDescent="0.35">
      <c r="A30" s="134"/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1:8" ht="16.2" x14ac:dyDescent="0.35">
      <c r="A31" s="134"/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1:8" ht="16.2" x14ac:dyDescent="0.35">
      <c r="A32" s="134"/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1:8" ht="16.2" x14ac:dyDescent="0.35">
      <c r="A33" s="134"/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1:8" ht="16.2" x14ac:dyDescent="0.35">
      <c r="A34" s="134"/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1:8" ht="16.2" x14ac:dyDescent="0.35">
      <c r="A35" s="134"/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1:8" ht="16.2" x14ac:dyDescent="0.35">
      <c r="A36" s="134"/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1:8" ht="16.2" x14ac:dyDescent="0.35">
      <c r="A37" s="134"/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1:8" ht="16.2" x14ac:dyDescent="0.35">
      <c r="A38" s="134"/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1:8" ht="16.2" x14ac:dyDescent="0.35">
      <c r="A39" s="134"/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1:8" ht="16.2" x14ac:dyDescent="0.35">
      <c r="A40" s="134"/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1:8" ht="16.2" x14ac:dyDescent="0.35">
      <c r="A41" s="134"/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1:8" ht="16.2" x14ac:dyDescent="0.35">
      <c r="A42" s="134"/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1:8" ht="16.2" x14ac:dyDescent="0.35">
      <c r="A43" s="134"/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1:8" ht="16.2" x14ac:dyDescent="0.35">
      <c r="A44" s="134"/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1:8" ht="16.2" x14ac:dyDescent="0.35">
      <c r="A45" s="134"/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1:8" ht="16.2" x14ac:dyDescent="0.35">
      <c r="A46" s="134"/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1:8" ht="16.2" x14ac:dyDescent="0.35">
      <c r="A47" s="134"/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1:8" ht="16.2" x14ac:dyDescent="0.35">
      <c r="A48" s="134"/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1:8" ht="16.2" x14ac:dyDescent="0.35">
      <c r="A49" s="134"/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1:8" ht="16.2" x14ac:dyDescent="0.35">
      <c r="A50" s="134"/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1:8" ht="16.2" x14ac:dyDescent="0.35">
      <c r="A51" s="134"/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1:8" ht="16.2" x14ac:dyDescent="0.35">
      <c r="A52" s="134"/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1:8" ht="16.2" x14ac:dyDescent="0.35">
      <c r="A53" s="134"/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1:8" ht="16.2" x14ac:dyDescent="0.35">
      <c r="A54" s="134"/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1:8" ht="16.2" x14ac:dyDescent="0.35">
      <c r="A55" s="134"/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1:8" ht="16.2" x14ac:dyDescent="0.35">
      <c r="A56" s="134"/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1:8" ht="16.2" x14ac:dyDescent="0.35">
      <c r="A57" s="134"/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1:8" ht="16.2" x14ac:dyDescent="0.35">
      <c r="A58" s="134"/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1:8" ht="16.2" x14ac:dyDescent="0.35">
      <c r="A59" s="134"/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4"/>
  <sheetViews>
    <sheetView showGridLines="0" zoomScale="140" zoomScaleNormal="140" workbookViewId="0">
      <selection activeCell="I6" sqref="I6"/>
    </sheetView>
  </sheetViews>
  <sheetFormatPr defaultColWidth="9.109375" defaultRowHeight="14.4" x14ac:dyDescent="0.3"/>
  <cols>
    <col min="1" max="1" width="5.33203125" customWidth="1"/>
    <col min="2" max="2" width="10.88671875" style="2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7" t="s">
        <v>65</v>
      </c>
      <c r="F1" s="30"/>
    </row>
    <row r="2" spans="2:7" s="32" customFormat="1" ht="6" customHeight="1" x14ac:dyDescent="0.3">
      <c r="F2" s="33"/>
    </row>
    <row r="5" spans="2:7" x14ac:dyDescent="0.3">
      <c r="B5" s="39" t="s">
        <v>108</v>
      </c>
      <c r="C5" s="39" t="s">
        <v>61</v>
      </c>
      <c r="D5" s="39" t="s">
        <v>1</v>
      </c>
      <c r="E5" s="39" t="s">
        <v>66</v>
      </c>
      <c r="F5" s="40" t="s">
        <v>5</v>
      </c>
      <c r="G5" s="40" t="s">
        <v>67</v>
      </c>
    </row>
    <row r="6" spans="2:7" ht="16.2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ht="16.2" x14ac:dyDescent="0.35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ht="16.2" x14ac:dyDescent="0.35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6.2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ht="16.2" x14ac:dyDescent="0.35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ht="16.2" x14ac:dyDescent="0.35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6.2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6.2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6.2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ht="16.2" x14ac:dyDescent="0.35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6.2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6.2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ht="16.2" x14ac:dyDescent="0.35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6.2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ht="16.2" x14ac:dyDescent="0.35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6.2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ht="16.2" x14ac:dyDescent="0.35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6.2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ht="16.2" x14ac:dyDescent="0.35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6.2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ht="16.2" x14ac:dyDescent="0.35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6.2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6.2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6.2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ht="16.2" x14ac:dyDescent="0.35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ht="16.2" x14ac:dyDescent="0.35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6.2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6.2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ht="16.2" x14ac:dyDescent="0.35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6.2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6.2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ht="16.2" x14ac:dyDescent="0.35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6.2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6.2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6.2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ht="16.2" x14ac:dyDescent="0.35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ht="16.2" x14ac:dyDescent="0.35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6.2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ht="16.2" x14ac:dyDescent="0.35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6.2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6.2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ht="16.2" x14ac:dyDescent="0.35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6.2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6.2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6.2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ht="16.2" x14ac:dyDescent="0.35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6.2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6.2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ht="16.2" x14ac:dyDescent="0.35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6.2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ht="16.2" x14ac:dyDescent="0.35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ht="16.2" x14ac:dyDescent="0.35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6.2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ht="16.2" x14ac:dyDescent="0.35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6.2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ht="16.2" x14ac:dyDescent="0.35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6.2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4" spans="2:7" x14ac:dyDescent="0.3">
      <c r="E64" s="10" t="e" cm="1">
        <f t="array" ref="E64">mediase</f>
        <v>#NAME?</v>
      </c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Normal="100" workbookViewId="0">
      <selection activeCell="B1" sqref="B1"/>
    </sheetView>
  </sheetViews>
  <sheetFormatPr defaultRowHeight="14.4" x14ac:dyDescent="0.3"/>
  <cols>
    <col min="1" max="1" width="21.88671875" customWidth="1"/>
    <col min="2" max="2" width="16.5546875" customWidth="1"/>
    <col min="3" max="3" width="16.33203125" customWidth="1"/>
  </cols>
  <sheetData>
    <row r="1" spans="1:3" x14ac:dyDescent="0.3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3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3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3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3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3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3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3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3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3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3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3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3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3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3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3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3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3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3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3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3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3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3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3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3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3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3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3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3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3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3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3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3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3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3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3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3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3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3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3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3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3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3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3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3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3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3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3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3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3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3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3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3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3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3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3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3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3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3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3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3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3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3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3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3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3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3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3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3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3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3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3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3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3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3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3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3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3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3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3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3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3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3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3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3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3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3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3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3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3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3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3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3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3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3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3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3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3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3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3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3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3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3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3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3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3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3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3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3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3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3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3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3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3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3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3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3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3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3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3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3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3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3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3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3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3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3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3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3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3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3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3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3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3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3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3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3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3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3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3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3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3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3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3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3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3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3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3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3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3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3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3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3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3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3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3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3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3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3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3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3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3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3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3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3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3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3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3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3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3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3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3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3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3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72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73</v>
      </c>
      <c r="D5" s="39" t="s">
        <v>74</v>
      </c>
      <c r="E5" s="39" t="s">
        <v>75</v>
      </c>
      <c r="F5" s="39" t="s">
        <v>3</v>
      </c>
      <c r="G5" s="39" t="s">
        <v>76</v>
      </c>
      <c r="H5" s="39" t="s">
        <v>67</v>
      </c>
      <c r="I5" s="39" t="s">
        <v>77</v>
      </c>
      <c r="J5" s="39" t="s">
        <v>78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36" t="s">
        <v>79</v>
      </c>
      <c r="O7" s="136"/>
      <c r="P7" s="136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78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37">
        <f>LARGE(TB_ControleEstoque[Lucro],1)</f>
        <v>4062.5</v>
      </c>
      <c r="O9" s="58"/>
      <c r="P9" s="139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38"/>
      <c r="O10" s="58"/>
      <c r="P10" s="140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68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61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69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66</v>
      </c>
      <c r="E8" s="65"/>
      <c r="F8" s="54">
        <f>DSUM(TB_Saídas[#All],Consulta!D8,Consulta!D5:F6)</f>
        <v>365</v>
      </c>
      <c r="G8" s="61" t="s">
        <v>70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71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64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67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80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71" t="s">
        <v>81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3"/>
      <c r="AB5" s="171" t="s">
        <v>82</v>
      </c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3"/>
    </row>
    <row r="6" spans="2:47" ht="10.5" customHeight="1" x14ac:dyDescent="0.3">
      <c r="B6" s="80"/>
      <c r="C6" s="174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6"/>
      <c r="AA6" s="80"/>
      <c r="AB6" s="174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6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77" t="s">
        <v>1</v>
      </c>
      <c r="AN7" s="177"/>
      <c r="AO7" s="177"/>
      <c r="AP7" s="177"/>
      <c r="AQ7" s="177"/>
      <c r="AR7" s="177"/>
      <c r="AS7" s="177"/>
      <c r="AT7" s="177"/>
      <c r="AU7" s="71"/>
    </row>
    <row r="8" spans="2:47" ht="10.5" customHeight="1" x14ac:dyDescent="0.3">
      <c r="B8" s="80"/>
      <c r="C8" s="72"/>
      <c r="D8" s="141" t="s">
        <v>83</v>
      </c>
      <c r="E8" s="141"/>
      <c r="F8" s="141"/>
      <c r="G8" s="141"/>
      <c r="H8" s="141"/>
      <c r="I8" s="141"/>
      <c r="J8" s="141"/>
      <c r="K8" s="141"/>
      <c r="L8" s="141"/>
      <c r="M8" s="141"/>
      <c r="N8" s="142">
        <f>COUNTA(_xlfn.UNIQUE(TB_Saídas[Produto]))</f>
        <v>10</v>
      </c>
      <c r="O8" s="142"/>
      <c r="P8" s="142"/>
      <c r="Q8" s="142"/>
      <c r="R8" s="142"/>
      <c r="S8" s="142"/>
      <c r="T8" s="142"/>
      <c r="U8" s="142"/>
      <c r="V8" s="77"/>
      <c r="AA8" s="80"/>
      <c r="AB8" s="72"/>
      <c r="AC8" s="145" t="s">
        <v>84</v>
      </c>
      <c r="AD8" s="145"/>
      <c r="AE8" s="145"/>
      <c r="AF8" s="145"/>
      <c r="AG8" s="145"/>
      <c r="AH8" s="145"/>
      <c r="AI8" s="145"/>
      <c r="AJ8" s="145"/>
      <c r="AK8" s="145"/>
      <c r="AL8" s="146"/>
      <c r="AM8" s="159" t="s">
        <v>6</v>
      </c>
      <c r="AN8" s="160"/>
      <c r="AO8" s="160"/>
      <c r="AP8" s="160"/>
      <c r="AQ8" s="160"/>
      <c r="AR8" s="160"/>
      <c r="AS8" s="160"/>
      <c r="AT8" s="161"/>
      <c r="AU8" s="77"/>
    </row>
    <row r="9" spans="2:47" ht="10.5" customHeight="1" x14ac:dyDescent="0.3">
      <c r="B9" s="80"/>
      <c r="C9" s="72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2"/>
      <c r="O9" s="142"/>
      <c r="P9" s="142"/>
      <c r="Q9" s="142"/>
      <c r="R9" s="142"/>
      <c r="S9" s="142"/>
      <c r="T9" s="142"/>
      <c r="U9" s="142"/>
      <c r="V9" s="77"/>
      <c r="AA9" s="80"/>
      <c r="AB9" s="72"/>
      <c r="AC9" s="145"/>
      <c r="AD9" s="145"/>
      <c r="AE9" s="145"/>
      <c r="AF9" s="145"/>
      <c r="AG9" s="145"/>
      <c r="AH9" s="145"/>
      <c r="AI9" s="145"/>
      <c r="AJ9" s="145"/>
      <c r="AK9" s="145"/>
      <c r="AL9" s="146"/>
      <c r="AM9" s="162"/>
      <c r="AN9" s="163"/>
      <c r="AO9" s="163"/>
      <c r="AP9" s="163"/>
      <c r="AQ9" s="163"/>
      <c r="AR9" s="163"/>
      <c r="AS9" s="163"/>
      <c r="AT9" s="164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141" t="s">
        <v>85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2">
        <f>SUM(TB_ControleEstoque[Saldo em Estoque])</f>
        <v>1670</v>
      </c>
      <c r="O11" s="142"/>
      <c r="P11" s="142"/>
      <c r="Q11" s="142"/>
      <c r="R11" s="142"/>
      <c r="S11" s="142"/>
      <c r="T11" s="142"/>
      <c r="U11" s="142"/>
      <c r="V11" s="77"/>
      <c r="AA11" s="80"/>
      <c r="AB11" s="72"/>
      <c r="AC11" s="145" t="s">
        <v>85</v>
      </c>
      <c r="AD11" s="145"/>
      <c r="AE11" s="145"/>
      <c r="AF11" s="145"/>
      <c r="AG11" s="145"/>
      <c r="AH11" s="145"/>
      <c r="AI11" s="145"/>
      <c r="AJ11" s="145"/>
      <c r="AK11" s="145"/>
      <c r="AL11" s="146"/>
      <c r="AM11" s="165">
        <f>DSUM(TB_ControleEstoque[#All],TB_ControleEstoque[[#Headers],[Saldo em Estoque]],CriteriosConsultaProduto)</f>
        <v>690</v>
      </c>
      <c r="AN11" s="148"/>
      <c r="AO11" s="148"/>
      <c r="AP11" s="148"/>
      <c r="AQ11" s="148"/>
      <c r="AR11" s="148"/>
      <c r="AS11" s="148"/>
      <c r="AT11" s="149"/>
      <c r="AU11" s="77"/>
    </row>
    <row r="12" spans="2:47" ht="10.5" customHeight="1" x14ac:dyDescent="0.3">
      <c r="B12" s="80"/>
      <c r="C12" s="72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2"/>
      <c r="O12" s="142"/>
      <c r="P12" s="142"/>
      <c r="Q12" s="142"/>
      <c r="R12" s="142"/>
      <c r="S12" s="142"/>
      <c r="T12" s="142"/>
      <c r="U12" s="142"/>
      <c r="V12" s="77"/>
      <c r="AA12" s="80"/>
      <c r="AB12" s="72"/>
      <c r="AC12" s="145"/>
      <c r="AD12" s="145"/>
      <c r="AE12" s="145"/>
      <c r="AF12" s="145"/>
      <c r="AG12" s="145"/>
      <c r="AH12" s="145"/>
      <c r="AI12" s="145"/>
      <c r="AJ12" s="145"/>
      <c r="AK12" s="145"/>
      <c r="AL12" s="146"/>
      <c r="AM12" s="150"/>
      <c r="AN12" s="151"/>
      <c r="AO12" s="151"/>
      <c r="AP12" s="151"/>
      <c r="AQ12" s="151"/>
      <c r="AR12" s="151"/>
      <c r="AS12" s="151"/>
      <c r="AT12" s="152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141" t="s">
        <v>86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3">
        <f>SUM(TB_Saídas[Valor de Venda])</f>
        <v>19042.5</v>
      </c>
      <c r="O14" s="143"/>
      <c r="P14" s="143"/>
      <c r="Q14" s="143"/>
      <c r="R14" s="143"/>
      <c r="S14" s="143"/>
      <c r="T14" s="143"/>
      <c r="U14" s="143"/>
      <c r="V14" s="77"/>
      <c r="AA14" s="80"/>
      <c r="AB14" s="72"/>
      <c r="AC14" s="145" t="s">
        <v>86</v>
      </c>
      <c r="AD14" s="145"/>
      <c r="AE14" s="145"/>
      <c r="AF14" s="145"/>
      <c r="AG14" s="145"/>
      <c r="AH14" s="145"/>
      <c r="AI14" s="145"/>
      <c r="AJ14" s="145"/>
      <c r="AK14" s="145"/>
      <c r="AL14" s="146"/>
      <c r="AM14" s="147">
        <f>DSUM(TB_Saídas[#All],TB_Saídas[[#Headers],[Valor de Venda]],CriteriosConsultaProduto)</f>
        <v>5670</v>
      </c>
      <c r="AN14" s="166"/>
      <c r="AO14" s="166"/>
      <c r="AP14" s="166"/>
      <c r="AQ14" s="166"/>
      <c r="AR14" s="166"/>
      <c r="AS14" s="166"/>
      <c r="AT14" s="167"/>
      <c r="AU14" s="77"/>
    </row>
    <row r="15" spans="2:47" ht="10.5" customHeight="1" x14ac:dyDescent="0.3">
      <c r="B15" s="80"/>
      <c r="C15" s="72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3"/>
      <c r="O15" s="143"/>
      <c r="P15" s="143"/>
      <c r="Q15" s="143"/>
      <c r="R15" s="143"/>
      <c r="S15" s="143"/>
      <c r="T15" s="143"/>
      <c r="U15" s="143"/>
      <c r="V15" s="77"/>
      <c r="AA15" s="80"/>
      <c r="AB15" s="72"/>
      <c r="AC15" s="145"/>
      <c r="AD15" s="145"/>
      <c r="AE15" s="145"/>
      <c r="AF15" s="145"/>
      <c r="AG15" s="145"/>
      <c r="AH15" s="145"/>
      <c r="AI15" s="145"/>
      <c r="AJ15" s="145"/>
      <c r="AK15" s="145"/>
      <c r="AL15" s="146"/>
      <c r="AM15" s="168"/>
      <c r="AN15" s="169"/>
      <c r="AO15" s="169"/>
      <c r="AP15" s="169"/>
      <c r="AQ15" s="169"/>
      <c r="AR15" s="169"/>
      <c r="AS15" s="169"/>
      <c r="AT15" s="170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141" t="s">
        <v>87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3">
        <f>SUM(TB_Entradas[Valor da Compra])</f>
        <v>5530</v>
      </c>
      <c r="O17" s="143"/>
      <c r="P17" s="143"/>
      <c r="Q17" s="143"/>
      <c r="R17" s="143"/>
      <c r="S17" s="143"/>
      <c r="T17" s="143"/>
      <c r="U17" s="143"/>
      <c r="V17" s="77"/>
      <c r="AA17" s="80"/>
      <c r="AB17" s="72"/>
      <c r="AC17" s="145" t="s">
        <v>87</v>
      </c>
      <c r="AD17" s="145"/>
      <c r="AE17" s="145"/>
      <c r="AF17" s="145"/>
      <c r="AG17" s="145"/>
      <c r="AH17" s="145"/>
      <c r="AI17" s="145"/>
      <c r="AJ17" s="145"/>
      <c r="AK17" s="145"/>
      <c r="AL17" s="146"/>
      <c r="AM17" s="147">
        <f>DSUM(TB_Entradas[#All],TB_Entradas[[#Headers],[Valor da Compra]],CriteriosConsultaProduto)</f>
        <v>3270</v>
      </c>
      <c r="AN17" s="166"/>
      <c r="AO17" s="166"/>
      <c r="AP17" s="166"/>
      <c r="AQ17" s="166"/>
      <c r="AR17" s="166"/>
      <c r="AS17" s="166"/>
      <c r="AT17" s="167"/>
      <c r="AU17" s="77"/>
    </row>
    <row r="18" spans="2:47" ht="10.5" customHeight="1" x14ac:dyDescent="0.3">
      <c r="B18" s="80"/>
      <c r="C18" s="72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3"/>
      <c r="O18" s="143"/>
      <c r="P18" s="143"/>
      <c r="Q18" s="143"/>
      <c r="R18" s="143"/>
      <c r="S18" s="143"/>
      <c r="T18" s="143"/>
      <c r="U18" s="143"/>
      <c r="V18" s="77"/>
      <c r="AA18" s="80"/>
      <c r="AB18" s="72"/>
      <c r="AC18" s="145"/>
      <c r="AD18" s="145"/>
      <c r="AE18" s="145"/>
      <c r="AF18" s="145"/>
      <c r="AG18" s="145"/>
      <c r="AH18" s="145"/>
      <c r="AI18" s="145"/>
      <c r="AJ18" s="145"/>
      <c r="AK18" s="145"/>
      <c r="AL18" s="146"/>
      <c r="AM18" s="168"/>
      <c r="AN18" s="169"/>
      <c r="AO18" s="169"/>
      <c r="AP18" s="169"/>
      <c r="AQ18" s="169"/>
      <c r="AR18" s="169"/>
      <c r="AS18" s="169"/>
      <c r="AT18" s="170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141" t="s">
        <v>88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3">
        <f>N14-N17</f>
        <v>13512.5</v>
      </c>
      <c r="O20" s="143"/>
      <c r="P20" s="143"/>
      <c r="Q20" s="143"/>
      <c r="R20" s="143"/>
      <c r="S20" s="143"/>
      <c r="T20" s="143"/>
      <c r="U20" s="143"/>
      <c r="V20" s="77"/>
      <c r="AA20" s="80"/>
      <c r="AB20" s="72"/>
      <c r="AC20" s="145" t="s">
        <v>88</v>
      </c>
      <c r="AD20" s="145"/>
      <c r="AE20" s="145"/>
      <c r="AF20" s="145"/>
      <c r="AG20" s="145"/>
      <c r="AH20" s="145"/>
      <c r="AI20" s="145"/>
      <c r="AJ20" s="145"/>
      <c r="AK20" s="145"/>
      <c r="AL20" s="146"/>
      <c r="AM20" s="147">
        <f>AM14-AM17</f>
        <v>2400</v>
      </c>
      <c r="AN20" s="148"/>
      <c r="AO20" s="148"/>
      <c r="AP20" s="148"/>
      <c r="AQ20" s="148"/>
      <c r="AR20" s="148"/>
      <c r="AS20" s="148"/>
      <c r="AT20" s="149"/>
      <c r="AU20" s="77"/>
    </row>
    <row r="21" spans="2:47" ht="10.5" customHeight="1" x14ac:dyDescent="0.3">
      <c r="B21" s="80"/>
      <c r="C21" s="7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3"/>
      <c r="O21" s="143"/>
      <c r="P21" s="143"/>
      <c r="Q21" s="143"/>
      <c r="R21" s="143"/>
      <c r="S21" s="143"/>
      <c r="T21" s="143"/>
      <c r="U21" s="143"/>
      <c r="V21" s="77"/>
      <c r="AA21" s="80"/>
      <c r="AB21" s="72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50"/>
      <c r="AN21" s="151"/>
      <c r="AO21" s="151"/>
      <c r="AP21" s="151"/>
      <c r="AQ21" s="151"/>
      <c r="AR21" s="151"/>
      <c r="AS21" s="151"/>
      <c r="AT21" s="152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141" t="s">
        <v>89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4">
        <f>N20/N17</f>
        <v>2.4434900542495481</v>
      </c>
      <c r="O23" s="144"/>
      <c r="P23" s="144"/>
      <c r="Q23" s="144"/>
      <c r="R23" s="144"/>
      <c r="S23" s="144"/>
      <c r="T23" s="144"/>
      <c r="U23" s="144"/>
      <c r="V23" s="77"/>
      <c r="AA23" s="80"/>
      <c r="AB23" s="72"/>
      <c r="AC23" s="145" t="s">
        <v>89</v>
      </c>
      <c r="AD23" s="145"/>
      <c r="AE23" s="145"/>
      <c r="AF23" s="145"/>
      <c r="AG23" s="145"/>
      <c r="AH23" s="145"/>
      <c r="AI23" s="145"/>
      <c r="AJ23" s="145"/>
      <c r="AK23" s="145"/>
      <c r="AL23" s="146"/>
      <c r="AM23" s="153">
        <f>AM20/AM17</f>
        <v>0.73394495412844041</v>
      </c>
      <c r="AN23" s="154"/>
      <c r="AO23" s="154"/>
      <c r="AP23" s="154"/>
      <c r="AQ23" s="154"/>
      <c r="AR23" s="154"/>
      <c r="AS23" s="154"/>
      <c r="AT23" s="155"/>
      <c r="AU23" s="77"/>
    </row>
    <row r="24" spans="2:47" ht="10.5" customHeight="1" x14ac:dyDescent="0.3">
      <c r="B24" s="80"/>
      <c r="C24" s="72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4"/>
      <c r="O24" s="144"/>
      <c r="P24" s="144"/>
      <c r="Q24" s="144"/>
      <c r="R24" s="144"/>
      <c r="S24" s="144"/>
      <c r="T24" s="144"/>
      <c r="U24" s="144"/>
      <c r="V24" s="77"/>
      <c r="AA24" s="80"/>
      <c r="AB24" s="72"/>
      <c r="AC24" s="145"/>
      <c r="AD24" s="145"/>
      <c r="AE24" s="145"/>
      <c r="AF24" s="145"/>
      <c r="AG24" s="145"/>
      <c r="AH24" s="145"/>
      <c r="AI24" s="145"/>
      <c r="AJ24" s="145"/>
      <c r="AK24" s="145"/>
      <c r="AL24" s="146"/>
      <c r="AM24" s="156"/>
      <c r="AN24" s="157"/>
      <c r="AO24" s="157"/>
      <c r="AP24" s="157"/>
      <c r="AQ24" s="157"/>
      <c r="AR24" s="157"/>
      <c r="AS24" s="157"/>
      <c r="AT24" s="158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D20:M21"/>
    <mergeCell ref="D23:M24"/>
    <mergeCell ref="N8:U9"/>
    <mergeCell ref="N11:U12"/>
    <mergeCell ref="N14:U15"/>
    <mergeCell ref="N17:U18"/>
    <mergeCell ref="N20:U21"/>
    <mergeCell ref="N23:U24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R15"/>
  <sheetViews>
    <sheetView topLeftCell="C1" zoomScaleNormal="100" workbookViewId="0">
      <selection activeCell="R2" sqref="R2:R3"/>
    </sheetView>
  </sheetViews>
  <sheetFormatPr defaultRowHeight="14.4" x14ac:dyDescent="0.3"/>
  <cols>
    <col min="1" max="1" width="3.5546875" customWidth="1"/>
    <col min="2" max="2" width="18.6640625" customWidth="1"/>
    <col min="3" max="4" width="13.109375" customWidth="1"/>
    <col min="5" max="5" width="3.88671875" customWidth="1"/>
    <col min="6" max="6" width="8.6640625" customWidth="1"/>
    <col min="7" max="7" width="7.5546875" customWidth="1"/>
    <col min="8" max="9" width="13.6640625" customWidth="1"/>
    <col min="10" max="10" width="3.88671875" customWidth="1"/>
    <col min="11" max="11" width="19.5546875" customWidth="1"/>
    <col min="13" max="14" width="12.6640625" customWidth="1"/>
  </cols>
  <sheetData>
    <row r="1" spans="1:18" ht="15" thickBot="1" x14ac:dyDescent="0.35">
      <c r="A1" s="178" t="s">
        <v>104</v>
      </c>
      <c r="B1" s="179"/>
      <c r="C1" s="179"/>
      <c r="D1" s="180"/>
      <c r="F1" s="178" t="s">
        <v>109</v>
      </c>
      <c r="G1" s="179"/>
      <c r="H1" s="179"/>
      <c r="I1" s="180"/>
      <c r="K1" s="118" t="s">
        <v>112</v>
      </c>
      <c r="L1" s="181" t="s">
        <v>113</v>
      </c>
      <c r="M1" s="182"/>
      <c r="N1" s="183"/>
      <c r="P1" s="184" t="s">
        <v>127</v>
      </c>
      <c r="Q1" s="185"/>
    </row>
    <row r="2" spans="1:18" s="85" customFormat="1" ht="15" thickBot="1" x14ac:dyDescent="0.35">
      <c r="A2" s="103"/>
      <c r="B2" s="104" t="s">
        <v>1</v>
      </c>
      <c r="C2" s="104" t="s">
        <v>73</v>
      </c>
      <c r="D2" s="105" t="s">
        <v>105</v>
      </c>
      <c r="F2" s="94" t="s">
        <v>110</v>
      </c>
      <c r="G2" s="95" t="s">
        <v>108</v>
      </c>
      <c r="H2" s="95" t="s">
        <v>107</v>
      </c>
      <c r="I2" s="96" t="s">
        <v>111</v>
      </c>
      <c r="K2" s="119" t="str">
        <f>Dashboard!AN30</f>
        <v>Café</v>
      </c>
      <c r="L2" s="122" t="s">
        <v>108</v>
      </c>
      <c r="M2" s="123" t="s">
        <v>73</v>
      </c>
      <c r="N2" s="124" t="s">
        <v>105</v>
      </c>
      <c r="P2" s="130" t="s">
        <v>73</v>
      </c>
      <c r="Q2" s="131">
        <f>SUM(M3:M14)</f>
        <v>1635</v>
      </c>
      <c r="R2" s="133"/>
    </row>
    <row r="3" spans="1:18" ht="15" thickBot="1" x14ac:dyDescent="0.35">
      <c r="A3" s="98">
        <v>1</v>
      </c>
      <c r="B3" s="97" t="str">
        <f>_xlfn.XLOOKUP(D3,'Visão Produtos'!B:B,'Visão Produtos'!A:A)</f>
        <v>Café</v>
      </c>
      <c r="C3" s="97">
        <f>SUMIF(TB_Entradas[Produto],B3,TB_Entradas[Quantidade Comprada])</f>
        <v>1635</v>
      </c>
      <c r="D3" s="99">
        <f>LARGE('Visão Produtos'!B:B,'Base de Cálculos'!A3)</f>
        <v>945</v>
      </c>
      <c r="F3" s="88">
        <v>1</v>
      </c>
      <c r="G3" s="86" t="s">
        <v>114</v>
      </c>
      <c r="H3" s="87">
        <f>SUMIF(TB_Saídas[Mês],F3,TB_Saídas[Valor de Venda])</f>
        <v>1475</v>
      </c>
      <c r="I3" s="89">
        <f>SUMIF(TB_Entradas[Mês],F3,TB_Entradas[Valor da Compra])</f>
        <v>297.5</v>
      </c>
      <c r="L3" s="120" t="s">
        <v>114</v>
      </c>
      <c r="M3" s="116">
        <f>SUMIFS(TB_Entradas[Quantidade Comprada],TB_Entradas[Produto],$K$2,TB_Entradas[Mês],$F3)</f>
        <v>100</v>
      </c>
      <c r="N3" s="117">
        <f>SUMIFS(TB_Saídas[Quantidade Vendida],TB_Saídas[Produto],$K$2,TB_Saídas[Mês],$F3)</f>
        <v>80</v>
      </c>
      <c r="P3" s="132" t="s">
        <v>105</v>
      </c>
      <c r="Q3" s="126">
        <f>SUM(N3:N14)</f>
        <v>945</v>
      </c>
      <c r="R3" s="135"/>
    </row>
    <row r="4" spans="1:18" x14ac:dyDescent="0.3">
      <c r="A4" s="98">
        <v>2</v>
      </c>
      <c r="B4" s="97" t="str">
        <f>_xlfn.XLOOKUP(D4,'Visão Produtos'!B:B,'Visão Produtos'!A:A)</f>
        <v>Chocolate Quente</v>
      </c>
      <c r="C4" s="97">
        <f>SUMIF(TB_Entradas[Produto],B4,TB_Entradas[Quantidade Comprada])</f>
        <v>750</v>
      </c>
      <c r="D4" s="99">
        <f>LARGE('Visão Produtos'!B:B,'Base de Cálculos'!A4)</f>
        <v>500</v>
      </c>
      <c r="F4" s="88">
        <v>2</v>
      </c>
      <c r="G4" s="86" t="s">
        <v>115</v>
      </c>
      <c r="H4" s="87">
        <f>SUMIF(TB_Saídas[Mês],F4,TB_Saídas[Valor de Venda])</f>
        <v>1652.5</v>
      </c>
      <c r="I4" s="89">
        <f>SUMIF(TB_Entradas[Mês],F4,TB_Entradas[Valor da Compra])</f>
        <v>378.75</v>
      </c>
      <c r="L4" s="120" t="s">
        <v>115</v>
      </c>
      <c r="M4" s="116">
        <f>SUMIFS(TB_Entradas[Quantidade Comprada],TB_Entradas[Produto],$K$2,TB_Entradas[Mês],$F4)</f>
        <v>125</v>
      </c>
      <c r="N4" s="117">
        <f>SUMIFS(TB_Saídas[Quantidade Vendida],TB_Saídas[Produto],$K$2,TB_Saídas[Mês],$F4)</f>
        <v>110</v>
      </c>
    </row>
    <row r="5" spans="1:18" x14ac:dyDescent="0.3">
      <c r="A5" s="98">
        <v>3</v>
      </c>
      <c r="B5" s="97" t="str">
        <f>_xlfn.XLOOKUP(D5,'Visão Produtos'!B:B,'Visão Produtos'!A:A)</f>
        <v>Pão de Queijo</v>
      </c>
      <c r="C5" s="97">
        <f>SUMIF(TB_Entradas[Produto],B5,TB_Entradas[Quantidade Comprada])</f>
        <v>620</v>
      </c>
      <c r="D5" s="99">
        <f>LARGE('Visão Produtos'!B:B,'Base de Cálculos'!A5)</f>
        <v>400</v>
      </c>
      <c r="F5" s="88">
        <v>3</v>
      </c>
      <c r="G5" s="86" t="s">
        <v>116</v>
      </c>
      <c r="H5" s="87">
        <f>SUMIF(TB_Saídas[Mês],F5,TB_Saídas[Valor de Venda])</f>
        <v>2302.5</v>
      </c>
      <c r="I5" s="89">
        <f>SUMIF(TB_Entradas[Mês],F5,TB_Entradas[Valor da Compra])</f>
        <v>922.5</v>
      </c>
      <c r="L5" s="120" t="s">
        <v>116</v>
      </c>
      <c r="M5" s="116">
        <f>SUMIFS(TB_Entradas[Quantidade Comprada],TB_Entradas[Produto],$K$2,TB_Entradas[Mês],$F5)</f>
        <v>150</v>
      </c>
      <c r="N5" s="117">
        <f>SUMIFS(TB_Saídas[Quantidade Vendida],TB_Saídas[Produto],$K$2,TB_Saídas[Mês],$F5)</f>
        <v>100</v>
      </c>
    </row>
    <row r="6" spans="1:18" x14ac:dyDescent="0.3">
      <c r="A6" s="98">
        <v>4</v>
      </c>
      <c r="B6" s="97" t="str">
        <f>_xlfn.XLOOKUP(D6,'Visão Produtos'!B:B,'Visão Produtos'!A:A)</f>
        <v>Coxinha</v>
      </c>
      <c r="C6" s="97">
        <f>SUMIF(TB_Entradas[Produto],B6,TB_Entradas[Quantidade Comprada])</f>
        <v>550</v>
      </c>
      <c r="D6" s="99">
        <f>LARGE('Visão Produtos'!B:B,'Base de Cálculos'!A6)</f>
        <v>245</v>
      </c>
      <c r="F6" s="88">
        <v>4</v>
      </c>
      <c r="G6" s="86" t="s">
        <v>117</v>
      </c>
      <c r="H6" s="87">
        <f>SUMIF(TB_Saídas[Mês],F6,TB_Saídas[Valor de Venda])</f>
        <v>1507.5</v>
      </c>
      <c r="I6" s="89">
        <f>SUMIF(TB_Entradas[Mês],F6,TB_Entradas[Valor da Compra])</f>
        <v>362.5</v>
      </c>
      <c r="L6" s="120" t="s">
        <v>117</v>
      </c>
      <c r="M6" s="116">
        <f>SUMIFS(TB_Entradas[Quantidade Comprada],TB_Entradas[Produto],$K$2,TB_Entradas[Mês],$F6)</f>
        <v>150</v>
      </c>
      <c r="N6" s="117">
        <f>SUMIFS(TB_Saídas[Quantidade Vendida],TB_Saídas[Produto],$K$2,TB_Saídas[Mês],$F6)</f>
        <v>75</v>
      </c>
    </row>
    <row r="7" spans="1:18" ht="15" thickBot="1" x14ac:dyDescent="0.35">
      <c r="A7" s="100">
        <v>5</v>
      </c>
      <c r="B7" s="101" t="str">
        <f>_xlfn.XLOOKUP(D7,'Visão Produtos'!B:B,'Visão Produtos'!A:A)</f>
        <v>Refrigerante</v>
      </c>
      <c r="C7" s="101">
        <f>SUMIF(TB_Entradas[Produto],B7,TB_Entradas[Quantidade Comprada])</f>
        <v>350</v>
      </c>
      <c r="D7" s="102">
        <f>LARGE('Visão Produtos'!B:B,'Base de Cálculos'!A7)</f>
        <v>210</v>
      </c>
      <c r="F7" s="88">
        <v>5</v>
      </c>
      <c r="G7" s="86" t="s">
        <v>118</v>
      </c>
      <c r="H7" s="87">
        <f>SUMIF(TB_Saídas[Mês],F7,TB_Saídas[Valor de Venda])</f>
        <v>1372</v>
      </c>
      <c r="I7" s="89">
        <f>SUMIF(TB_Entradas[Mês],F7,TB_Entradas[Valor da Compra])</f>
        <v>723.75</v>
      </c>
      <c r="L7" s="120" t="s">
        <v>118</v>
      </c>
      <c r="M7" s="116">
        <f>SUMIFS(TB_Entradas[Quantidade Comprada],TB_Entradas[Produto],$K$2,TB_Entradas[Mês],$F7)</f>
        <v>100</v>
      </c>
      <c r="N7" s="117">
        <f>SUMIFS(TB_Saídas[Quantidade Vendida],TB_Saídas[Produto],$K$2,TB_Saídas[Mês],$F7)</f>
        <v>75</v>
      </c>
    </row>
    <row r="8" spans="1:18" ht="15" thickBot="1" x14ac:dyDescent="0.35">
      <c r="F8" s="88">
        <v>6</v>
      </c>
      <c r="G8" s="86" t="s">
        <v>119</v>
      </c>
      <c r="H8" s="87">
        <f>SUMIF(TB_Saídas[Mês],F8,TB_Saídas[Valor de Venda])</f>
        <v>1145</v>
      </c>
      <c r="I8" s="89">
        <f>SUMIF(TB_Entradas[Mês],F8,TB_Entradas[Valor da Compra])</f>
        <v>376.25</v>
      </c>
      <c r="L8" s="120" t="s">
        <v>119</v>
      </c>
      <c r="M8" s="116">
        <f>SUMIFS(TB_Entradas[Quantidade Comprada],TB_Entradas[Produto],$K$2,TB_Entradas[Mês],$F8)</f>
        <v>150</v>
      </c>
      <c r="N8" s="117">
        <f>SUMIFS(TB_Saídas[Quantidade Vendida],TB_Saídas[Produto],$K$2,TB_Saídas[Mês],$F8)</f>
        <v>100</v>
      </c>
    </row>
    <row r="9" spans="1:18" ht="15" thickBot="1" x14ac:dyDescent="0.35">
      <c r="A9" s="178" t="s">
        <v>106</v>
      </c>
      <c r="B9" s="179"/>
      <c r="C9" s="179"/>
      <c r="D9" s="180"/>
      <c r="F9" s="88">
        <v>7</v>
      </c>
      <c r="G9" s="86" t="s">
        <v>120</v>
      </c>
      <c r="H9" s="87">
        <f>SUMIF(TB_Saídas[Mês],F9,TB_Saídas[Valor de Venda])</f>
        <v>2217.5</v>
      </c>
      <c r="I9" s="89">
        <f>SUMIF(TB_Entradas[Mês],F9,TB_Entradas[Valor da Compra])</f>
        <v>355</v>
      </c>
      <c r="L9" s="120" t="s">
        <v>120</v>
      </c>
      <c r="M9" s="116">
        <f>SUMIFS(TB_Entradas[Quantidade Comprada],TB_Entradas[Produto],$K$2,TB_Entradas[Mês],$F9)</f>
        <v>150</v>
      </c>
      <c r="N9" s="117">
        <f>SUMIFS(TB_Saídas[Quantidade Vendida],TB_Saídas[Produto],$K$2,TB_Saídas[Mês],$F9)</f>
        <v>90</v>
      </c>
    </row>
    <row r="10" spans="1:18" s="2" customFormat="1" x14ac:dyDescent="0.3">
      <c r="A10" s="106"/>
      <c r="B10" s="107" t="s">
        <v>1</v>
      </c>
      <c r="C10" s="107" t="s">
        <v>107</v>
      </c>
      <c r="D10" s="108"/>
      <c r="F10" s="88">
        <v>8</v>
      </c>
      <c r="G10" s="86" t="s">
        <v>121</v>
      </c>
      <c r="H10" s="87">
        <f>SUMIF(TB_Saídas[Mês],F10,TB_Saídas[Valor de Venda])</f>
        <v>1621.5</v>
      </c>
      <c r="I10" s="89">
        <f>SUMIF(TB_Entradas[Mês],F10,TB_Entradas[Valor da Compra])</f>
        <v>431.25</v>
      </c>
      <c r="L10" s="120" t="s">
        <v>121</v>
      </c>
      <c r="M10" s="116">
        <f>SUMIFS(TB_Entradas[Quantidade Comprada],TB_Entradas[Produto],$K$2,TB_Entradas[Mês],$F10)</f>
        <v>150</v>
      </c>
      <c r="N10" s="117">
        <f>SUMIFS(TB_Saídas[Quantidade Vendida],TB_Saídas[Produto],$K$2,TB_Saídas[Mês],$F10)</f>
        <v>100</v>
      </c>
    </row>
    <row r="11" spans="1:18" x14ac:dyDescent="0.3">
      <c r="A11" s="98">
        <v>1</v>
      </c>
      <c r="B11" s="97" t="str">
        <f>_xlfn.XLOOKUP(C11,'Visão Produtos'!C:C,'Visão Produtos'!A:A)</f>
        <v>Café</v>
      </c>
      <c r="C11" s="87">
        <f>LARGE('Visão Produtos'!C:C,'Base de Cálculos'!A11)</f>
        <v>5670</v>
      </c>
      <c r="D11" s="99"/>
      <c r="F11" s="88">
        <v>9</v>
      </c>
      <c r="G11" s="86" t="s">
        <v>122</v>
      </c>
      <c r="H11" s="87">
        <f>SUMIF(TB_Saídas[Mês],F11,TB_Saídas[Valor de Venda])</f>
        <v>2234</v>
      </c>
      <c r="I11" s="89">
        <f>SUMIF(TB_Entradas[Mês],F11,TB_Entradas[Valor da Compra])</f>
        <v>806</v>
      </c>
      <c r="L11" s="120" t="s">
        <v>122</v>
      </c>
      <c r="M11" s="116">
        <f>SUMIFS(TB_Entradas[Quantidade Comprada],TB_Entradas[Produto],$K$2,TB_Entradas[Mês],$F11)</f>
        <v>180</v>
      </c>
      <c r="N11" s="117">
        <f>SUMIFS(TB_Saídas[Quantidade Vendida],TB_Saídas[Produto],$K$2,TB_Saídas[Mês],$F11)</f>
        <v>35</v>
      </c>
    </row>
    <row r="12" spans="1:18" x14ac:dyDescent="0.3">
      <c r="A12" s="98">
        <v>2</v>
      </c>
      <c r="B12" s="97" t="str">
        <f>_xlfn.XLOOKUP(C12,'Visão Produtos'!C:C,'Visão Produtos'!A:A)</f>
        <v>Chocolate Quente</v>
      </c>
      <c r="C12" s="87">
        <f>LARGE('Visão Produtos'!C:C,'Base de Cálculos'!A12)</f>
        <v>4250</v>
      </c>
      <c r="D12" s="99"/>
      <c r="F12" s="88">
        <v>10</v>
      </c>
      <c r="G12" s="86" t="s">
        <v>123</v>
      </c>
      <c r="H12" s="87">
        <f>SUMIF(TB_Saídas[Mês],F12,TB_Saídas[Valor de Venda])</f>
        <v>1508</v>
      </c>
      <c r="I12" s="89">
        <f>SUMIF(TB_Entradas[Mês],F12,TB_Entradas[Valor da Compra])</f>
        <v>247.75</v>
      </c>
      <c r="L12" s="120" t="s">
        <v>123</v>
      </c>
      <c r="M12" s="116">
        <f>SUMIFS(TB_Entradas[Quantidade Comprada],TB_Entradas[Produto],$K$2,TB_Entradas[Mês],$F12)</f>
        <v>100</v>
      </c>
      <c r="N12" s="117">
        <f>SUMIFS(TB_Saídas[Quantidade Vendida],TB_Saídas[Produto],$K$2,TB_Saídas[Mês],$F12)</f>
        <v>30</v>
      </c>
    </row>
    <row r="13" spans="1:18" x14ac:dyDescent="0.3">
      <c r="A13" s="98">
        <v>3</v>
      </c>
      <c r="B13" s="97" t="str">
        <f>_xlfn.XLOOKUP(C13,'Visão Produtos'!C:C,'Visão Produtos'!A:A)</f>
        <v>Pão de Queijo</v>
      </c>
      <c r="C13" s="87">
        <f>LARGE('Visão Produtos'!C:C,'Base de Cálculos'!A13)</f>
        <v>3000</v>
      </c>
      <c r="D13" s="99"/>
      <c r="F13" s="88">
        <v>11</v>
      </c>
      <c r="G13" s="86" t="s">
        <v>124</v>
      </c>
      <c r="H13" s="87">
        <f>SUMIF(TB_Saídas[Mês],F13,TB_Saídas[Valor de Venda])</f>
        <v>811.5</v>
      </c>
      <c r="I13" s="89">
        <f>SUMIF(TB_Entradas[Mês],F13,TB_Entradas[Valor da Compra])</f>
        <v>218.75</v>
      </c>
      <c r="L13" s="120" t="s">
        <v>124</v>
      </c>
      <c r="M13" s="116">
        <f>SUMIFS(TB_Entradas[Quantidade Comprada],TB_Entradas[Produto],$K$2,TB_Entradas[Mês],$F13)</f>
        <v>80</v>
      </c>
      <c r="N13" s="117">
        <f>SUMIFS(TB_Saídas[Quantidade Vendida],TB_Saídas[Produto],$K$2,TB_Saídas[Mês],$F13)</f>
        <v>50</v>
      </c>
    </row>
    <row r="14" spans="1:18" ht="15" thickBot="1" x14ac:dyDescent="0.35">
      <c r="A14" s="98">
        <v>4</v>
      </c>
      <c r="B14" s="97" t="str">
        <f>_xlfn.XLOOKUP(C14,'Visão Produtos'!C:C,'Visão Produtos'!A:A)</f>
        <v>Refrigerante</v>
      </c>
      <c r="C14" s="87">
        <f>LARGE('Visão Produtos'!C:C,'Base de Cálculos'!A14)</f>
        <v>1680</v>
      </c>
      <c r="D14" s="99"/>
      <c r="F14" s="90">
        <v>12</v>
      </c>
      <c r="G14" s="91" t="s">
        <v>125</v>
      </c>
      <c r="H14" s="92">
        <f>SUMIF(TB_Saídas[Mês],F14,TB_Saídas[Valor de Venda])</f>
        <v>1195.5</v>
      </c>
      <c r="I14" s="93">
        <f>SUMIF(TB_Entradas[Mês],F14,TB_Entradas[Valor da Compra])</f>
        <v>410</v>
      </c>
      <c r="L14" s="121" t="s">
        <v>125</v>
      </c>
      <c r="M14" s="125">
        <f>SUMIFS(TB_Entradas[Quantidade Comprada],TB_Entradas[Produto],$K$2,TB_Entradas[Mês],$F14)</f>
        <v>200</v>
      </c>
      <c r="N14" s="126">
        <f>SUMIFS(TB_Saídas[Quantidade Vendida],TB_Saídas[Produto],$K$2,TB_Saídas[Mês],$F14)</f>
        <v>100</v>
      </c>
    </row>
    <row r="15" spans="1:18" ht="15" thickBot="1" x14ac:dyDescent="0.35">
      <c r="A15" s="100">
        <v>5</v>
      </c>
      <c r="B15" s="101" t="str">
        <f>_xlfn.XLOOKUP(C15,'Visão Produtos'!C:C,'Visão Produtos'!A:A)</f>
        <v>Coxinha</v>
      </c>
      <c r="C15" s="92">
        <f>LARGE('Visão Produtos'!C:C,'Base de Cálculos'!A15)</f>
        <v>1592.5</v>
      </c>
      <c r="D15" s="102"/>
      <c r="L15" s="127" t="s">
        <v>126</v>
      </c>
      <c r="M15" s="128">
        <f>SUM(M2:M14)</f>
        <v>1635</v>
      </c>
      <c r="N15" s="129">
        <f>SUM(N2:N14)</f>
        <v>945</v>
      </c>
    </row>
  </sheetData>
  <mergeCells count="5">
    <mergeCell ref="A1:D1"/>
    <mergeCell ref="A9:D9"/>
    <mergeCell ref="F1:I1"/>
    <mergeCell ref="L1:N1"/>
    <mergeCell ref="P1:Q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showGridLines="0" tabSelected="1" zoomScaleNormal="100" workbookViewId="0">
      <selection activeCell="CV45" sqref="CV45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86" t="s">
        <v>90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3"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87" t="s">
        <v>91</v>
      </c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9"/>
      <c r="AU2" s="17"/>
      <c r="AX2" s="187" t="s">
        <v>92</v>
      </c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9"/>
      <c r="BM2" s="17"/>
      <c r="BP2" s="187" t="s">
        <v>93</v>
      </c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9"/>
    </row>
    <row r="3" spans="2:99" ht="9" customHeight="1" thickBot="1" x14ac:dyDescent="0.35"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90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2"/>
      <c r="AU3" s="17"/>
      <c r="AX3" s="190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2"/>
      <c r="BM3" s="17"/>
      <c r="BP3" s="190"/>
      <c r="BQ3" s="191"/>
      <c r="BR3" s="191"/>
      <c r="BS3" s="191"/>
      <c r="BT3" s="191"/>
      <c r="BU3" s="191"/>
      <c r="BV3" s="191"/>
      <c r="BW3" s="191"/>
      <c r="BX3" s="191"/>
      <c r="BY3" s="191"/>
      <c r="BZ3" s="191"/>
      <c r="CA3" s="191"/>
      <c r="CB3" s="191"/>
      <c r="CC3" s="191"/>
      <c r="CD3" s="192"/>
    </row>
    <row r="4" spans="2:99" ht="9" customHeight="1" x14ac:dyDescent="0.3"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93">
        <f>SUM(TB_Saídas[Valor de Venda])</f>
        <v>19042.5</v>
      </c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5"/>
      <c r="AU4" s="16"/>
      <c r="AX4" s="193">
        <f>SUM(TB_Entradas[Valor da Compra])</f>
        <v>5530</v>
      </c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  <c r="BL4" s="195"/>
      <c r="BM4" s="21"/>
      <c r="BN4" s="22"/>
      <c r="BO4" s="22"/>
      <c r="BP4" s="199">
        <f>(AF4-AX4)/AX4</f>
        <v>2.4434900542495481</v>
      </c>
      <c r="BQ4" s="200"/>
      <c r="BR4" s="200"/>
      <c r="BS4" s="200"/>
      <c r="BT4" s="200"/>
      <c r="BU4" s="200"/>
      <c r="BV4" s="200"/>
      <c r="BW4" s="200"/>
      <c r="BX4" s="200"/>
      <c r="BY4" s="200"/>
      <c r="BZ4" s="200"/>
      <c r="CA4" s="200"/>
      <c r="CB4" s="200"/>
      <c r="CC4" s="200"/>
      <c r="CD4" s="201"/>
    </row>
    <row r="5" spans="2:99" ht="9" customHeight="1" x14ac:dyDescent="0.3"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93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5"/>
      <c r="AU5" s="16"/>
      <c r="AX5" s="193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5"/>
      <c r="BM5" s="21"/>
      <c r="BN5" s="22"/>
      <c r="BO5" s="22"/>
      <c r="BP5" s="199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1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93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5"/>
      <c r="AU6" s="16"/>
      <c r="AX6" s="193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5"/>
      <c r="BM6" s="21"/>
      <c r="BN6" s="22"/>
      <c r="BO6" s="22"/>
      <c r="BP6" s="199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1"/>
    </row>
    <row r="7" spans="2:99" ht="9" customHeight="1" thickBot="1" x14ac:dyDescent="0.35">
      <c r="B7" s="27"/>
      <c r="Z7" s="27"/>
      <c r="AF7" s="196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8"/>
      <c r="AU7" s="16"/>
      <c r="AX7" s="196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8"/>
      <c r="BM7" s="21"/>
      <c r="BN7" s="22"/>
      <c r="BO7" s="22"/>
      <c r="BP7" s="202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3"/>
      <c r="CC7" s="203"/>
      <c r="CD7" s="204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87" t="s">
        <v>94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9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90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2"/>
      <c r="Z9" s="23"/>
      <c r="AB9" s="187" t="s">
        <v>95</v>
      </c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9"/>
      <c r="CG9" s="14"/>
    </row>
    <row r="10" spans="2:99" ht="9" customHeight="1" thickBot="1" x14ac:dyDescent="0.35">
      <c r="B10" s="23"/>
      <c r="C10" s="205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7"/>
      <c r="Z10" s="23"/>
      <c r="AB10" s="190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2"/>
    </row>
    <row r="11" spans="2:99" ht="9" customHeight="1" x14ac:dyDescent="0.3">
      <c r="B11" s="23"/>
      <c r="C11" s="205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7"/>
      <c r="Z11" s="23"/>
      <c r="AB11" s="227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8"/>
      <c r="CB11" s="228"/>
      <c r="CC11" s="228"/>
      <c r="CD11" s="228"/>
      <c r="CE11" s="228"/>
      <c r="CF11" s="229"/>
    </row>
    <row r="12" spans="2:99" ht="9" customHeight="1" x14ac:dyDescent="0.3">
      <c r="B12" s="23"/>
      <c r="C12" s="205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7"/>
      <c r="Z12" s="23"/>
      <c r="AB12" s="230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1"/>
      <c r="BD12" s="231"/>
      <c r="BE12" s="231"/>
      <c r="BF12" s="231"/>
      <c r="BG12" s="231"/>
      <c r="BH12" s="231"/>
      <c r="BI12" s="231"/>
      <c r="BJ12" s="231"/>
      <c r="BK12" s="231"/>
      <c r="BL12" s="231"/>
      <c r="BM12" s="231"/>
      <c r="BN12" s="231"/>
      <c r="BO12" s="231"/>
      <c r="BP12" s="231"/>
      <c r="BQ12" s="231"/>
      <c r="BR12" s="231"/>
      <c r="BS12" s="231"/>
      <c r="BT12" s="231"/>
      <c r="BU12" s="231"/>
      <c r="BV12" s="231"/>
      <c r="BW12" s="231"/>
      <c r="BX12" s="231"/>
      <c r="BY12" s="231"/>
      <c r="BZ12" s="231"/>
      <c r="CA12" s="231"/>
      <c r="CB12" s="231"/>
      <c r="CC12" s="231"/>
      <c r="CD12" s="231"/>
      <c r="CE12" s="231"/>
      <c r="CF12" s="232"/>
    </row>
    <row r="13" spans="2:99" ht="9" customHeight="1" x14ac:dyDescent="0.3">
      <c r="B13" s="23"/>
      <c r="C13" s="205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7"/>
      <c r="Z13" s="23"/>
      <c r="AA13" s="15"/>
      <c r="AB13" s="230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1"/>
      <c r="AV13" s="231"/>
      <c r="AW13" s="231"/>
      <c r="AX13" s="231"/>
      <c r="AY13" s="231"/>
      <c r="AZ13" s="231"/>
      <c r="BA13" s="231"/>
      <c r="BB13" s="231"/>
      <c r="BC13" s="231"/>
      <c r="BD13" s="231"/>
      <c r="BE13" s="231"/>
      <c r="BF13" s="231"/>
      <c r="BG13" s="231"/>
      <c r="BH13" s="231"/>
      <c r="BI13" s="231"/>
      <c r="BJ13" s="231"/>
      <c r="BK13" s="231"/>
      <c r="BL13" s="231"/>
      <c r="BM13" s="231"/>
      <c r="BN13" s="231"/>
      <c r="BO13" s="231"/>
      <c r="BP13" s="231"/>
      <c r="BQ13" s="231"/>
      <c r="BR13" s="231"/>
      <c r="BS13" s="231"/>
      <c r="BT13" s="231"/>
      <c r="BU13" s="231"/>
      <c r="BV13" s="231"/>
      <c r="BW13" s="231"/>
      <c r="BX13" s="231"/>
      <c r="BY13" s="231"/>
      <c r="BZ13" s="231"/>
      <c r="CA13" s="231"/>
      <c r="CB13" s="231"/>
      <c r="CC13" s="231"/>
      <c r="CD13" s="231"/>
      <c r="CE13" s="231"/>
      <c r="CF13" s="232"/>
    </row>
    <row r="14" spans="2:99" ht="9" customHeight="1" x14ac:dyDescent="0.3">
      <c r="C14" s="205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7"/>
      <c r="Z14" s="15"/>
      <c r="AB14" s="230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1"/>
      <c r="BI14" s="231"/>
      <c r="BJ14" s="231"/>
      <c r="BK14" s="231"/>
      <c r="BL14" s="231"/>
      <c r="BM14" s="231"/>
      <c r="BN14" s="231"/>
      <c r="BO14" s="231"/>
      <c r="BP14" s="231"/>
      <c r="BQ14" s="231"/>
      <c r="BR14" s="231"/>
      <c r="BS14" s="231"/>
      <c r="BT14" s="231"/>
      <c r="BU14" s="231"/>
      <c r="BV14" s="231"/>
      <c r="BW14" s="231"/>
      <c r="BX14" s="231"/>
      <c r="BY14" s="231"/>
      <c r="BZ14" s="231"/>
      <c r="CA14" s="231"/>
      <c r="CB14" s="231"/>
      <c r="CC14" s="231"/>
      <c r="CD14" s="231"/>
      <c r="CE14" s="231"/>
      <c r="CF14" s="232"/>
    </row>
    <row r="15" spans="2:99" ht="9" customHeight="1" x14ac:dyDescent="0.3">
      <c r="C15" s="205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7"/>
      <c r="Z15" s="15"/>
      <c r="AB15" s="230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1"/>
      <c r="CD15" s="231"/>
      <c r="CE15" s="231"/>
      <c r="CF15" s="232"/>
    </row>
    <row r="16" spans="2:99" ht="9" customHeight="1" x14ac:dyDescent="0.3">
      <c r="C16" s="205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7"/>
      <c r="Z16" s="15"/>
      <c r="AB16" s="230"/>
      <c r="AC16" s="231"/>
      <c r="AD16" s="231"/>
      <c r="AE16" s="231"/>
      <c r="AF16" s="231"/>
      <c r="AG16" s="231"/>
      <c r="AH16" s="231"/>
      <c r="AI16" s="231"/>
      <c r="AJ16" s="231"/>
      <c r="AK16" s="231"/>
      <c r="AL16" s="231"/>
      <c r="AM16" s="231"/>
      <c r="AN16" s="231"/>
      <c r="AO16" s="231"/>
      <c r="AP16" s="231"/>
      <c r="AQ16" s="231"/>
      <c r="AR16" s="231"/>
      <c r="AS16" s="231"/>
      <c r="AT16" s="231"/>
      <c r="AU16" s="231"/>
      <c r="AV16" s="231"/>
      <c r="AW16" s="231"/>
      <c r="AX16" s="231"/>
      <c r="AY16" s="231"/>
      <c r="AZ16" s="231"/>
      <c r="BA16" s="231"/>
      <c r="BB16" s="231"/>
      <c r="BC16" s="231"/>
      <c r="BD16" s="231"/>
      <c r="BE16" s="231"/>
      <c r="BF16" s="231"/>
      <c r="BG16" s="231"/>
      <c r="BH16" s="231"/>
      <c r="BI16" s="231"/>
      <c r="BJ16" s="231"/>
      <c r="BK16" s="231"/>
      <c r="BL16" s="231"/>
      <c r="BM16" s="231"/>
      <c r="BN16" s="231"/>
      <c r="BO16" s="231"/>
      <c r="BP16" s="231"/>
      <c r="BQ16" s="231"/>
      <c r="BR16" s="231"/>
      <c r="BS16" s="231"/>
      <c r="BT16" s="231"/>
      <c r="BU16" s="231"/>
      <c r="BV16" s="231"/>
      <c r="BW16" s="231"/>
      <c r="BX16" s="231"/>
      <c r="BY16" s="231"/>
      <c r="BZ16" s="231"/>
      <c r="CA16" s="231"/>
      <c r="CB16" s="231"/>
      <c r="CC16" s="231"/>
      <c r="CD16" s="231"/>
      <c r="CE16" s="231"/>
      <c r="CF16" s="232"/>
    </row>
    <row r="17" spans="2:84" ht="9" customHeight="1" x14ac:dyDescent="0.3">
      <c r="C17" s="205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7"/>
      <c r="Z17" s="15"/>
      <c r="AB17" s="230"/>
      <c r="AC17" s="231"/>
      <c r="AD17" s="231"/>
      <c r="AE17" s="231"/>
      <c r="AF17" s="231"/>
      <c r="AG17" s="231"/>
      <c r="AH17" s="231"/>
      <c r="AI17" s="231"/>
      <c r="AJ17" s="231"/>
      <c r="AK17" s="231"/>
      <c r="AL17" s="231"/>
      <c r="AM17" s="231"/>
      <c r="AN17" s="231"/>
      <c r="AO17" s="231"/>
      <c r="AP17" s="231"/>
      <c r="AQ17" s="231"/>
      <c r="AR17" s="231"/>
      <c r="AS17" s="231"/>
      <c r="AT17" s="231"/>
      <c r="AU17" s="231"/>
      <c r="AV17" s="231"/>
      <c r="AW17" s="231"/>
      <c r="AX17" s="231"/>
      <c r="AY17" s="231"/>
      <c r="AZ17" s="231"/>
      <c r="BA17" s="231"/>
      <c r="BB17" s="231"/>
      <c r="BC17" s="231"/>
      <c r="BD17" s="231"/>
      <c r="BE17" s="231"/>
      <c r="BF17" s="231"/>
      <c r="BG17" s="231"/>
      <c r="BH17" s="231"/>
      <c r="BI17" s="231"/>
      <c r="BJ17" s="231"/>
      <c r="BK17" s="231"/>
      <c r="BL17" s="231"/>
      <c r="BM17" s="231"/>
      <c r="BN17" s="231"/>
      <c r="BO17" s="231"/>
      <c r="BP17" s="231"/>
      <c r="BQ17" s="231"/>
      <c r="BR17" s="231"/>
      <c r="BS17" s="231"/>
      <c r="BT17" s="231"/>
      <c r="BU17" s="231"/>
      <c r="BV17" s="231"/>
      <c r="BW17" s="231"/>
      <c r="BX17" s="231"/>
      <c r="BY17" s="231"/>
      <c r="BZ17" s="231"/>
      <c r="CA17" s="231"/>
      <c r="CB17" s="231"/>
      <c r="CC17" s="231"/>
      <c r="CD17" s="231"/>
      <c r="CE17" s="231"/>
      <c r="CF17" s="232"/>
    </row>
    <row r="18" spans="2:84" ht="9" customHeight="1" x14ac:dyDescent="0.3">
      <c r="C18" s="205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7"/>
      <c r="Z18" s="15"/>
      <c r="AB18" s="230"/>
      <c r="AC18" s="231"/>
      <c r="AD18" s="231"/>
      <c r="AE18" s="231"/>
      <c r="AF18" s="231"/>
      <c r="AG18" s="231"/>
      <c r="AH18" s="231"/>
      <c r="AI18" s="231"/>
      <c r="AJ18" s="231"/>
      <c r="AK18" s="231"/>
      <c r="AL18" s="231"/>
      <c r="AM18" s="231"/>
      <c r="AN18" s="231"/>
      <c r="AO18" s="231"/>
      <c r="AP18" s="231"/>
      <c r="AQ18" s="231"/>
      <c r="AR18" s="231"/>
      <c r="AS18" s="231"/>
      <c r="AT18" s="231"/>
      <c r="AU18" s="231"/>
      <c r="AV18" s="231"/>
      <c r="AW18" s="231"/>
      <c r="AX18" s="231"/>
      <c r="AY18" s="231"/>
      <c r="AZ18" s="231"/>
      <c r="BA18" s="231"/>
      <c r="BB18" s="231"/>
      <c r="BC18" s="231"/>
      <c r="BD18" s="231"/>
      <c r="BE18" s="231"/>
      <c r="BF18" s="231"/>
      <c r="BG18" s="231"/>
      <c r="BH18" s="231"/>
      <c r="BI18" s="231"/>
      <c r="BJ18" s="231"/>
      <c r="BK18" s="231"/>
      <c r="BL18" s="231"/>
      <c r="BM18" s="231"/>
      <c r="BN18" s="231"/>
      <c r="BO18" s="231"/>
      <c r="BP18" s="231"/>
      <c r="BQ18" s="231"/>
      <c r="BR18" s="231"/>
      <c r="BS18" s="231"/>
      <c r="BT18" s="231"/>
      <c r="BU18" s="231"/>
      <c r="BV18" s="231"/>
      <c r="BW18" s="231"/>
      <c r="BX18" s="231"/>
      <c r="BY18" s="231"/>
      <c r="BZ18" s="231"/>
      <c r="CA18" s="231"/>
      <c r="CB18" s="231"/>
      <c r="CC18" s="231"/>
      <c r="CD18" s="231"/>
      <c r="CE18" s="231"/>
      <c r="CF18" s="232"/>
    </row>
    <row r="19" spans="2:84" ht="9" customHeight="1" x14ac:dyDescent="0.3">
      <c r="C19" s="205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7"/>
      <c r="AB19" s="230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  <c r="AP19" s="231"/>
      <c r="AQ19" s="231"/>
      <c r="AR19" s="231"/>
      <c r="AS19" s="231"/>
      <c r="AT19" s="231"/>
      <c r="AU19" s="231"/>
      <c r="AV19" s="231"/>
      <c r="AW19" s="231"/>
      <c r="AX19" s="231"/>
      <c r="AY19" s="231"/>
      <c r="AZ19" s="231"/>
      <c r="BA19" s="231"/>
      <c r="BB19" s="231"/>
      <c r="BC19" s="231"/>
      <c r="BD19" s="231"/>
      <c r="BE19" s="231"/>
      <c r="BF19" s="231"/>
      <c r="BG19" s="231"/>
      <c r="BH19" s="231"/>
      <c r="BI19" s="231"/>
      <c r="BJ19" s="231"/>
      <c r="BK19" s="231"/>
      <c r="BL19" s="231"/>
      <c r="BM19" s="231"/>
      <c r="BN19" s="231"/>
      <c r="BO19" s="231"/>
      <c r="BP19" s="231"/>
      <c r="BQ19" s="231"/>
      <c r="BR19" s="231"/>
      <c r="BS19" s="231"/>
      <c r="BT19" s="231"/>
      <c r="BU19" s="231"/>
      <c r="BV19" s="231"/>
      <c r="BW19" s="231"/>
      <c r="BX19" s="231"/>
      <c r="BY19" s="231"/>
      <c r="BZ19" s="231"/>
      <c r="CA19" s="231"/>
      <c r="CB19" s="231"/>
      <c r="CC19" s="231"/>
      <c r="CD19" s="231"/>
      <c r="CE19" s="231"/>
      <c r="CF19" s="232"/>
    </row>
    <row r="20" spans="2:84" ht="9" customHeight="1" x14ac:dyDescent="0.3">
      <c r="C20" s="205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7"/>
      <c r="AB20" s="230"/>
      <c r="AC20" s="231"/>
      <c r="AD20" s="231"/>
      <c r="AE20" s="231"/>
      <c r="AF20" s="231"/>
      <c r="AG20" s="231"/>
      <c r="AH20" s="231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  <c r="BC20" s="231"/>
      <c r="BD20" s="231"/>
      <c r="BE20" s="231"/>
      <c r="BF20" s="231"/>
      <c r="BG20" s="231"/>
      <c r="BH20" s="231"/>
      <c r="BI20" s="231"/>
      <c r="BJ20" s="231"/>
      <c r="BK20" s="231"/>
      <c r="BL20" s="231"/>
      <c r="BM20" s="231"/>
      <c r="BN20" s="231"/>
      <c r="BO20" s="231"/>
      <c r="BP20" s="231"/>
      <c r="BQ20" s="231"/>
      <c r="BR20" s="231"/>
      <c r="BS20" s="231"/>
      <c r="BT20" s="231"/>
      <c r="BU20" s="231"/>
      <c r="BV20" s="231"/>
      <c r="BW20" s="231"/>
      <c r="BX20" s="231"/>
      <c r="BY20" s="231"/>
      <c r="BZ20" s="231"/>
      <c r="CA20" s="231"/>
      <c r="CB20" s="231"/>
      <c r="CC20" s="231"/>
      <c r="CD20" s="231"/>
      <c r="CE20" s="231"/>
      <c r="CF20" s="232"/>
    </row>
    <row r="21" spans="2:84" ht="9" customHeight="1" x14ac:dyDescent="0.3">
      <c r="C21" s="205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7"/>
      <c r="Z21" s="15"/>
      <c r="AB21" s="230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  <c r="AP21" s="231"/>
      <c r="AQ21" s="231"/>
      <c r="AR21" s="231"/>
      <c r="AS21" s="231"/>
      <c r="AT21" s="231"/>
      <c r="AU21" s="231"/>
      <c r="AV21" s="231"/>
      <c r="AW21" s="231"/>
      <c r="AX21" s="231"/>
      <c r="AY21" s="231"/>
      <c r="AZ21" s="231"/>
      <c r="BA21" s="231"/>
      <c r="BB21" s="231"/>
      <c r="BC21" s="231"/>
      <c r="BD21" s="231"/>
      <c r="BE21" s="231"/>
      <c r="BF21" s="231"/>
      <c r="BG21" s="231"/>
      <c r="BH21" s="231"/>
      <c r="BI21" s="231"/>
      <c r="BJ21" s="231"/>
      <c r="BK21" s="231"/>
      <c r="BL21" s="231"/>
      <c r="BM21" s="231"/>
      <c r="BN21" s="231"/>
      <c r="BO21" s="231"/>
      <c r="BP21" s="231"/>
      <c r="BQ21" s="231"/>
      <c r="BR21" s="231"/>
      <c r="BS21" s="231"/>
      <c r="BT21" s="231"/>
      <c r="BU21" s="231"/>
      <c r="BV21" s="231"/>
      <c r="BW21" s="231"/>
      <c r="BX21" s="231"/>
      <c r="BY21" s="231"/>
      <c r="BZ21" s="231"/>
      <c r="CA21" s="231"/>
      <c r="CB21" s="231"/>
      <c r="CC21" s="231"/>
      <c r="CD21" s="231"/>
      <c r="CE21" s="231"/>
      <c r="CF21" s="232"/>
    </row>
    <row r="22" spans="2:84" ht="9" customHeight="1" x14ac:dyDescent="0.3">
      <c r="C22" s="205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7"/>
      <c r="Z22" s="15"/>
      <c r="AB22" s="230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31"/>
      <c r="BC22" s="231"/>
      <c r="BD22" s="231"/>
      <c r="BE22" s="231"/>
      <c r="BF22" s="231"/>
      <c r="BG22" s="231"/>
      <c r="BH22" s="231"/>
      <c r="BI22" s="231"/>
      <c r="BJ22" s="231"/>
      <c r="BK22" s="231"/>
      <c r="BL22" s="231"/>
      <c r="BM22" s="231"/>
      <c r="BN22" s="231"/>
      <c r="BO22" s="231"/>
      <c r="BP22" s="231"/>
      <c r="BQ22" s="231"/>
      <c r="BR22" s="231"/>
      <c r="BS22" s="231"/>
      <c r="BT22" s="231"/>
      <c r="BU22" s="231"/>
      <c r="BV22" s="231"/>
      <c r="BW22" s="231"/>
      <c r="BX22" s="231"/>
      <c r="BY22" s="231"/>
      <c r="BZ22" s="231"/>
      <c r="CA22" s="231"/>
      <c r="CB22" s="231"/>
      <c r="CC22" s="231"/>
      <c r="CD22" s="231"/>
      <c r="CE22" s="231"/>
      <c r="CF22" s="232"/>
    </row>
    <row r="23" spans="2:84" ht="9" customHeight="1" x14ac:dyDescent="0.3">
      <c r="C23" s="205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7"/>
      <c r="Z23" s="15"/>
      <c r="AB23" s="230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1"/>
      <c r="BM23" s="231"/>
      <c r="BN23" s="231"/>
      <c r="BO23" s="231"/>
      <c r="BP23" s="231"/>
      <c r="BQ23" s="231"/>
      <c r="BR23" s="231"/>
      <c r="BS23" s="231"/>
      <c r="BT23" s="231"/>
      <c r="BU23" s="231"/>
      <c r="BV23" s="231"/>
      <c r="BW23" s="231"/>
      <c r="BX23" s="231"/>
      <c r="BY23" s="231"/>
      <c r="BZ23" s="231"/>
      <c r="CA23" s="231"/>
      <c r="CB23" s="231"/>
      <c r="CC23" s="231"/>
      <c r="CD23" s="231"/>
      <c r="CE23" s="231"/>
      <c r="CF23" s="232"/>
    </row>
    <row r="24" spans="2:84" ht="9" customHeight="1" x14ac:dyDescent="0.3">
      <c r="C24" s="205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7"/>
      <c r="Z24" s="15"/>
      <c r="AB24" s="230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2"/>
    </row>
    <row r="25" spans="2:84" ht="9" customHeight="1" thickBot="1" x14ac:dyDescent="0.35">
      <c r="C25" s="205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7"/>
      <c r="Z25" s="15"/>
      <c r="AA25" s="28"/>
      <c r="AB25" s="233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T25" s="234"/>
      <c r="BU25" s="234"/>
      <c r="BV25" s="234"/>
      <c r="BW25" s="234"/>
      <c r="BX25" s="234"/>
      <c r="BY25" s="234"/>
      <c r="BZ25" s="234"/>
      <c r="CA25" s="234"/>
      <c r="CB25" s="234"/>
      <c r="CC25" s="234"/>
      <c r="CD25" s="234"/>
      <c r="CE25" s="234"/>
      <c r="CF25" s="235"/>
    </row>
    <row r="26" spans="2:84" ht="9" customHeight="1" x14ac:dyDescent="0.3">
      <c r="C26" s="205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7"/>
      <c r="Z26" s="15"/>
    </row>
    <row r="27" spans="2:84" ht="9" customHeight="1" thickBot="1" x14ac:dyDescent="0.35">
      <c r="B27" s="18"/>
      <c r="C27" s="208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  <c r="Z27" s="15"/>
    </row>
    <row r="28" spans="2:84" ht="9" customHeight="1" thickBot="1" x14ac:dyDescent="0.35">
      <c r="Z28" s="15"/>
      <c r="AB28" s="187" t="s">
        <v>96</v>
      </c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  <c r="BM28" s="188"/>
      <c r="BN28" s="189"/>
      <c r="BO28" s="83"/>
      <c r="BP28" s="187" t="s">
        <v>97</v>
      </c>
      <c r="BQ28" s="188"/>
      <c r="BR28" s="188"/>
      <c r="BS28" s="188"/>
      <c r="BT28" s="188"/>
      <c r="BU28" s="188"/>
      <c r="BV28" s="188"/>
      <c r="BW28" s="188"/>
      <c r="BX28" s="188"/>
      <c r="BY28" s="188"/>
      <c r="BZ28" s="188"/>
      <c r="CA28" s="188"/>
      <c r="CB28" s="188"/>
      <c r="CC28" s="188"/>
      <c r="CD28" s="188"/>
      <c r="CE28" s="188"/>
      <c r="CF28" s="189"/>
    </row>
    <row r="29" spans="2:84" ht="9" customHeight="1" thickBot="1" x14ac:dyDescent="0.35">
      <c r="C29" s="187" t="s">
        <v>98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9"/>
      <c r="AB29" s="190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2"/>
      <c r="BO29" s="83"/>
      <c r="BP29" s="190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2"/>
    </row>
    <row r="30" spans="2:84" ht="9" customHeight="1" thickBot="1" x14ac:dyDescent="0.45">
      <c r="B30" s="20"/>
      <c r="C30" s="190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2"/>
      <c r="AB30" s="109"/>
      <c r="AN30" s="245" t="s">
        <v>6</v>
      </c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  <c r="BA30" s="246"/>
      <c r="BB30" s="247"/>
      <c r="BC30" s="110"/>
      <c r="BN30" s="111"/>
      <c r="BP30" s="253"/>
      <c r="BQ30" s="254"/>
      <c r="BR30" s="254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4"/>
      <c r="CF30" s="255"/>
    </row>
    <row r="31" spans="2:84" ht="9" customHeight="1" thickBot="1" x14ac:dyDescent="0.45">
      <c r="C31" s="212" t="s">
        <v>99</v>
      </c>
      <c r="D31" s="213"/>
      <c r="E31" s="213"/>
      <c r="F31" s="214"/>
      <c r="G31" s="221" t="str">
        <f>'Base de Cálculos'!B11</f>
        <v>Café</v>
      </c>
      <c r="H31" s="222"/>
      <c r="I31" s="222"/>
      <c r="J31" s="222"/>
      <c r="K31" s="222"/>
      <c r="L31" s="222"/>
      <c r="M31" s="222"/>
      <c r="N31" s="222"/>
      <c r="O31" s="222"/>
      <c r="P31" s="223"/>
      <c r="Q31" s="236">
        <f>'Base de Cálculos'!C11</f>
        <v>5670</v>
      </c>
      <c r="R31" s="237"/>
      <c r="S31" s="237"/>
      <c r="T31" s="237"/>
      <c r="U31" s="237"/>
      <c r="V31" s="237"/>
      <c r="W31" s="237"/>
      <c r="X31" s="237"/>
      <c r="Y31" s="238"/>
      <c r="AB31" s="109"/>
      <c r="AN31" s="248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50"/>
      <c r="BC31" s="112"/>
      <c r="BN31" s="111"/>
      <c r="BP31" s="205"/>
      <c r="BQ31" s="206"/>
      <c r="BR31" s="206"/>
      <c r="BS31" s="206"/>
      <c r="BT31" s="206"/>
      <c r="BU31" s="206"/>
      <c r="BV31" s="206"/>
      <c r="BW31" s="206"/>
      <c r="BX31" s="206"/>
      <c r="BY31" s="206"/>
      <c r="BZ31" s="206"/>
      <c r="CA31" s="206"/>
      <c r="CB31" s="206"/>
      <c r="CC31" s="206"/>
      <c r="CD31" s="206"/>
      <c r="CE31" s="206"/>
      <c r="CF31" s="207"/>
    </row>
    <row r="32" spans="2:84" ht="9" customHeight="1" x14ac:dyDescent="0.3">
      <c r="C32" s="215"/>
      <c r="D32" s="216"/>
      <c r="E32" s="216"/>
      <c r="F32" s="217"/>
      <c r="G32" s="224"/>
      <c r="H32" s="225"/>
      <c r="I32" s="225"/>
      <c r="J32" s="225"/>
      <c r="K32" s="225"/>
      <c r="L32" s="225"/>
      <c r="M32" s="225"/>
      <c r="N32" s="225"/>
      <c r="O32" s="225"/>
      <c r="P32" s="226"/>
      <c r="Q32" s="239"/>
      <c r="R32" s="240"/>
      <c r="S32" s="240"/>
      <c r="T32" s="240"/>
      <c r="U32" s="240"/>
      <c r="V32" s="240"/>
      <c r="W32" s="240"/>
      <c r="X32" s="240"/>
      <c r="Y32" s="241"/>
      <c r="AB32" s="109"/>
      <c r="BN32" s="111"/>
      <c r="BP32" s="205"/>
      <c r="BQ32" s="206"/>
      <c r="BR32" s="206"/>
      <c r="BS32" s="206"/>
      <c r="BT32" s="206"/>
      <c r="BU32" s="206"/>
      <c r="BV32" s="206"/>
      <c r="BW32" s="206"/>
      <c r="BX32" s="206"/>
      <c r="BY32" s="206"/>
      <c r="BZ32" s="206"/>
      <c r="CA32" s="206"/>
      <c r="CB32" s="206"/>
      <c r="CC32" s="206"/>
      <c r="CD32" s="206"/>
      <c r="CE32" s="206"/>
      <c r="CF32" s="207"/>
    </row>
    <row r="33" spans="2:126" ht="9" customHeight="1" thickBot="1" x14ac:dyDescent="0.35">
      <c r="C33" s="218"/>
      <c r="D33" s="219"/>
      <c r="E33" s="219"/>
      <c r="F33" s="220"/>
      <c r="G33" s="224"/>
      <c r="H33" s="225"/>
      <c r="I33" s="225"/>
      <c r="J33" s="225"/>
      <c r="K33" s="225"/>
      <c r="L33" s="225"/>
      <c r="M33" s="225"/>
      <c r="N33" s="225"/>
      <c r="O33" s="225"/>
      <c r="P33" s="226"/>
      <c r="Q33" s="242"/>
      <c r="R33" s="243"/>
      <c r="S33" s="243"/>
      <c r="T33" s="243"/>
      <c r="U33" s="243"/>
      <c r="V33" s="243"/>
      <c r="W33" s="243"/>
      <c r="X33" s="243"/>
      <c r="Y33" s="244"/>
      <c r="AB33" s="109"/>
      <c r="BN33" s="111"/>
      <c r="BP33" s="205"/>
      <c r="BQ33" s="206"/>
      <c r="BR33" s="206"/>
      <c r="BS33" s="206"/>
      <c r="BT33" s="206"/>
      <c r="BU33" s="206"/>
      <c r="BV33" s="206"/>
      <c r="BW33" s="206"/>
      <c r="BX33" s="206"/>
      <c r="BY33" s="206"/>
      <c r="BZ33" s="206"/>
      <c r="CA33" s="206"/>
      <c r="CB33" s="206"/>
      <c r="CC33" s="206"/>
      <c r="CD33" s="206"/>
      <c r="CE33" s="206"/>
      <c r="CF33" s="207"/>
    </row>
    <row r="34" spans="2:126" ht="9" customHeight="1" thickTop="1" x14ac:dyDescent="0.3">
      <c r="C34" s="257" t="s">
        <v>100</v>
      </c>
      <c r="D34" s="258"/>
      <c r="E34" s="258"/>
      <c r="F34" s="258"/>
      <c r="G34" s="261" t="str">
        <f>'Base de Cálculos'!B12</f>
        <v>Chocolate Quente</v>
      </c>
      <c r="H34" s="262"/>
      <c r="I34" s="262"/>
      <c r="J34" s="262"/>
      <c r="K34" s="262"/>
      <c r="L34" s="262"/>
      <c r="M34" s="262"/>
      <c r="N34" s="262"/>
      <c r="O34" s="262"/>
      <c r="P34" s="263"/>
      <c r="Q34" s="267">
        <f>'Base de Cálculos'!C12</f>
        <v>4250</v>
      </c>
      <c r="R34" s="268"/>
      <c r="S34" s="268"/>
      <c r="T34" s="268"/>
      <c r="U34" s="268"/>
      <c r="V34" s="268"/>
      <c r="W34" s="268"/>
      <c r="X34" s="268"/>
      <c r="Y34" s="269"/>
      <c r="Z34" s="18"/>
      <c r="AB34" s="109"/>
      <c r="BN34" s="111"/>
      <c r="BP34" s="205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  <c r="CB34" s="206"/>
      <c r="CC34" s="206"/>
      <c r="CD34" s="206"/>
      <c r="CE34" s="206"/>
      <c r="CF34" s="207"/>
    </row>
    <row r="35" spans="2:126" ht="9" customHeight="1" x14ac:dyDescent="0.3">
      <c r="B35" s="18"/>
      <c r="C35" s="215"/>
      <c r="D35" s="216"/>
      <c r="E35" s="216"/>
      <c r="F35" s="216"/>
      <c r="G35" s="224"/>
      <c r="H35" s="225"/>
      <c r="I35" s="225"/>
      <c r="J35" s="225"/>
      <c r="K35" s="225"/>
      <c r="L35" s="225"/>
      <c r="M35" s="225"/>
      <c r="N35" s="225"/>
      <c r="O35" s="225"/>
      <c r="P35" s="226"/>
      <c r="Q35" s="239"/>
      <c r="R35" s="240"/>
      <c r="S35" s="240"/>
      <c r="T35" s="240"/>
      <c r="U35" s="240"/>
      <c r="V35" s="240"/>
      <c r="W35" s="240"/>
      <c r="X35" s="240"/>
      <c r="Y35" s="241"/>
      <c r="Z35" s="19"/>
      <c r="AA35" s="19"/>
      <c r="AB35" s="109"/>
      <c r="BN35" s="111"/>
      <c r="BP35" s="205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206"/>
      <c r="CB35" s="206"/>
      <c r="CC35" s="206"/>
      <c r="CD35" s="206"/>
      <c r="CE35" s="206"/>
      <c r="CF35" s="207"/>
    </row>
    <row r="36" spans="2:126" ht="9" customHeight="1" thickBot="1" x14ac:dyDescent="0.35">
      <c r="C36" s="218"/>
      <c r="D36" s="219"/>
      <c r="E36" s="219"/>
      <c r="F36" s="219"/>
      <c r="G36" s="273"/>
      <c r="H36" s="274"/>
      <c r="I36" s="274"/>
      <c r="J36" s="274"/>
      <c r="K36" s="274"/>
      <c r="L36" s="274"/>
      <c r="M36" s="274"/>
      <c r="N36" s="274"/>
      <c r="O36" s="274"/>
      <c r="P36" s="275"/>
      <c r="Q36" s="242"/>
      <c r="R36" s="243"/>
      <c r="S36" s="243"/>
      <c r="T36" s="243"/>
      <c r="U36" s="243"/>
      <c r="V36" s="243"/>
      <c r="W36" s="243"/>
      <c r="X36" s="243"/>
      <c r="Y36" s="244"/>
      <c r="Z36" s="19"/>
      <c r="AA36" s="19"/>
      <c r="AB36" s="109"/>
      <c r="BN36" s="111"/>
      <c r="BP36" s="205"/>
      <c r="BQ36" s="206"/>
      <c r="BR36" s="206"/>
      <c r="BS36" s="206"/>
      <c r="BT36" s="206"/>
      <c r="BU36" s="206"/>
      <c r="BV36" s="206"/>
      <c r="BW36" s="206"/>
      <c r="BX36" s="206"/>
      <c r="BY36" s="206"/>
      <c r="BZ36" s="206"/>
      <c r="CA36" s="206"/>
      <c r="CB36" s="206"/>
      <c r="CC36" s="206"/>
      <c r="CD36" s="206"/>
      <c r="CE36" s="206"/>
      <c r="CF36" s="207"/>
    </row>
    <row r="37" spans="2:126" ht="9" customHeight="1" thickTop="1" x14ac:dyDescent="0.3">
      <c r="C37" s="257" t="s">
        <v>101</v>
      </c>
      <c r="D37" s="258"/>
      <c r="E37" s="258"/>
      <c r="F37" s="258"/>
      <c r="G37" s="261" t="str">
        <f>'Base de Cálculos'!B13</f>
        <v>Pão de Queijo</v>
      </c>
      <c r="H37" s="262"/>
      <c r="I37" s="262"/>
      <c r="J37" s="262"/>
      <c r="K37" s="262"/>
      <c r="L37" s="262"/>
      <c r="M37" s="262"/>
      <c r="N37" s="262"/>
      <c r="O37" s="262"/>
      <c r="P37" s="263"/>
      <c r="Q37" s="267">
        <f>'Base de Cálculos'!C13</f>
        <v>3000</v>
      </c>
      <c r="R37" s="268"/>
      <c r="S37" s="268"/>
      <c r="T37" s="268"/>
      <c r="U37" s="268"/>
      <c r="V37" s="268"/>
      <c r="W37" s="268"/>
      <c r="X37" s="268"/>
      <c r="Y37" s="269"/>
      <c r="Z37" s="256"/>
      <c r="AB37" s="109"/>
      <c r="BN37" s="111"/>
      <c r="BP37" s="205"/>
      <c r="BQ37" s="206"/>
      <c r="BR37" s="206"/>
      <c r="BS37" s="206"/>
      <c r="BT37" s="206"/>
      <c r="BU37" s="206"/>
      <c r="BV37" s="206"/>
      <c r="BW37" s="206"/>
      <c r="BX37" s="206"/>
      <c r="BY37" s="206"/>
      <c r="BZ37" s="206"/>
      <c r="CA37" s="206"/>
      <c r="CB37" s="206"/>
      <c r="CC37" s="206"/>
      <c r="CD37" s="206"/>
      <c r="CE37" s="206"/>
      <c r="CF37" s="207"/>
    </row>
    <row r="38" spans="2:126" ht="9" customHeight="1" x14ac:dyDescent="0.3">
      <c r="C38" s="215"/>
      <c r="D38" s="216"/>
      <c r="E38" s="216"/>
      <c r="F38" s="216"/>
      <c r="G38" s="224"/>
      <c r="H38" s="225"/>
      <c r="I38" s="225"/>
      <c r="J38" s="225"/>
      <c r="K38" s="225"/>
      <c r="L38" s="225"/>
      <c r="M38" s="225"/>
      <c r="N38" s="225"/>
      <c r="O38" s="225"/>
      <c r="P38" s="226"/>
      <c r="Q38" s="239"/>
      <c r="R38" s="240"/>
      <c r="S38" s="240"/>
      <c r="T38" s="240"/>
      <c r="U38" s="240"/>
      <c r="V38" s="240"/>
      <c r="W38" s="240"/>
      <c r="X38" s="240"/>
      <c r="Y38" s="241"/>
      <c r="Z38" s="256"/>
      <c r="AB38" s="109"/>
      <c r="BN38" s="111"/>
      <c r="BP38" s="205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  <c r="CB38" s="206"/>
      <c r="CC38" s="206"/>
      <c r="CD38" s="206"/>
      <c r="CE38" s="206"/>
      <c r="CF38" s="207"/>
    </row>
    <row r="39" spans="2:126" ht="9" customHeight="1" thickBot="1" x14ac:dyDescent="0.35">
      <c r="C39" s="218"/>
      <c r="D39" s="219"/>
      <c r="E39" s="219"/>
      <c r="F39" s="219"/>
      <c r="G39" s="273"/>
      <c r="H39" s="274"/>
      <c r="I39" s="274"/>
      <c r="J39" s="274"/>
      <c r="K39" s="274"/>
      <c r="L39" s="274"/>
      <c r="M39" s="274"/>
      <c r="N39" s="274"/>
      <c r="O39" s="274"/>
      <c r="P39" s="275"/>
      <c r="Q39" s="242"/>
      <c r="R39" s="243"/>
      <c r="S39" s="243"/>
      <c r="T39" s="243"/>
      <c r="U39" s="243"/>
      <c r="V39" s="243"/>
      <c r="W39" s="243"/>
      <c r="X39" s="243"/>
      <c r="Y39" s="244"/>
      <c r="Z39" s="256"/>
      <c r="AB39" s="109"/>
      <c r="BN39" s="111"/>
      <c r="BP39" s="205"/>
      <c r="BQ39" s="206"/>
      <c r="BR39" s="206"/>
      <c r="BS39" s="206"/>
      <c r="BT39" s="206"/>
      <c r="BU39" s="206"/>
      <c r="BV39" s="206"/>
      <c r="BW39" s="206"/>
      <c r="BX39" s="206"/>
      <c r="BY39" s="206"/>
      <c r="BZ39" s="206"/>
      <c r="CA39" s="206"/>
      <c r="CB39" s="206"/>
      <c r="CC39" s="206"/>
      <c r="CD39" s="206"/>
      <c r="CE39" s="206"/>
      <c r="CF39" s="207"/>
    </row>
    <row r="40" spans="2:126" ht="9" customHeight="1" thickTop="1" x14ac:dyDescent="0.3">
      <c r="C40" s="257" t="s">
        <v>102</v>
      </c>
      <c r="D40" s="258"/>
      <c r="E40" s="258"/>
      <c r="F40" s="258"/>
      <c r="G40" s="261" t="str">
        <f>'Base de Cálculos'!B14</f>
        <v>Refrigerante</v>
      </c>
      <c r="H40" s="262"/>
      <c r="I40" s="262"/>
      <c r="J40" s="262"/>
      <c r="K40" s="262"/>
      <c r="L40" s="262"/>
      <c r="M40" s="262"/>
      <c r="N40" s="262"/>
      <c r="O40" s="262"/>
      <c r="P40" s="263"/>
      <c r="Q40" s="267">
        <f>'Base de Cálculos'!C14</f>
        <v>1680</v>
      </c>
      <c r="R40" s="268"/>
      <c r="S40" s="268"/>
      <c r="T40" s="268"/>
      <c r="U40" s="268"/>
      <c r="V40" s="268"/>
      <c r="W40" s="268"/>
      <c r="X40" s="268"/>
      <c r="Y40" s="269"/>
      <c r="Z40" s="256"/>
      <c r="AB40" s="109"/>
      <c r="BN40" s="111"/>
      <c r="BP40" s="205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7"/>
    </row>
    <row r="41" spans="2:126" ht="9" customHeight="1" x14ac:dyDescent="0.3">
      <c r="C41" s="215"/>
      <c r="D41" s="216"/>
      <c r="E41" s="216"/>
      <c r="F41" s="216"/>
      <c r="G41" s="224"/>
      <c r="H41" s="225"/>
      <c r="I41" s="225"/>
      <c r="J41" s="225"/>
      <c r="K41" s="225"/>
      <c r="L41" s="225"/>
      <c r="M41" s="225"/>
      <c r="N41" s="225"/>
      <c r="O41" s="225"/>
      <c r="P41" s="226"/>
      <c r="Q41" s="239"/>
      <c r="R41" s="240"/>
      <c r="S41" s="240"/>
      <c r="T41" s="240"/>
      <c r="U41" s="240"/>
      <c r="V41" s="240"/>
      <c r="W41" s="240"/>
      <c r="X41" s="240"/>
      <c r="Y41" s="241"/>
      <c r="Z41" s="256"/>
      <c r="AB41" s="109"/>
      <c r="BN41" s="111"/>
      <c r="BP41" s="205"/>
      <c r="BQ41" s="206"/>
      <c r="BR41" s="206"/>
      <c r="BS41" s="206"/>
      <c r="BT41" s="206"/>
      <c r="BU41" s="206"/>
      <c r="BV41" s="206"/>
      <c r="BW41" s="206"/>
      <c r="BX41" s="206"/>
      <c r="BY41" s="206"/>
      <c r="BZ41" s="206"/>
      <c r="CA41" s="206"/>
      <c r="CB41" s="206"/>
      <c r="CC41" s="206"/>
      <c r="CD41" s="206"/>
      <c r="CE41" s="206"/>
      <c r="CF41" s="207"/>
    </row>
    <row r="42" spans="2:126" ht="9" customHeight="1" thickBot="1" x14ac:dyDescent="0.35">
      <c r="C42" s="218"/>
      <c r="D42" s="219"/>
      <c r="E42" s="219"/>
      <c r="F42" s="219"/>
      <c r="G42" s="273"/>
      <c r="H42" s="274"/>
      <c r="I42" s="274"/>
      <c r="J42" s="274"/>
      <c r="K42" s="274"/>
      <c r="L42" s="274"/>
      <c r="M42" s="274"/>
      <c r="N42" s="274"/>
      <c r="O42" s="274"/>
      <c r="P42" s="275"/>
      <c r="Q42" s="242"/>
      <c r="R42" s="243"/>
      <c r="S42" s="243"/>
      <c r="T42" s="243"/>
      <c r="U42" s="243"/>
      <c r="V42" s="243"/>
      <c r="W42" s="243"/>
      <c r="X42" s="243"/>
      <c r="Y42" s="244"/>
      <c r="Z42" s="256"/>
      <c r="AB42" s="109"/>
      <c r="BN42" s="111"/>
      <c r="BP42" s="205"/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  <c r="CB42" s="206"/>
      <c r="CC42" s="206"/>
      <c r="CD42" s="206"/>
      <c r="CE42" s="206"/>
      <c r="CF42" s="207"/>
    </row>
    <row r="43" spans="2:126" ht="9" customHeight="1" thickTop="1" x14ac:dyDescent="0.3">
      <c r="C43" s="257" t="s">
        <v>103</v>
      </c>
      <c r="D43" s="258"/>
      <c r="E43" s="258"/>
      <c r="F43" s="258"/>
      <c r="G43" s="261" t="str">
        <f>'Base de Cálculos'!B15</f>
        <v>Coxinha</v>
      </c>
      <c r="H43" s="262"/>
      <c r="I43" s="262"/>
      <c r="J43" s="262"/>
      <c r="K43" s="262"/>
      <c r="L43" s="262"/>
      <c r="M43" s="262"/>
      <c r="N43" s="262"/>
      <c r="O43" s="262"/>
      <c r="P43" s="263"/>
      <c r="Q43" s="267">
        <f>'Base de Cálculos'!C15</f>
        <v>1592.5</v>
      </c>
      <c r="R43" s="268"/>
      <c r="S43" s="268"/>
      <c r="T43" s="268"/>
      <c r="U43" s="268"/>
      <c r="V43" s="268"/>
      <c r="W43" s="268"/>
      <c r="X43" s="268"/>
      <c r="Y43" s="269"/>
      <c r="Z43" s="256"/>
      <c r="AB43" s="109"/>
      <c r="BN43" s="111"/>
      <c r="BP43" s="205"/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7"/>
    </row>
    <row r="44" spans="2:126" ht="9" customHeight="1" x14ac:dyDescent="0.3">
      <c r="C44" s="215"/>
      <c r="D44" s="216"/>
      <c r="E44" s="216"/>
      <c r="F44" s="216"/>
      <c r="G44" s="224"/>
      <c r="H44" s="225"/>
      <c r="I44" s="225"/>
      <c r="J44" s="225"/>
      <c r="K44" s="225"/>
      <c r="L44" s="225"/>
      <c r="M44" s="225"/>
      <c r="N44" s="225"/>
      <c r="O44" s="225"/>
      <c r="P44" s="226"/>
      <c r="Q44" s="239"/>
      <c r="R44" s="240"/>
      <c r="S44" s="240"/>
      <c r="T44" s="240"/>
      <c r="U44" s="240"/>
      <c r="V44" s="240"/>
      <c r="W44" s="240"/>
      <c r="X44" s="240"/>
      <c r="Y44" s="241"/>
      <c r="Z44" s="256"/>
      <c r="AB44" s="109"/>
      <c r="BN44" s="111"/>
      <c r="BP44" s="205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7"/>
    </row>
    <row r="45" spans="2:126" ht="9" customHeight="1" thickBot="1" x14ac:dyDescent="0.35">
      <c r="C45" s="259"/>
      <c r="D45" s="260"/>
      <c r="E45" s="260"/>
      <c r="F45" s="260"/>
      <c r="G45" s="264"/>
      <c r="H45" s="265"/>
      <c r="I45" s="265"/>
      <c r="J45" s="265"/>
      <c r="K45" s="265"/>
      <c r="L45" s="265"/>
      <c r="M45" s="265"/>
      <c r="N45" s="265"/>
      <c r="O45" s="265"/>
      <c r="P45" s="266"/>
      <c r="Q45" s="270"/>
      <c r="R45" s="271"/>
      <c r="S45" s="271"/>
      <c r="T45" s="271"/>
      <c r="U45" s="271"/>
      <c r="V45" s="271"/>
      <c r="W45" s="271"/>
      <c r="X45" s="271"/>
      <c r="Y45" s="272"/>
      <c r="AB45" s="113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5"/>
      <c r="BP45" s="208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10"/>
    </row>
    <row r="46" spans="2:126" ht="9" customHeight="1" x14ac:dyDescent="0.3">
      <c r="DJ46" s="251"/>
      <c r="DK46" s="251"/>
      <c r="DL46" s="251"/>
      <c r="DM46" s="251"/>
      <c r="DN46" s="251"/>
      <c r="DO46" s="251"/>
      <c r="DP46" s="251"/>
      <c r="DQ46" s="251"/>
      <c r="DR46" s="251"/>
      <c r="DS46" s="251"/>
      <c r="DT46" s="251"/>
      <c r="DU46" s="251"/>
      <c r="DV46" s="251"/>
    </row>
    <row r="47" spans="2:126" ht="9" customHeight="1" x14ac:dyDescent="0.3">
      <c r="DJ47" s="251"/>
      <c r="DK47" s="251"/>
      <c r="DL47" s="251"/>
      <c r="DM47" s="251"/>
      <c r="DN47" s="251"/>
      <c r="DO47" s="251"/>
      <c r="DP47" s="251"/>
      <c r="DQ47" s="251"/>
      <c r="DR47" s="251"/>
      <c r="DS47" s="251"/>
      <c r="DT47" s="251"/>
      <c r="DU47" s="251"/>
      <c r="DV47" s="251"/>
    </row>
    <row r="48" spans="2:126" ht="9" customHeight="1" x14ac:dyDescent="0.3">
      <c r="DJ48" s="252"/>
      <c r="DK48" s="252"/>
      <c r="DL48" s="252"/>
      <c r="DM48" s="252"/>
      <c r="DN48" s="252"/>
      <c r="DO48" s="252"/>
      <c r="DP48" s="252"/>
      <c r="DQ48" s="252"/>
      <c r="DR48" s="252"/>
      <c r="DS48" s="252"/>
      <c r="DT48" s="252"/>
      <c r="DU48" s="252"/>
      <c r="DV48" s="252"/>
    </row>
  </sheetData>
  <mergeCells count="37">
    <mergeCell ref="C34:F36"/>
    <mergeCell ref="G34:P36"/>
    <mergeCell ref="Q34:Y36"/>
    <mergeCell ref="C37:F39"/>
    <mergeCell ref="G37:P39"/>
    <mergeCell ref="Q37:Y39"/>
    <mergeCell ref="C43:F45"/>
    <mergeCell ref="G43:P45"/>
    <mergeCell ref="Q43:Y45"/>
    <mergeCell ref="Z43:Z44"/>
    <mergeCell ref="C40:F42"/>
    <mergeCell ref="G40:P42"/>
    <mergeCell ref="Q40:Y42"/>
    <mergeCell ref="DJ46:DV47"/>
    <mergeCell ref="DJ48:DV48"/>
    <mergeCell ref="BP30:CF45"/>
    <mergeCell ref="Z37:Z38"/>
    <mergeCell ref="Z39:Z40"/>
    <mergeCell ref="Z41:Z42"/>
    <mergeCell ref="C31:F33"/>
    <mergeCell ref="G31:P33"/>
    <mergeCell ref="AB11:CF25"/>
    <mergeCell ref="Q31:Y33"/>
    <mergeCell ref="AN30:BB31"/>
    <mergeCell ref="C8:Y9"/>
    <mergeCell ref="AB9:CF10"/>
    <mergeCell ref="C10:Y27"/>
    <mergeCell ref="AB28:BN29"/>
    <mergeCell ref="BP28:CF29"/>
    <mergeCell ref="C29:Y30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B31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Matheus Lourenço</cp:lastModifiedBy>
  <cp:revision/>
  <dcterms:created xsi:type="dcterms:W3CDTF">2022-11-17T13:49:56Z</dcterms:created>
  <dcterms:modified xsi:type="dcterms:W3CDTF">2025-10-21T13:52:57Z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