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W:\qualidade\RQ212 - AVALIAÇÃO DA QUALIFICAÇÃO EM METROLOGIA\2024\"/>
    </mc:Choice>
  </mc:AlternateContent>
  <xr:revisionPtr revIDLastSave="0" documentId="13_ncr:1_{C138B6AE-52EB-44CB-A873-374B53851333}" xr6:coauthVersionLast="47" xr6:coauthVersionMax="47" xr10:uidLastSave="{00000000-0000-0000-0000-000000000000}"/>
  <bookViews>
    <workbookView xWindow="-20610" yWindow="870" windowWidth="20730" windowHeight="11040" xr2:uid="{00000000-000D-0000-FFFF-FFFF00000000}"/>
  </bookViews>
  <sheets>
    <sheet name="CORPO DE PROVA" sheetId="3" r:id="rId1"/>
    <sheet name="R&amp;R" sheetId="1" r:id="rId2"/>
    <sheet name="Validação" sheetId="2" state="hidden" r:id="rId3"/>
  </sheets>
  <definedNames>
    <definedName name="_xlnm.Print_Area" localSheetId="1">'R&amp;R'!$A$2:$AJ$64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7" i="1" l="1"/>
  <c r="E15" i="1"/>
  <c r="D67" i="1" s="1"/>
  <c r="E14" i="1"/>
  <c r="H15" i="1"/>
  <c r="G67" i="1" s="1"/>
  <c r="I15" i="1"/>
  <c r="H67" i="1" s="1"/>
  <c r="F76" i="2"/>
  <c r="AF66" i="2"/>
  <c r="Z66" i="2"/>
  <c r="K60" i="2"/>
  <c r="G60" i="2"/>
  <c r="F25" i="2"/>
  <c r="D25" i="2"/>
  <c r="M24" i="2"/>
  <c r="L24" i="2"/>
  <c r="AE66" i="2" s="1"/>
  <c r="K24" i="2"/>
  <c r="AD66" i="2" s="1"/>
  <c r="J24" i="2"/>
  <c r="AC66" i="2" s="1"/>
  <c r="I24" i="2"/>
  <c r="AB66" i="2" s="1"/>
  <c r="H24" i="2"/>
  <c r="O24" i="2" s="1"/>
  <c r="G24" i="2"/>
  <c r="F24" i="2"/>
  <c r="Y66" i="2" s="1"/>
  <c r="E24" i="2"/>
  <c r="X66" i="2" s="1"/>
  <c r="D24" i="2"/>
  <c r="W66" i="2" s="1"/>
  <c r="M23" i="2"/>
  <c r="L23" i="2"/>
  <c r="K23" i="2"/>
  <c r="J23" i="2"/>
  <c r="I23" i="2"/>
  <c r="H23" i="2"/>
  <c r="O23" i="2" s="1"/>
  <c r="G23" i="2"/>
  <c r="F23" i="2"/>
  <c r="E23" i="2"/>
  <c r="D23" i="2"/>
  <c r="O22" i="2"/>
  <c r="O21" i="2"/>
  <c r="O20" i="2"/>
  <c r="M19" i="2"/>
  <c r="V66" i="2" s="1"/>
  <c r="L19" i="2"/>
  <c r="U66" i="2" s="1"/>
  <c r="K19" i="2"/>
  <c r="T66" i="2" s="1"/>
  <c r="J19" i="2"/>
  <c r="S66" i="2" s="1"/>
  <c r="I19" i="2"/>
  <c r="R66" i="2" s="1"/>
  <c r="H19" i="2"/>
  <c r="Q66" i="2" s="1"/>
  <c r="G19" i="2"/>
  <c r="P66" i="2" s="1"/>
  <c r="F19" i="2"/>
  <c r="O66" i="2" s="1"/>
  <c r="E19" i="2"/>
  <c r="N66" i="2" s="1"/>
  <c r="D19" i="2"/>
  <c r="M66" i="2" s="1"/>
  <c r="M18" i="2"/>
  <c r="L18" i="2"/>
  <c r="L25" i="2" s="1"/>
  <c r="K18" i="2"/>
  <c r="K25" i="2" s="1"/>
  <c r="J18" i="2"/>
  <c r="J25" i="2" s="1"/>
  <c r="I18" i="2"/>
  <c r="I25" i="2" s="1"/>
  <c r="H18" i="2"/>
  <c r="G18" i="2"/>
  <c r="F18" i="2"/>
  <c r="E18" i="2"/>
  <c r="E25" i="2" s="1"/>
  <c r="D18" i="2"/>
  <c r="O17" i="2"/>
  <c r="AY16" i="2"/>
  <c r="AX16" i="2"/>
  <c r="O16" i="2"/>
  <c r="O15" i="2"/>
  <c r="AY14" i="2"/>
  <c r="AX14" i="2"/>
  <c r="M14" i="2"/>
  <c r="L66" i="2" s="1"/>
  <c r="L14" i="2"/>
  <c r="K66" i="2" s="1"/>
  <c r="K14" i="2"/>
  <c r="J66" i="2" s="1"/>
  <c r="J14" i="2"/>
  <c r="I66" i="2" s="1"/>
  <c r="I14" i="2"/>
  <c r="H66" i="2" s="1"/>
  <c r="H14" i="2"/>
  <c r="G66" i="2" s="1"/>
  <c r="G14" i="2"/>
  <c r="F66" i="2" s="1"/>
  <c r="F14" i="2"/>
  <c r="E66" i="2" s="1"/>
  <c r="E14" i="2"/>
  <c r="D66" i="2" s="1"/>
  <c r="D14" i="2"/>
  <c r="C66" i="2" s="1"/>
  <c r="M13" i="2"/>
  <c r="M25" i="2" s="1"/>
  <c r="L13" i="2"/>
  <c r="K13" i="2"/>
  <c r="J13" i="2"/>
  <c r="I13" i="2"/>
  <c r="H13" i="2"/>
  <c r="O13" i="2" s="1"/>
  <c r="G13" i="2"/>
  <c r="G25" i="2" s="1"/>
  <c r="F13" i="2"/>
  <c r="E13" i="2"/>
  <c r="D13" i="2"/>
  <c r="O12" i="2"/>
  <c r="AY11" i="2"/>
  <c r="AX11" i="2"/>
  <c r="O11" i="2"/>
  <c r="AY10" i="2"/>
  <c r="AX10" i="2"/>
  <c r="O10" i="2"/>
  <c r="AF7" i="2"/>
  <c r="AD7" i="2"/>
  <c r="Y7" i="2"/>
  <c r="V7" i="2"/>
  <c r="S7" i="2"/>
  <c r="P7" i="2"/>
  <c r="AF6" i="2"/>
  <c r="AD6" i="2"/>
  <c r="Y6" i="2"/>
  <c r="V6" i="2"/>
  <c r="S6" i="2"/>
  <c r="P6" i="2"/>
  <c r="AF5" i="2"/>
  <c r="AD5" i="2"/>
  <c r="Y5" i="2"/>
  <c r="V5" i="2"/>
  <c r="S5" i="2"/>
  <c r="P5" i="2"/>
  <c r="AF4" i="2"/>
  <c r="AD4" i="2"/>
  <c r="Y4" i="2"/>
  <c r="V4" i="2"/>
  <c r="S4" i="2"/>
  <c r="P4" i="2"/>
  <c r="AG3" i="2"/>
  <c r="AG2" i="2"/>
  <c r="AG1" i="2"/>
  <c r="P11" i="1"/>
  <c r="L61" i="1"/>
  <c r="N25" i="1"/>
  <c r="AG67" i="1" s="1"/>
  <c r="M25" i="1"/>
  <c r="AF67" i="1" s="1"/>
  <c r="L25" i="1"/>
  <c r="AE67" i="1" s="1"/>
  <c r="K25" i="1"/>
  <c r="AD67" i="1" s="1"/>
  <c r="J25" i="1"/>
  <c r="AC67" i="1" s="1"/>
  <c r="I25" i="1"/>
  <c r="AB67" i="1" s="1"/>
  <c r="H25" i="1"/>
  <c r="AA67" i="1" s="1"/>
  <c r="G25" i="1"/>
  <c r="Z67" i="1" s="1"/>
  <c r="F25" i="1"/>
  <c r="Y67" i="1" s="1"/>
  <c r="E25" i="1"/>
  <c r="X67" i="1" s="1"/>
  <c r="N24" i="1"/>
  <c r="M24" i="1"/>
  <c r="L24" i="1"/>
  <c r="K24" i="1"/>
  <c r="J24" i="1"/>
  <c r="I24" i="1"/>
  <c r="H24" i="1"/>
  <c r="G24" i="1"/>
  <c r="F24" i="1"/>
  <c r="E24" i="1"/>
  <c r="P23" i="1"/>
  <c r="P22" i="1"/>
  <c r="P21" i="1"/>
  <c r="N20" i="1"/>
  <c r="W67" i="1" s="1"/>
  <c r="M20" i="1"/>
  <c r="V67" i="1" s="1"/>
  <c r="L20" i="1"/>
  <c r="U67" i="1" s="1"/>
  <c r="K20" i="1"/>
  <c r="T67" i="1" s="1"/>
  <c r="J20" i="1"/>
  <c r="S67" i="1" s="1"/>
  <c r="I20" i="1"/>
  <c r="R67" i="1" s="1"/>
  <c r="H20" i="1"/>
  <c r="Q67" i="1" s="1"/>
  <c r="G20" i="1"/>
  <c r="P67" i="1" s="1"/>
  <c r="F20" i="1"/>
  <c r="O67" i="1" s="1"/>
  <c r="E20" i="1"/>
  <c r="N67" i="1" s="1"/>
  <c r="N19" i="1"/>
  <c r="M19" i="1"/>
  <c r="L19" i="1"/>
  <c r="K19" i="1"/>
  <c r="J19" i="1"/>
  <c r="I19" i="1"/>
  <c r="H19" i="1"/>
  <c r="G19" i="1"/>
  <c r="F19" i="1"/>
  <c r="E19" i="1"/>
  <c r="P18" i="1"/>
  <c r="BB17" i="1"/>
  <c r="BA17" i="1"/>
  <c r="P17" i="1"/>
  <c r="P16" i="1"/>
  <c r="BB15" i="1"/>
  <c r="BA15" i="1"/>
  <c r="N15" i="1"/>
  <c r="M67" i="1" s="1"/>
  <c r="M15" i="1"/>
  <c r="L67" i="1" s="1"/>
  <c r="L15" i="1"/>
  <c r="K67" i="1" s="1"/>
  <c r="K15" i="1"/>
  <c r="J67" i="1" s="1"/>
  <c r="J15" i="1"/>
  <c r="I67" i="1" s="1"/>
  <c r="G15" i="1"/>
  <c r="F67" i="1" s="1"/>
  <c r="F15" i="1"/>
  <c r="E67" i="1" s="1"/>
  <c r="N14" i="1"/>
  <c r="M14" i="1"/>
  <c r="L14" i="1"/>
  <c r="K14" i="1"/>
  <c r="J14" i="1"/>
  <c r="I14" i="1"/>
  <c r="H14" i="1"/>
  <c r="G14" i="1"/>
  <c r="F14" i="1"/>
  <c r="P13" i="1"/>
  <c r="BB12" i="1"/>
  <c r="BA12" i="1"/>
  <c r="P12" i="1"/>
  <c r="BB11" i="1"/>
  <c r="BA11" i="1"/>
  <c r="AI8" i="1"/>
  <c r="AG8" i="1"/>
  <c r="AB8" i="1"/>
  <c r="Y8" i="1"/>
  <c r="V8" i="1"/>
  <c r="S8" i="1"/>
  <c r="AI7" i="1"/>
  <c r="AG7" i="1"/>
  <c r="AB7" i="1"/>
  <c r="Y7" i="1"/>
  <c r="V7" i="1"/>
  <c r="S7" i="1"/>
  <c r="AI6" i="1"/>
  <c r="AG6" i="1"/>
  <c r="AB6" i="1"/>
  <c r="Y6" i="1"/>
  <c r="V6" i="1"/>
  <c r="S6" i="1"/>
  <c r="AI5" i="1"/>
  <c r="AG5" i="1"/>
  <c r="AB5" i="1"/>
  <c r="Y5" i="1"/>
  <c r="V5" i="1"/>
  <c r="S5" i="1"/>
  <c r="O18" i="2" l="1"/>
  <c r="H28" i="2" s="1"/>
  <c r="H27" i="2"/>
  <c r="O19" i="2"/>
  <c r="H25" i="2"/>
  <c r="O26" i="2" s="1"/>
  <c r="D39" i="2" s="1"/>
  <c r="N39" i="2" s="1"/>
  <c r="O25" i="2"/>
  <c r="AA66" i="2"/>
  <c r="O14" i="2"/>
  <c r="M26" i="1"/>
  <c r="I26" i="1"/>
  <c r="E26" i="1"/>
  <c r="K26" i="1"/>
  <c r="G26" i="1"/>
  <c r="N26" i="1"/>
  <c r="J26" i="1"/>
  <c r="F26" i="1"/>
  <c r="H26" i="1"/>
  <c r="L26" i="1"/>
  <c r="P19" i="1"/>
  <c r="P15" i="1"/>
  <c r="P24" i="1"/>
  <c r="P25" i="1"/>
  <c r="P14" i="1"/>
  <c r="P20" i="1"/>
  <c r="E80" i="1" l="1"/>
  <c r="P45" i="2"/>
  <c r="W45" i="2" s="1"/>
  <c r="P44" i="2"/>
  <c r="R44" i="2" s="1"/>
  <c r="P43" i="2"/>
  <c r="Q43" i="2" s="1"/>
  <c r="X43" i="2"/>
  <c r="R43" i="2"/>
  <c r="W43" i="2"/>
  <c r="T43" i="2"/>
  <c r="Y43" i="2"/>
  <c r="S43" i="2"/>
  <c r="X45" i="2"/>
  <c r="R45" i="2"/>
  <c r="V45" i="2"/>
  <c r="H29" i="2"/>
  <c r="D31" i="2"/>
  <c r="N33" i="2" s="1"/>
  <c r="AE72" i="2"/>
  <c r="Y72" i="2"/>
  <c r="S72" i="2"/>
  <c r="M72" i="2"/>
  <c r="G72" i="2"/>
  <c r="I78" i="2"/>
  <c r="AD72" i="2"/>
  <c r="X72" i="2"/>
  <c r="R72" i="2"/>
  <c r="L72" i="2"/>
  <c r="F72" i="2"/>
  <c r="AY12" i="2"/>
  <c r="AX12" i="2"/>
  <c r="AC72" i="2"/>
  <c r="W72" i="2"/>
  <c r="Q72" i="2"/>
  <c r="K72" i="2"/>
  <c r="E72" i="2"/>
  <c r="AB72" i="2"/>
  <c r="V72" i="2"/>
  <c r="P72" i="2"/>
  <c r="J72" i="2"/>
  <c r="D72" i="2"/>
  <c r="AA72" i="2"/>
  <c r="U72" i="2"/>
  <c r="O72" i="2"/>
  <c r="I72" i="2"/>
  <c r="C72" i="2"/>
  <c r="AF72" i="2"/>
  <c r="Z72" i="2"/>
  <c r="T72" i="2"/>
  <c r="N72" i="2"/>
  <c r="H72" i="2"/>
  <c r="D79" i="2"/>
  <c r="I77" i="2" s="1"/>
  <c r="P27" i="1"/>
  <c r="E40" i="1" s="1"/>
  <c r="O40" i="1" s="1"/>
  <c r="P26" i="1"/>
  <c r="I28" i="1"/>
  <c r="I29" i="1"/>
  <c r="S46" i="1"/>
  <c r="S44" i="1"/>
  <c r="S45" i="1"/>
  <c r="I30" i="1" l="1"/>
  <c r="AA70" i="1" s="1"/>
  <c r="E32" i="1"/>
  <c r="O34" i="1" s="1"/>
  <c r="AD73" i="1"/>
  <c r="J77" i="1"/>
  <c r="H71" i="1" s="1"/>
  <c r="S44" i="2"/>
  <c r="V44" i="2"/>
  <c r="Y44" i="2"/>
  <c r="U45" i="2"/>
  <c r="S45" i="2"/>
  <c r="T44" i="2"/>
  <c r="Y45" i="2"/>
  <c r="W44" i="2"/>
  <c r="Q45" i="2"/>
  <c r="T45" i="2"/>
  <c r="X44" i="2"/>
  <c r="U44" i="2"/>
  <c r="Q44" i="2"/>
  <c r="U43" i="2"/>
  <c r="V43" i="2"/>
  <c r="D34" i="2"/>
  <c r="N35" i="2" s="1"/>
  <c r="AE71" i="2"/>
  <c r="Y71" i="2"/>
  <c r="S71" i="2"/>
  <c r="M71" i="2"/>
  <c r="G71" i="2"/>
  <c r="AD71" i="2"/>
  <c r="X71" i="2"/>
  <c r="R71" i="2"/>
  <c r="L71" i="2"/>
  <c r="F71" i="2"/>
  <c r="AC71" i="2"/>
  <c r="W71" i="2"/>
  <c r="Q71" i="2"/>
  <c r="K71" i="2"/>
  <c r="E71" i="2"/>
  <c r="AB71" i="2"/>
  <c r="V71" i="2"/>
  <c r="P71" i="2"/>
  <c r="J71" i="2"/>
  <c r="D71" i="2"/>
  <c r="AA71" i="2"/>
  <c r="U71" i="2"/>
  <c r="O71" i="2"/>
  <c r="I71" i="2"/>
  <c r="C71" i="2"/>
  <c r="AF71" i="2"/>
  <c r="Z71" i="2"/>
  <c r="T71" i="2"/>
  <c r="N71" i="2"/>
  <c r="H71" i="2"/>
  <c r="I76" i="2"/>
  <c r="AE69" i="2"/>
  <c r="Y69" i="2"/>
  <c r="S69" i="2"/>
  <c r="M69" i="2"/>
  <c r="G69" i="2"/>
  <c r="AD69" i="2"/>
  <c r="X69" i="2"/>
  <c r="R69" i="2"/>
  <c r="L69" i="2"/>
  <c r="F69" i="2"/>
  <c r="AC69" i="2"/>
  <c r="W69" i="2"/>
  <c r="Q69" i="2"/>
  <c r="K69" i="2"/>
  <c r="E69" i="2"/>
  <c r="AB69" i="2"/>
  <c r="V69" i="2"/>
  <c r="P69" i="2"/>
  <c r="J69" i="2"/>
  <c r="D69" i="2"/>
  <c r="AA69" i="2"/>
  <c r="U69" i="2"/>
  <c r="O69" i="2"/>
  <c r="I69" i="2"/>
  <c r="C69" i="2"/>
  <c r="AF69" i="2"/>
  <c r="Z69" i="2"/>
  <c r="T69" i="2"/>
  <c r="N69" i="2"/>
  <c r="H69" i="2"/>
  <c r="X73" i="1"/>
  <c r="M73" i="1"/>
  <c r="J79" i="1"/>
  <c r="O73" i="1"/>
  <c r="D73" i="1"/>
  <c r="V73" i="1"/>
  <c r="W73" i="1"/>
  <c r="H73" i="1"/>
  <c r="AB73" i="1"/>
  <c r="U73" i="1"/>
  <c r="F73" i="1"/>
  <c r="Z73" i="1"/>
  <c r="G73" i="1"/>
  <c r="AA73" i="1"/>
  <c r="L73" i="1"/>
  <c r="E73" i="1"/>
  <c r="Y73" i="1"/>
  <c r="J73" i="1"/>
  <c r="K73" i="1"/>
  <c r="AE73" i="1"/>
  <c r="T73" i="1"/>
  <c r="I73" i="1"/>
  <c r="AC73" i="1"/>
  <c r="R73" i="1"/>
  <c r="BB13" i="1"/>
  <c r="S73" i="1"/>
  <c r="BA13" i="1"/>
  <c r="P73" i="1"/>
  <c r="AF73" i="1"/>
  <c r="Q73" i="1"/>
  <c r="AG73" i="1"/>
  <c r="N73" i="1"/>
  <c r="J78" i="1"/>
  <c r="X72" i="1" s="1"/>
  <c r="Z45" i="1"/>
  <c r="V45" i="1"/>
  <c r="AB45" i="1"/>
  <c r="X45" i="1"/>
  <c r="T45" i="1"/>
  <c r="Y45" i="1"/>
  <c r="W45" i="1"/>
  <c r="U45" i="1"/>
  <c r="AA45" i="1"/>
  <c r="Y44" i="1"/>
  <c r="U44" i="1"/>
  <c r="AA44" i="1"/>
  <c r="W44" i="1"/>
  <c r="AB44" i="1"/>
  <c r="T44" i="1"/>
  <c r="X44" i="1"/>
  <c r="V44" i="1"/>
  <c r="Z44" i="1"/>
  <c r="AA46" i="1"/>
  <c r="W46" i="1"/>
  <c r="Y46" i="1"/>
  <c r="U46" i="1"/>
  <c r="V46" i="1"/>
  <c r="AB46" i="1"/>
  <c r="Z46" i="1"/>
  <c r="X46" i="1"/>
  <c r="T46" i="1"/>
  <c r="V71" i="1" l="1"/>
  <c r="Q70" i="1"/>
  <c r="D70" i="1"/>
  <c r="N70" i="1"/>
  <c r="AB70" i="1"/>
  <c r="R70" i="1"/>
  <c r="U70" i="1"/>
  <c r="V70" i="1"/>
  <c r="G70" i="1"/>
  <c r="Z70" i="1"/>
  <c r="AF70" i="1"/>
  <c r="O70" i="1"/>
  <c r="AD70" i="1"/>
  <c r="I70" i="1"/>
  <c r="AE70" i="1"/>
  <c r="H70" i="1"/>
  <c r="AC70" i="1"/>
  <c r="L70" i="1"/>
  <c r="K70" i="1"/>
  <c r="AG70" i="1"/>
  <c r="P70" i="1"/>
  <c r="F70" i="1"/>
  <c r="T70" i="1"/>
  <c r="J70" i="1"/>
  <c r="X70" i="1"/>
  <c r="E70" i="1"/>
  <c r="S70" i="1"/>
  <c r="M70" i="1"/>
  <c r="W70" i="1"/>
  <c r="Y70" i="1"/>
  <c r="D37" i="2"/>
  <c r="D42" i="2" s="1"/>
  <c r="N37" i="2"/>
  <c r="G45" i="2" s="1"/>
  <c r="AE70" i="2"/>
  <c r="Y70" i="2"/>
  <c r="S70" i="2"/>
  <c r="M70" i="2"/>
  <c r="G70" i="2"/>
  <c r="AD70" i="2"/>
  <c r="X70" i="2"/>
  <c r="R70" i="2"/>
  <c r="L70" i="2"/>
  <c r="F70" i="2"/>
  <c r="AC70" i="2"/>
  <c r="W70" i="2"/>
  <c r="Q70" i="2"/>
  <c r="K70" i="2"/>
  <c r="E70" i="2"/>
  <c r="AB70" i="2"/>
  <c r="V70" i="2"/>
  <c r="P70" i="2"/>
  <c r="J70" i="2"/>
  <c r="D70" i="2"/>
  <c r="AA70" i="2"/>
  <c r="U70" i="2"/>
  <c r="O70" i="2"/>
  <c r="I70" i="2"/>
  <c r="C70" i="2"/>
  <c r="AF70" i="2"/>
  <c r="Z70" i="2"/>
  <c r="T70" i="2"/>
  <c r="N70" i="2"/>
  <c r="H70" i="2"/>
  <c r="AC72" i="1"/>
  <c r="Z72" i="1"/>
  <c r="AD71" i="1"/>
  <c r="W71" i="1"/>
  <c r="L72" i="1"/>
  <c r="AF71" i="1"/>
  <c r="Q71" i="1"/>
  <c r="AD72" i="1"/>
  <c r="L71" i="1"/>
  <c r="Y71" i="1"/>
  <c r="M72" i="1"/>
  <c r="D72" i="1"/>
  <c r="O71" i="1"/>
  <c r="AB71" i="1"/>
  <c r="J71" i="1"/>
  <c r="N71" i="1"/>
  <c r="F72" i="1"/>
  <c r="O72" i="1"/>
  <c r="AB72" i="1"/>
  <c r="G71" i="1"/>
  <c r="AA71" i="1"/>
  <c r="P71" i="1"/>
  <c r="I71" i="1"/>
  <c r="AC71" i="1"/>
  <c r="R71" i="1"/>
  <c r="I72" i="1"/>
  <c r="J72" i="1"/>
  <c r="AA72" i="1"/>
  <c r="AF72" i="1"/>
  <c r="K71" i="1"/>
  <c r="AE71" i="1"/>
  <c r="X71" i="1"/>
  <c r="M71" i="1"/>
  <c r="AG71" i="1"/>
  <c r="Z71" i="1"/>
  <c r="E35" i="1"/>
  <c r="O36" i="1" s="1"/>
  <c r="U72" i="1"/>
  <c r="V72" i="1"/>
  <c r="S72" i="1"/>
  <c r="P72" i="1"/>
  <c r="S71" i="1"/>
  <c r="D71" i="1"/>
  <c r="T71" i="1"/>
  <c r="E71" i="1"/>
  <c r="U71" i="1"/>
  <c r="F71" i="1"/>
  <c r="E72" i="1"/>
  <c r="Y72" i="1"/>
  <c r="N72" i="1"/>
  <c r="K72" i="1"/>
  <c r="AE72" i="1"/>
  <c r="T72" i="1"/>
  <c r="Q72" i="1"/>
  <c r="AG72" i="1"/>
  <c r="R72" i="1"/>
  <c r="G72" i="1"/>
  <c r="W72" i="1"/>
  <c r="H72" i="1"/>
  <c r="L39" i="2" l="1"/>
  <c r="L35" i="2"/>
  <c r="L37" i="2"/>
  <c r="L33" i="2"/>
  <c r="M41" i="2"/>
  <c r="E38" i="1"/>
  <c r="E43" i="1" s="1"/>
  <c r="D52" i="2" l="1"/>
  <c r="J42" i="2"/>
  <c r="L52" i="2"/>
  <c r="K56" i="2"/>
  <c r="G44" i="2"/>
  <c r="O38" i="1"/>
  <c r="H46" i="1" s="1"/>
  <c r="M34" i="1"/>
  <c r="M38" i="1"/>
  <c r="H45" i="1" s="1"/>
  <c r="N42" i="1"/>
  <c r="M36" i="1"/>
  <c r="M40" i="1"/>
  <c r="L56" i="2" l="1"/>
  <c r="D54" i="2" s="1"/>
  <c r="D56" i="2"/>
  <c r="K43" i="1"/>
</calcChain>
</file>

<file path=xl/sharedStrings.xml><?xml version="1.0" encoding="utf-8"?>
<sst xmlns="http://schemas.openxmlformats.org/spreadsheetml/2006/main" count="191" uniqueCount="100">
  <si>
    <t>MSA - Estudo de Repetibilidade e Reprodutibilidade
Variação Total / Tolerância (4ª Edição)</t>
  </si>
  <si>
    <t>Peça</t>
  </si>
  <si>
    <t>Nome do Equipamento:</t>
  </si>
  <si>
    <t>Peças (n):</t>
  </si>
  <si>
    <t>Características:</t>
  </si>
  <si>
    <t>Equipamento No.:</t>
  </si>
  <si>
    <t>Operadores:</t>
  </si>
  <si>
    <t>Especificações:</t>
  </si>
  <si>
    <t>Tipo do Equipamento:</t>
  </si>
  <si>
    <t>Repetições (r) :</t>
  </si>
  <si>
    <t>Data:</t>
  </si>
  <si>
    <t>Responsável:</t>
  </si>
  <si>
    <t>Tolerância:</t>
  </si>
  <si>
    <t>Repetição</t>
  </si>
  <si>
    <t>Médias</t>
  </si>
  <si>
    <t>A N Á L I S E      G R Á F I C A</t>
  </si>
  <si>
    <t>Operador</t>
  </si>
  <si>
    <t>Média</t>
  </si>
  <si>
    <t>Amplitude</t>
  </si>
  <si>
    <t>Média da peça</t>
  </si>
  <si>
    <t>Repetições</t>
  </si>
  <si>
    <r>
      <t>D</t>
    </r>
    <r>
      <rPr>
        <b/>
        <vertAlign val="subscript"/>
        <sz val="10"/>
        <rFont val="Arial"/>
        <family val="2"/>
      </rPr>
      <t>4</t>
    </r>
  </si>
  <si>
    <t>Operadores</t>
  </si>
  <si>
    <r>
      <t>K</t>
    </r>
    <r>
      <rPr>
        <b/>
        <vertAlign val="subscript"/>
        <sz val="10"/>
        <rFont val="Arial"/>
        <family val="2"/>
      </rPr>
      <t>2</t>
    </r>
  </si>
  <si>
    <t>Repetibilidade</t>
  </si>
  <si>
    <r>
      <t>K</t>
    </r>
    <r>
      <rPr>
        <b/>
        <vertAlign val="subscript"/>
        <sz val="10"/>
        <rFont val="Arial"/>
        <family val="2"/>
      </rPr>
      <t>1</t>
    </r>
  </si>
  <si>
    <t>Variação</t>
  </si>
  <si>
    <t>DN</t>
  </si>
  <si>
    <t>Reprodutibilidade</t>
  </si>
  <si>
    <t>VT</t>
  </si>
  <si>
    <t>TOL</t>
  </si>
  <si>
    <t>Peças</t>
  </si>
  <si>
    <r>
      <t>K</t>
    </r>
    <r>
      <rPr>
        <b/>
        <vertAlign val="subscript"/>
        <sz val="10"/>
        <rFont val="Arial"/>
        <family val="2"/>
      </rPr>
      <t>3</t>
    </r>
  </si>
  <si>
    <r>
      <t>%VE</t>
    </r>
    <r>
      <rPr>
        <sz val="10"/>
        <rFont val="Arial"/>
        <family val="2"/>
      </rPr>
      <t xml:space="preserve">
=100 [VE/DN]</t>
    </r>
  </si>
  <si>
    <t>Repetitividade &amp; Reprodutibilidade</t>
  </si>
  <si>
    <r>
      <t>%VO</t>
    </r>
    <r>
      <rPr>
        <sz val="10"/>
        <rFont val="Arial"/>
        <family val="2"/>
      </rPr>
      <t xml:space="preserve">
=100 [VO/DN]</t>
    </r>
  </si>
  <si>
    <r>
      <t>%R&amp;R</t>
    </r>
    <r>
      <rPr>
        <sz val="10"/>
        <rFont val="Arial"/>
        <family val="2"/>
      </rPr>
      <t xml:space="preserve">
=100 [R&amp;R/DN]</t>
    </r>
  </si>
  <si>
    <t>Variação do Processo (VP)</t>
  </si>
  <si>
    <r>
      <t>%VP</t>
    </r>
    <r>
      <rPr>
        <sz val="10"/>
        <rFont val="Arial"/>
        <family val="2"/>
      </rPr>
      <t xml:space="preserve">
= 100[VPDN]</t>
    </r>
  </si>
  <si>
    <t>Variação Total (VT)</t>
  </si>
  <si>
    <r>
      <t xml:space="preserve"> </t>
    </r>
    <r>
      <rPr>
        <b/>
        <sz val="10"/>
        <rFont val="Arial"/>
        <family val="2"/>
      </rPr>
      <t>ndc</t>
    </r>
    <r>
      <rPr>
        <sz val="10"/>
        <rFont val="Arial"/>
        <family val="2"/>
      </rPr>
      <t xml:space="preserve"> = 1,41[VP/R&amp;R] =</t>
    </r>
  </si>
  <si>
    <t>Resultado do Teste:</t>
  </si>
  <si>
    <t>L A U D O    F I N A L</t>
  </si>
  <si>
    <t xml:space="preserve"> SISTEMA DE MEDIÇÃO APROVADO.</t>
  </si>
  <si>
    <t xml:space="preserve"> SISTEMA DE MEDIÇÃO NECESSITA MELHORIAS E APROVAÇÃO DO CLIENTE.</t>
  </si>
  <si>
    <t xml:space="preserve"> SISTEMA DE MEDIÇÃO REPROVADO.</t>
  </si>
  <si>
    <t>RESPONSÁVEL :</t>
  </si>
  <si>
    <t>DATA :</t>
  </si>
  <si>
    <t>A</t>
  </si>
  <si>
    <t>B</t>
  </si>
  <si>
    <t>C</t>
  </si>
  <si>
    <t>LSC</t>
  </si>
  <si>
    <t>LIC</t>
  </si>
  <si>
    <t>MÉDIA</t>
  </si>
  <si>
    <t>gráfico das médias</t>
  </si>
  <si>
    <t>2peças</t>
  </si>
  <si>
    <t>3peças</t>
  </si>
  <si>
    <t>a2</t>
  </si>
  <si>
    <t>x+a2r</t>
  </si>
  <si>
    <t>d3</t>
  </si>
  <si>
    <t>x-a2r</t>
  </si>
  <si>
    <t>d4</t>
  </si>
  <si>
    <t>média</t>
  </si>
  <si>
    <t>r médio</t>
  </si>
  <si>
    <t>Identificação:</t>
  </si>
  <si>
    <t>Revisão:</t>
  </si>
  <si>
    <t>Comprimento em mm</t>
  </si>
  <si>
    <t xml:space="preserve"> Trena</t>
  </si>
  <si>
    <t>Escala Métrica</t>
  </si>
  <si>
    <t>OPER. 63</t>
  </si>
  <si>
    <t>OPER.  439</t>
  </si>
  <si>
    <t>OPER. 383</t>
  </si>
  <si>
    <t>OPER. A</t>
  </si>
  <si>
    <t>OPER.  B</t>
  </si>
  <si>
    <t>OPER. C</t>
  </si>
  <si>
    <t>LSCr</t>
  </si>
  <si>
    <t>ANÁLISE GRÁFICA</t>
  </si>
  <si>
    <t>Alan Weiland</t>
  </si>
  <si>
    <t>26/04/224</t>
  </si>
  <si>
    <t>Elemento geométrico:</t>
  </si>
  <si>
    <t>Código - Descrição:</t>
  </si>
  <si>
    <t>Especificação:</t>
  </si>
  <si>
    <t>Foto do Elemento Geométrico em Análise</t>
  </si>
  <si>
    <t>Desenho do Objeto da Análise</t>
  </si>
  <si>
    <t>Inspetor A</t>
  </si>
  <si>
    <t>Inspetor B</t>
  </si>
  <si>
    <t>Inspetor C</t>
  </si>
  <si>
    <t>Estudo de Repetibilidade e Reprodutibilidade para
Avaliação Metrológica dos Inspetores</t>
  </si>
  <si>
    <t>RQ212
Rev: 00
Data: 26/04/2024</t>
  </si>
  <si>
    <t>Inspetores avaliados:</t>
  </si>
  <si>
    <t>73mm ±2mm</t>
  </si>
  <si>
    <t>Diâmetro</t>
  </si>
  <si>
    <t>245.021.75 - TRY-WAY SM150-V19-PC-0059 - 52002760</t>
  </si>
  <si>
    <t>245.021.75</t>
  </si>
  <si>
    <t>Diâmetro (mm)</t>
  </si>
  <si>
    <t>73 mm</t>
  </si>
  <si>
    <t>Paquímetro Analógico Mitutoyo</t>
  </si>
  <si>
    <t>PQ54</t>
  </si>
  <si>
    <t>(A) Nelson Rodrigues (B) Hariel dos Santos (C) Eduardo Grassmann</t>
  </si>
  <si>
    <t>FORAM AVALIADOS 03 INSPETORES NESSA RODADA. A CARACTERÍSTICA GEOMÉTRICA AVALIADA TEM GRANDE VARIABILIDADE NATURAL. EVIDENCIADO QUE AS MEDIÇÕES REALIZADAS PELO INSPETOR (C) TEM VÍCIO DE FORMA NA AMPLITUDE DAS MEDIÇÕES, UMA VEZ QUE TEVE VARIAÇÃO QUASE NULA NA MEDIÇÃO DE PRATICAMENTE TODAS AS PEÇAS.  UMA ANÁLISE PONTO A PONTO DAS MEDIÇÕES PERMITE INFERIR QUE OS INSPETORES (A) E (B) TÊM DIFICULDADE EM IDENTIFICAR VARIAÇÕES DE MEDIDA NA ESCALA CENTESIMAL, VISTO QUE MUITAS MEDIDAS TIVERAM VALORES REPETIDOS E LIMITADOS A CASA DECIMAL. O INSPETOR (C) TAMBÉM REGISTROU MEDIDAS QUE NÃO PODERIAM TER SIDO MEDIDAS COM UM PAQUÍMETRO COM RESOLUÇÃO DE 0,02MM.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</si>
</sst>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
    <numFmt numFmtId="167" formatCode="0.000%"/>
  </numFmts>
  <fonts count="38" x14ac:knownFonts="1">
    <font>
      <sz val="11"/>
      <color theme="1"/>
      <name val="Calibri"/>
      <family val="2"/>
      <scheme val="minor"/>
    </font>
    <font>
      <sz val="11"/>
      <color theme="1"/>
      <name val="Calibri"/>
      <family val="2"/>
      <scheme val="minor"/>
    </font>
    <font>
      <b/>
      <sz val="12"/>
      <name val="Arial"/>
      <family val="2"/>
    </font>
    <font>
      <sz val="10"/>
      <name val="Arial"/>
      <family val="2"/>
    </font>
    <font>
      <b/>
      <sz val="9"/>
      <color indexed="62"/>
      <name val="Arial Narrow"/>
      <family val="2"/>
    </font>
    <font>
      <b/>
      <sz val="9"/>
      <color indexed="62"/>
      <name val="Arial"/>
      <family val="2"/>
    </font>
    <font>
      <b/>
      <sz val="10"/>
      <color indexed="62"/>
      <name val="Arial"/>
      <family val="2"/>
    </font>
    <font>
      <sz val="8"/>
      <name val="Arial"/>
      <family val="2"/>
    </font>
    <font>
      <b/>
      <sz val="8"/>
      <color indexed="62"/>
      <name val="Arial Narrow"/>
      <family val="2"/>
    </font>
    <font>
      <b/>
      <sz val="10"/>
      <color indexed="62"/>
      <name val="Arial Narrow"/>
      <family val="2"/>
    </font>
    <font>
      <b/>
      <sz val="7.5"/>
      <color indexed="62"/>
      <name val="Arial"/>
      <family val="2"/>
    </font>
    <font>
      <b/>
      <sz val="10"/>
      <name val="Arial"/>
      <family val="2"/>
    </font>
    <font>
      <b/>
      <sz val="11"/>
      <name val="Arial"/>
      <family val="2"/>
    </font>
    <font>
      <b/>
      <sz val="8"/>
      <name val="Arial"/>
      <family val="2"/>
    </font>
    <font>
      <sz val="9"/>
      <name val="Arial"/>
      <family val="2"/>
    </font>
    <font>
      <b/>
      <vertAlign val="subscript"/>
      <sz val="10"/>
      <name val="Arial"/>
      <family val="2"/>
    </font>
    <font>
      <b/>
      <sz val="9"/>
      <name val="Arial"/>
      <family val="2"/>
    </font>
    <font>
      <i/>
      <sz val="10"/>
      <color indexed="10"/>
      <name val="Arial"/>
      <family val="2"/>
    </font>
    <font>
      <sz val="10"/>
      <color indexed="9"/>
      <name val="Arial"/>
      <family val="2"/>
    </font>
    <font>
      <b/>
      <i/>
      <sz val="12"/>
      <name val="Arial"/>
      <family val="2"/>
    </font>
    <font>
      <b/>
      <i/>
      <sz val="12"/>
      <color indexed="10"/>
      <name val="Arial"/>
      <family val="2"/>
    </font>
    <font>
      <b/>
      <sz val="14"/>
      <name val="Arial"/>
      <family val="2"/>
    </font>
    <font>
      <sz val="10"/>
      <color indexed="10"/>
      <name val="Arial"/>
      <family val="2"/>
    </font>
    <font>
      <b/>
      <sz val="10"/>
      <color indexed="10"/>
      <name val="Arial"/>
      <family val="2"/>
    </font>
    <font>
      <b/>
      <sz val="10"/>
      <color indexed="9"/>
      <name val="Arial"/>
      <family val="2"/>
    </font>
    <font>
      <sz val="8"/>
      <color indexed="9"/>
      <name val="Arial"/>
      <family val="2"/>
    </font>
    <font>
      <sz val="8"/>
      <color indexed="10"/>
      <name val="Arial"/>
      <family val="2"/>
    </font>
    <font>
      <sz val="12"/>
      <color indexed="9"/>
      <name val="Arial"/>
      <family val="2"/>
    </font>
    <font>
      <sz val="11"/>
      <color rgb="FFFF0000"/>
      <name val="Calibri"/>
      <family val="2"/>
      <scheme val="minor"/>
    </font>
    <font>
      <sz val="10"/>
      <color rgb="FFFF0000"/>
      <name val="Arial"/>
      <family val="2"/>
    </font>
    <font>
      <sz val="12"/>
      <color rgb="FFFF0000"/>
      <name val="Arial"/>
      <family val="2"/>
    </font>
    <font>
      <sz val="8"/>
      <color rgb="FFFF0000"/>
      <name val="Arial"/>
      <family val="2"/>
    </font>
    <font>
      <b/>
      <sz val="10"/>
      <color rgb="FFFF0000"/>
      <name val="Arial"/>
      <family val="2"/>
    </font>
    <font>
      <sz val="10"/>
      <color theme="0"/>
      <name val="Arial"/>
      <family val="2"/>
    </font>
    <font>
      <b/>
      <i/>
      <u/>
      <sz val="20"/>
      <color theme="1" tint="0.499984740745262"/>
      <name val="Arial"/>
      <family val="2"/>
    </font>
    <font>
      <sz val="10"/>
      <color theme="1" tint="0.499984740745262"/>
      <name val="Arial"/>
      <family val="2"/>
    </font>
    <font>
      <sz val="12"/>
      <color theme="1" tint="0.499984740745262"/>
      <name val="Arial"/>
      <family val="2"/>
    </font>
    <font>
      <b/>
      <sz val="11"/>
      <color theme="1"/>
      <name val="Calibri"/>
      <family val="2"/>
      <scheme val="minor"/>
    </font>
  </fonts>
  <fills count="9">
    <fill>
      <patternFill patternType="none"/>
    </fill>
    <fill>
      <patternFill patternType="gray125"/>
    </fill>
    <fill>
      <patternFill patternType="solid">
        <fgColor indexed="9"/>
        <bgColor indexed="64"/>
      </patternFill>
    </fill>
    <fill>
      <patternFill patternType="solid">
        <fgColor indexed="31"/>
        <bgColor indexed="64"/>
      </patternFill>
    </fill>
    <fill>
      <patternFill patternType="solid">
        <fgColor indexed="65"/>
        <bgColor indexed="64"/>
      </patternFill>
    </fill>
    <fill>
      <patternFill patternType="solid">
        <fgColor indexed="42"/>
        <bgColor indexed="64"/>
      </patternFill>
    </fill>
    <fill>
      <patternFill patternType="lightGray">
        <fgColor indexed="9"/>
        <bgColor indexed="9"/>
      </patternFill>
    </fill>
    <fill>
      <patternFill patternType="solid">
        <fgColor rgb="FFFFFF00"/>
        <bgColor indexed="64"/>
      </patternFill>
    </fill>
    <fill>
      <patternFill patternType="solid">
        <fgColor theme="0"/>
        <bgColor indexed="64"/>
      </patternFill>
    </fill>
  </fills>
  <borders count="96">
    <border>
      <left/>
      <right/>
      <top/>
      <bottom/>
      <diagonal/>
    </border>
    <border>
      <left/>
      <right/>
      <top style="thick">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right style="thick">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right style="thick">
        <color indexed="64"/>
      </right>
      <top/>
      <bottom style="medium">
        <color indexed="64"/>
      </bottom>
      <diagonal/>
    </border>
    <border>
      <left style="thick">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thick">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ck">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ck">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ck">
        <color indexed="64"/>
      </right>
      <top/>
      <bottom style="thin">
        <color indexed="64"/>
      </bottom>
      <diagonal/>
    </border>
    <border>
      <left style="thin">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ck">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top style="thick">
        <color indexed="64"/>
      </top>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569">
    <xf numFmtId="0" fontId="0" fillId="0" borderId="0" xfId="0"/>
    <xf numFmtId="0" fontId="3" fillId="0" borderId="0" xfId="0" applyFont="1" applyAlignment="1">
      <alignment horizontal="center" vertical="center"/>
    </xf>
    <xf numFmtId="0" fontId="3" fillId="0" borderId="0" xfId="0" applyFont="1" applyAlignment="1">
      <alignment horizontal="left" vertical="center"/>
    </xf>
    <xf numFmtId="0" fontId="6" fillId="3" borderId="4" xfId="0" applyFont="1" applyFill="1" applyBorder="1" applyAlignment="1" applyProtection="1">
      <alignment horizontal="left"/>
      <protection locked="0"/>
    </xf>
    <xf numFmtId="0" fontId="7" fillId="2" borderId="5" xfId="0" applyFont="1" applyFill="1" applyBorder="1" applyAlignment="1">
      <alignment horizontal="left" indent="1"/>
    </xf>
    <xf numFmtId="0" fontId="7" fillId="2" borderId="6" xfId="0" applyFont="1" applyFill="1" applyBorder="1"/>
    <xf numFmtId="0" fontId="7" fillId="2" borderId="7" xfId="0" applyFont="1" applyFill="1" applyBorder="1"/>
    <xf numFmtId="0" fontId="8" fillId="3" borderId="8" xfId="0" applyFont="1" applyFill="1" applyBorder="1" applyAlignment="1">
      <alignment horizontal="left"/>
    </xf>
    <xf numFmtId="0" fontId="9" fillId="3" borderId="6" xfId="0" applyFont="1" applyFill="1" applyBorder="1" applyAlignment="1">
      <alignment horizontal="left"/>
    </xf>
    <xf numFmtId="0" fontId="9" fillId="3" borderId="7" xfId="0" applyFont="1" applyFill="1" applyBorder="1" applyAlignment="1">
      <alignment horizontal="left"/>
    </xf>
    <xf numFmtId="0" fontId="7" fillId="2" borderId="8" xfId="0" applyFont="1" applyFill="1" applyBorder="1" applyAlignment="1">
      <alignment horizontal="left"/>
    </xf>
    <xf numFmtId="0" fontId="3" fillId="2" borderId="6" xfId="0" applyFont="1" applyFill="1" applyBorder="1" applyAlignment="1">
      <alignment horizontal="left"/>
    </xf>
    <xf numFmtId="0" fontId="6" fillId="3" borderId="9" xfId="0" applyFont="1" applyFill="1" applyBorder="1" applyAlignment="1">
      <alignment horizontal="left"/>
    </xf>
    <xf numFmtId="0" fontId="3" fillId="0" borderId="0" xfId="0" applyFont="1" applyAlignment="1">
      <alignment horizontal="left"/>
    </xf>
    <xf numFmtId="0" fontId="6" fillId="3" borderId="12" xfId="0" applyFont="1" applyFill="1" applyBorder="1" applyAlignment="1" applyProtection="1">
      <alignment horizontal="left"/>
      <protection locked="0"/>
    </xf>
    <xf numFmtId="0" fontId="6" fillId="3" borderId="17" xfId="0" applyFont="1" applyFill="1" applyBorder="1" applyAlignment="1" applyProtection="1">
      <alignment horizontal="left"/>
      <protection locked="0"/>
    </xf>
    <xf numFmtId="0" fontId="3" fillId="4" borderId="25" xfId="0" applyFont="1" applyFill="1" applyBorder="1" applyAlignment="1">
      <alignment horizontal="left"/>
    </xf>
    <xf numFmtId="0" fontId="3" fillId="4" borderId="0" xfId="0" applyFont="1" applyFill="1"/>
    <xf numFmtId="0" fontId="3" fillId="4" borderId="26" xfId="0" applyFont="1" applyFill="1" applyBorder="1"/>
    <xf numFmtId="0" fontId="3" fillId="0" borderId="0" xfId="0" applyFont="1"/>
    <xf numFmtId="0" fontId="3" fillId="2" borderId="30" xfId="0" applyFont="1" applyFill="1" applyBorder="1" applyAlignment="1">
      <alignment horizontal="center"/>
    </xf>
    <xf numFmtId="0" fontId="3" fillId="2" borderId="31" xfId="0" applyFont="1" applyFill="1" applyBorder="1" applyAlignment="1">
      <alignment horizontal="center"/>
    </xf>
    <xf numFmtId="0" fontId="3" fillId="0" borderId="36" xfId="0" applyFont="1" applyBorder="1" applyAlignment="1">
      <alignment horizontal="center"/>
    </xf>
    <xf numFmtId="0" fontId="3" fillId="0" borderId="37" xfId="0" applyFont="1" applyBorder="1" applyAlignment="1">
      <alignment horizontal="right"/>
    </xf>
    <xf numFmtId="0" fontId="3" fillId="4" borderId="25" xfId="0" applyFont="1" applyFill="1" applyBorder="1"/>
    <xf numFmtId="164" fontId="3" fillId="0" borderId="0" xfId="0" applyNumberFormat="1" applyFont="1" applyAlignment="1">
      <alignment horizontal="left"/>
    </xf>
    <xf numFmtId="0" fontId="3" fillId="0" borderId="41" xfId="0" applyFont="1" applyBorder="1" applyAlignment="1">
      <alignment horizontal="center"/>
    </xf>
    <xf numFmtId="0" fontId="3" fillId="0" borderId="8" xfId="0" applyFont="1" applyBorder="1" applyAlignment="1">
      <alignment horizontal="right"/>
    </xf>
    <xf numFmtId="0" fontId="14" fillId="0" borderId="41" xfId="0" applyFont="1" applyBorder="1"/>
    <xf numFmtId="0" fontId="14" fillId="0" borderId="8" xfId="0" applyFont="1" applyBorder="1" applyAlignment="1">
      <alignment horizontal="right"/>
    </xf>
    <xf numFmtId="0" fontId="14" fillId="0" borderId="43" xfId="0" applyFont="1" applyBorder="1"/>
    <xf numFmtId="164" fontId="7" fillId="0" borderId="14" xfId="0" applyNumberFormat="1" applyFont="1" applyBorder="1" applyAlignment="1">
      <alignment horizontal="center"/>
    </xf>
    <xf numFmtId="0" fontId="14" fillId="0" borderId="15" xfId="0" applyFont="1" applyBorder="1" applyAlignment="1">
      <alignment horizontal="right"/>
    </xf>
    <xf numFmtId="0" fontId="3" fillId="2" borderId="37" xfId="0" applyFont="1" applyFill="1" applyBorder="1" applyAlignment="1">
      <alignment horizontal="right"/>
    </xf>
    <xf numFmtId="165" fontId="7" fillId="2" borderId="38" xfId="0" applyNumberFormat="1" applyFont="1" applyFill="1" applyBorder="1" applyAlignment="1">
      <alignment horizontal="right"/>
    </xf>
    <xf numFmtId="0" fontId="3" fillId="2" borderId="15" xfId="0" applyFont="1" applyFill="1" applyBorder="1" applyAlignment="1">
      <alignment horizontal="right"/>
    </xf>
    <xf numFmtId="165" fontId="7" fillId="2" borderId="44" xfId="0" applyNumberFormat="1" applyFont="1" applyFill="1" applyBorder="1" applyAlignment="1">
      <alignment horizontal="right"/>
    </xf>
    <xf numFmtId="0" fontId="11" fillId="2" borderId="50" xfId="0" applyFont="1" applyFill="1" applyBorder="1" applyAlignment="1">
      <alignment horizontal="center"/>
    </xf>
    <xf numFmtId="0" fontId="3" fillId="2" borderId="45" xfId="0" applyFont="1" applyFill="1" applyBorder="1" applyAlignment="1">
      <alignment horizontal="right"/>
    </xf>
    <xf numFmtId="0" fontId="3" fillId="2" borderId="51" xfId="0" applyFont="1" applyFill="1" applyBorder="1" applyAlignment="1">
      <alignment horizontal="right"/>
    </xf>
    <xf numFmtId="0" fontId="3" fillId="2" borderId="51" xfId="0" applyFont="1" applyFill="1" applyBorder="1"/>
    <xf numFmtId="0" fontId="3" fillId="2" borderId="52" xfId="0" applyFont="1" applyFill="1" applyBorder="1"/>
    <xf numFmtId="0" fontId="3" fillId="2" borderId="54" xfId="0" applyFont="1" applyFill="1" applyBorder="1" applyAlignment="1">
      <alignment horizontal="center"/>
    </xf>
    <xf numFmtId="0" fontId="3" fillId="2" borderId="46" xfId="0" applyFont="1" applyFill="1" applyBorder="1" applyAlignment="1">
      <alignment horizontal="right"/>
    </xf>
    <xf numFmtId="0" fontId="3" fillId="2" borderId="6" xfId="0" applyFont="1" applyFill="1" applyBorder="1" applyAlignment="1">
      <alignment horizontal="right"/>
    </xf>
    <xf numFmtId="165" fontId="3" fillId="2" borderId="6" xfId="0" applyNumberFormat="1" applyFont="1" applyFill="1" applyBorder="1" applyAlignment="1">
      <alignment horizontal="right"/>
    </xf>
    <xf numFmtId="0" fontId="3" fillId="2" borderId="6" xfId="0" applyFont="1" applyFill="1" applyBorder="1"/>
    <xf numFmtId="0" fontId="3" fillId="2" borderId="55" xfId="0" applyFont="1" applyFill="1" applyBorder="1"/>
    <xf numFmtId="0" fontId="3" fillId="2" borderId="56" xfId="0" applyFont="1" applyFill="1" applyBorder="1" applyAlignment="1">
      <alignment horizontal="center"/>
    </xf>
    <xf numFmtId="0" fontId="3" fillId="2" borderId="47" xfId="0" applyFont="1" applyFill="1" applyBorder="1" applyAlignment="1">
      <alignment horizontal="right"/>
    </xf>
    <xf numFmtId="0" fontId="3" fillId="2" borderId="57" xfId="0" applyFont="1" applyFill="1" applyBorder="1" applyAlignment="1">
      <alignment horizontal="right"/>
    </xf>
    <xf numFmtId="2" fontId="3" fillId="2" borderId="57" xfId="0" applyNumberFormat="1" applyFont="1" applyFill="1" applyBorder="1" applyAlignment="1">
      <alignment horizontal="right"/>
    </xf>
    <xf numFmtId="0" fontId="3" fillId="2" borderId="57" xfId="0" applyFont="1" applyFill="1" applyBorder="1"/>
    <xf numFmtId="0" fontId="3" fillId="2" borderId="58" xfId="0" applyFont="1" applyFill="1" applyBorder="1"/>
    <xf numFmtId="0" fontId="16" fillId="2" borderId="25" xfId="0" applyFont="1" applyFill="1" applyBorder="1"/>
    <xf numFmtId="0" fontId="14" fillId="2" borderId="0" xfId="0" applyFont="1" applyFill="1"/>
    <xf numFmtId="0" fontId="14" fillId="2" borderId="59" xfId="0" applyFont="1" applyFill="1" applyBorder="1"/>
    <xf numFmtId="0" fontId="14" fillId="2" borderId="65" xfId="0" applyFont="1" applyFill="1" applyBorder="1"/>
    <xf numFmtId="0" fontId="14" fillId="2" borderId="66" xfId="0" applyFont="1" applyFill="1" applyBorder="1"/>
    <xf numFmtId="165" fontId="14" fillId="2" borderId="66" xfId="0" applyNumberFormat="1" applyFont="1" applyFill="1" applyBorder="1" applyAlignment="1">
      <alignment horizontal="right"/>
    </xf>
    <xf numFmtId="0" fontId="14" fillId="2" borderId="67" xfId="0" applyFont="1" applyFill="1" applyBorder="1"/>
    <xf numFmtId="0" fontId="16" fillId="2" borderId="68" xfId="0" applyFont="1" applyFill="1" applyBorder="1"/>
    <xf numFmtId="0" fontId="14" fillId="2" borderId="69" xfId="0" applyFont="1" applyFill="1" applyBorder="1"/>
    <xf numFmtId="0" fontId="14" fillId="2" borderId="70" xfId="0" applyFont="1" applyFill="1" applyBorder="1"/>
    <xf numFmtId="0" fontId="14" fillId="2" borderId="25" xfId="0" applyFont="1" applyFill="1" applyBorder="1"/>
    <xf numFmtId="0" fontId="14" fillId="2" borderId="66" xfId="0" applyFont="1" applyFill="1" applyBorder="1" applyAlignment="1">
      <alignment horizontal="right"/>
    </xf>
    <xf numFmtId="0" fontId="3" fillId="5" borderId="73" xfId="0" applyFont="1" applyFill="1" applyBorder="1"/>
    <xf numFmtId="0" fontId="3" fillId="5" borderId="0" xfId="0" applyFont="1" applyFill="1"/>
    <xf numFmtId="0" fontId="3" fillId="5" borderId="26" xfId="0" applyFont="1" applyFill="1" applyBorder="1"/>
    <xf numFmtId="0" fontId="14" fillId="2" borderId="27" xfId="0" applyFont="1" applyFill="1" applyBorder="1"/>
    <xf numFmtId="0" fontId="14" fillId="2" borderId="28" xfId="0" applyFont="1" applyFill="1" applyBorder="1"/>
    <xf numFmtId="0" fontId="18" fillId="4" borderId="25" xfId="0" applyFont="1" applyFill="1" applyBorder="1"/>
    <xf numFmtId="0" fontId="18" fillId="4" borderId="0" xfId="0" applyFont="1" applyFill="1"/>
    <xf numFmtId="0" fontId="3" fillId="2" borderId="25" xfId="0" applyFont="1" applyFill="1" applyBorder="1"/>
    <xf numFmtId="0" fontId="3" fillId="2" borderId="0" xfId="0" applyFont="1" applyFill="1"/>
    <xf numFmtId="164" fontId="3" fillId="2" borderId="0" xfId="0" applyNumberFormat="1" applyFont="1" applyFill="1"/>
    <xf numFmtId="0" fontId="19" fillId="2" borderId="0" xfId="0" applyFont="1" applyFill="1"/>
    <xf numFmtId="0" fontId="3" fillId="2" borderId="27" xfId="0" applyFont="1" applyFill="1" applyBorder="1"/>
    <xf numFmtId="0" fontId="3" fillId="2" borderId="28" xfId="0" applyFont="1" applyFill="1" applyBorder="1"/>
    <xf numFmtId="1" fontId="3" fillId="2" borderId="28" xfId="0" applyNumberFormat="1" applyFont="1" applyFill="1" applyBorder="1"/>
    <xf numFmtId="0" fontId="19" fillId="2" borderId="28" xfId="0" applyFont="1" applyFill="1" applyBorder="1"/>
    <xf numFmtId="0" fontId="0" fillId="4" borderId="0" xfId="0" applyFill="1"/>
    <xf numFmtId="0" fontId="0" fillId="4" borderId="26" xfId="0" applyFill="1" applyBorder="1"/>
    <xf numFmtId="0" fontId="0" fillId="0" borderId="0" xfId="0" applyAlignment="1">
      <alignment horizontal="left"/>
    </xf>
    <xf numFmtId="0" fontId="18" fillId="0" borderId="25" xfId="0" applyFont="1" applyBorder="1" applyAlignment="1">
      <alignment wrapText="1"/>
    </xf>
    <xf numFmtId="0" fontId="18" fillId="0" borderId="0" xfId="0" applyFont="1" applyAlignment="1">
      <alignment wrapText="1"/>
    </xf>
    <xf numFmtId="0" fontId="18" fillId="0" borderId="26" xfId="0" applyFont="1" applyBorder="1" applyAlignment="1">
      <alignment wrapText="1"/>
    </xf>
    <xf numFmtId="166" fontId="22" fillId="0" borderId="0" xfId="0" applyNumberFormat="1" applyFont="1" applyAlignment="1">
      <alignment wrapText="1"/>
    </xf>
    <xf numFmtId="0" fontId="22" fillId="0" borderId="0" xfId="0" applyFont="1" applyAlignment="1">
      <alignment wrapText="1"/>
    </xf>
    <xf numFmtId="0" fontId="22" fillId="0" borderId="26" xfId="0" applyFont="1" applyBorder="1" applyAlignment="1">
      <alignment wrapText="1"/>
    </xf>
    <xf numFmtId="0" fontId="18" fillId="6" borderId="25" xfId="0" applyFont="1" applyFill="1" applyBorder="1"/>
    <xf numFmtId="0" fontId="18" fillId="6" borderId="0" xfId="0" applyFont="1" applyFill="1"/>
    <xf numFmtId="0" fontId="0" fillId="6" borderId="0" xfId="0" applyFill="1"/>
    <xf numFmtId="0" fontId="0" fillId="6" borderId="26" xfId="0" applyFill="1" applyBorder="1"/>
    <xf numFmtId="0" fontId="18" fillId="0" borderId="0" xfId="0" applyFont="1"/>
    <xf numFmtId="0" fontId="11" fillId="2" borderId="0" xfId="0" applyFont="1" applyFill="1"/>
    <xf numFmtId="0" fontId="22" fillId="0" borderId="0" xfId="0" applyFont="1"/>
    <xf numFmtId="0" fontId="23" fillId="2" borderId="0" xfId="0" applyFont="1" applyFill="1"/>
    <xf numFmtId="166" fontId="24" fillId="2" borderId="0" xfId="0" applyNumberFormat="1" applyFont="1" applyFill="1"/>
    <xf numFmtId="0" fontId="22" fillId="0" borderId="26" xfId="0" applyFont="1" applyBorder="1"/>
    <xf numFmtId="0" fontId="18" fillId="2" borderId="0" xfId="0" applyFont="1" applyFill="1"/>
    <xf numFmtId="0" fontId="12" fillId="2" borderId="11" xfId="0" applyFont="1" applyFill="1" applyBorder="1" applyAlignment="1">
      <alignment horizontal="center"/>
    </xf>
    <xf numFmtId="0" fontId="11" fillId="2" borderId="75" xfId="0" applyFont="1" applyFill="1" applyBorder="1"/>
    <xf numFmtId="0" fontId="24" fillId="2" borderId="0" xfId="0" applyFont="1" applyFill="1"/>
    <xf numFmtId="0" fontId="23" fillId="2" borderId="26" xfId="0" applyFont="1" applyFill="1" applyBorder="1"/>
    <xf numFmtId="0" fontId="12" fillId="0" borderId="0" xfId="0" applyFont="1"/>
    <xf numFmtId="0" fontId="25" fillId="2" borderId="25" xfId="0" applyFont="1" applyFill="1" applyBorder="1"/>
    <xf numFmtId="0" fontId="25" fillId="2" borderId="0" xfId="0" applyFont="1" applyFill="1"/>
    <xf numFmtId="0" fontId="0" fillId="2" borderId="0" xfId="0" applyFill="1"/>
    <xf numFmtId="0" fontId="0" fillId="2" borderId="26" xfId="0" applyFill="1" applyBorder="1"/>
    <xf numFmtId="0" fontId="12" fillId="0" borderId="11" xfId="0" applyFont="1" applyBorder="1" applyAlignment="1">
      <alignment horizontal="center"/>
    </xf>
    <xf numFmtId="0" fontId="11" fillId="0" borderId="0" xfId="0" applyFont="1"/>
    <xf numFmtId="14" fontId="23" fillId="0" borderId="0" xfId="0" applyNumberFormat="1" applyFont="1"/>
    <xf numFmtId="164" fontId="26" fillId="0" borderId="26" xfId="0" applyNumberFormat="1" applyFont="1" applyBorder="1" applyAlignment="1">
      <alignment wrapText="1"/>
    </xf>
    <xf numFmtId="164" fontId="25" fillId="2" borderId="25" xfId="0" applyNumberFormat="1" applyFont="1" applyFill="1" applyBorder="1"/>
    <xf numFmtId="164" fontId="25" fillId="2" borderId="0" xfId="0" applyNumberFormat="1" applyFont="1" applyFill="1"/>
    <xf numFmtId="0" fontId="12" fillId="0" borderId="0" xfId="0" applyFont="1" applyAlignment="1">
      <alignment wrapText="1"/>
    </xf>
    <xf numFmtId="0" fontId="3" fillId="0" borderId="0" xfId="0" applyFont="1" applyAlignment="1">
      <alignment vertical="center"/>
    </xf>
    <xf numFmtId="0" fontId="25" fillId="0" borderId="0" xfId="0" applyFont="1" applyAlignment="1">
      <alignment wrapText="1"/>
    </xf>
    <xf numFmtId="164" fontId="26" fillId="0" borderId="0" xfId="0" applyNumberFormat="1" applyFont="1" applyAlignment="1">
      <alignment wrapText="1"/>
    </xf>
    <xf numFmtId="0" fontId="24" fillId="0" borderId="0" xfId="0" applyFont="1" applyProtection="1">
      <protection hidden="1"/>
    </xf>
    <xf numFmtId="0" fontId="24" fillId="0" borderId="0" xfId="0" applyFont="1"/>
    <xf numFmtId="0" fontId="11" fillId="0" borderId="0" xfId="0" applyFont="1" applyAlignment="1">
      <alignment horizontal="left"/>
    </xf>
    <xf numFmtId="0" fontId="18" fillId="2" borderId="25" xfId="0" applyFont="1" applyFill="1" applyBorder="1"/>
    <xf numFmtId="0" fontId="25" fillId="0" borderId="0" xfId="0" applyFont="1"/>
    <xf numFmtId="0" fontId="26" fillId="0" borderId="0" xfId="0" applyFont="1" applyAlignment="1">
      <alignment wrapText="1"/>
    </xf>
    <xf numFmtId="164" fontId="26" fillId="0" borderId="0" xfId="0" applyNumberFormat="1" applyFont="1"/>
    <xf numFmtId="164" fontId="26" fillId="0" borderId="26" xfId="0" applyNumberFormat="1" applyFont="1" applyBorder="1"/>
    <xf numFmtId="164" fontId="25" fillId="0" borderId="0" xfId="0" applyNumberFormat="1" applyFont="1"/>
    <xf numFmtId="164" fontId="25" fillId="0" borderId="26" xfId="0" applyNumberFormat="1" applyFont="1" applyBorder="1"/>
    <xf numFmtId="164" fontId="25" fillId="0" borderId="0" xfId="0" applyNumberFormat="1" applyFont="1" applyAlignment="1">
      <alignment wrapText="1"/>
    </xf>
    <xf numFmtId="0" fontId="3" fillId="2" borderId="26" xfId="0" applyFont="1" applyFill="1" applyBorder="1"/>
    <xf numFmtId="0" fontId="3" fillId="0" borderId="76" xfId="0" applyFont="1" applyBorder="1" applyAlignment="1">
      <alignment wrapText="1"/>
    </xf>
    <xf numFmtId="0" fontId="3" fillId="0" borderId="77" xfId="0" applyFont="1" applyBorder="1" applyAlignment="1">
      <alignment wrapText="1"/>
    </xf>
    <xf numFmtId="0" fontId="3" fillId="0" borderId="78" xfId="0" applyFont="1" applyBorder="1" applyAlignment="1">
      <alignment wrapText="1"/>
    </xf>
    <xf numFmtId="0" fontId="3" fillId="2" borderId="76" xfId="0" applyFont="1" applyFill="1" applyBorder="1"/>
    <xf numFmtId="0" fontId="3" fillId="2" borderId="77" xfId="0" applyFont="1" applyFill="1" applyBorder="1"/>
    <xf numFmtId="0" fontId="3" fillId="2" borderId="78" xfId="0" applyFont="1" applyFill="1" applyBorder="1"/>
    <xf numFmtId="0" fontId="18" fillId="0" borderId="0" xfId="0" applyFont="1" applyAlignment="1">
      <alignment horizontal="left"/>
    </xf>
    <xf numFmtId="0" fontId="18" fillId="0" borderId="0" xfId="0" applyFont="1" applyAlignment="1">
      <alignment horizontal="center"/>
    </xf>
    <xf numFmtId="0" fontId="27" fillId="0" borderId="0" xfId="0" applyFont="1"/>
    <xf numFmtId="0" fontId="14" fillId="0" borderId="84" xfId="0" applyFont="1" applyBorder="1" applyAlignment="1">
      <alignment horizontal="center" vertical="center" wrapText="1"/>
    </xf>
    <xf numFmtId="0" fontId="14" fillId="0" borderId="12" xfId="0" applyFont="1" applyBorder="1" applyAlignment="1">
      <alignment horizontal="center" vertical="center" wrapText="1"/>
    </xf>
    <xf numFmtId="14" fontId="14" fillId="0" borderId="17" xfId="0" applyNumberFormat="1" applyFont="1" applyBorder="1" applyAlignment="1">
      <alignment horizontal="center" vertical="center" wrapText="1"/>
    </xf>
    <xf numFmtId="2" fontId="7" fillId="3" borderId="3" xfId="0" applyNumberFormat="1" applyFont="1" applyFill="1" applyBorder="1" applyAlignment="1" applyProtection="1">
      <alignment horizontal="center"/>
      <protection locked="0"/>
    </xf>
    <xf numFmtId="2" fontId="7" fillId="3" borderId="11" xfId="0" applyNumberFormat="1" applyFont="1" applyFill="1" applyBorder="1" applyAlignment="1" applyProtection="1">
      <alignment horizontal="center"/>
      <protection locked="0"/>
    </xf>
    <xf numFmtId="2" fontId="7" fillId="0" borderId="11" xfId="0" applyNumberFormat="1" applyFont="1" applyBorder="1" applyAlignment="1">
      <alignment horizontal="center"/>
    </xf>
    <xf numFmtId="2" fontId="7" fillId="0" borderId="14" xfId="0" applyNumberFormat="1" applyFont="1" applyBorder="1" applyAlignment="1">
      <alignment horizontal="center"/>
    </xf>
    <xf numFmtId="164" fontId="7" fillId="0" borderId="38" xfId="0" applyNumberFormat="1" applyFont="1" applyBorder="1" applyAlignment="1">
      <alignment horizontal="right"/>
    </xf>
    <xf numFmtId="164" fontId="7" fillId="0" borderId="9" xfId="0" applyNumberFormat="1" applyFont="1" applyBorder="1" applyAlignment="1">
      <alignment horizontal="right"/>
    </xf>
    <xf numFmtId="164" fontId="7" fillId="0" borderId="44" xfId="0" applyNumberFormat="1" applyFont="1" applyBorder="1" applyAlignment="1">
      <alignment horizontal="right"/>
    </xf>
    <xf numFmtId="2" fontId="3" fillId="7" borderId="0" xfId="0" applyNumberFormat="1" applyFont="1" applyFill="1" applyAlignment="1">
      <alignment horizontal="left"/>
    </xf>
    <xf numFmtId="0" fontId="29" fillId="0" borderId="0" xfId="0" applyFont="1"/>
    <xf numFmtId="0" fontId="35" fillId="0" borderId="0" xfId="0" applyFont="1"/>
    <xf numFmtId="0" fontId="35" fillId="0" borderId="0" xfId="0" applyFont="1" applyAlignment="1">
      <alignment horizontal="left"/>
    </xf>
    <xf numFmtId="164" fontId="35" fillId="0" borderId="0" xfId="0" applyNumberFormat="1" applyFont="1" applyAlignment="1">
      <alignment horizontal="center"/>
    </xf>
    <xf numFmtId="0" fontId="35" fillId="0" borderId="0" xfId="0" applyFont="1" applyAlignment="1">
      <alignment horizontal="center"/>
    </xf>
    <xf numFmtId="2" fontId="35" fillId="0" borderId="0" xfId="0" applyNumberFormat="1" applyFont="1" applyAlignment="1">
      <alignment horizontal="center"/>
    </xf>
    <xf numFmtId="164" fontId="35" fillId="0" borderId="0" xfId="0" applyNumberFormat="1" applyFont="1" applyAlignment="1">
      <alignment horizontal="center" wrapText="1"/>
    </xf>
    <xf numFmtId="0" fontId="36" fillId="0" borderId="0" xfId="0" applyFont="1" applyAlignment="1">
      <alignment horizontal="center"/>
    </xf>
    <xf numFmtId="0" fontId="36" fillId="0" borderId="0" xfId="0" applyFont="1" applyAlignment="1">
      <alignment horizontal="center" wrapText="1"/>
    </xf>
    <xf numFmtId="0" fontId="36" fillId="0" borderId="0" xfId="0" applyFont="1"/>
    <xf numFmtId="2" fontId="35" fillId="0" borderId="0" xfId="0" applyNumberFormat="1" applyFont="1"/>
    <xf numFmtId="0" fontId="35" fillId="0" borderId="0" xfId="0" applyFont="1" applyAlignment="1">
      <alignment horizontal="center" wrapText="1"/>
    </xf>
    <xf numFmtId="0" fontId="29" fillId="4" borderId="0" xfId="0" applyFont="1" applyFill="1"/>
    <xf numFmtId="0" fontId="33" fillId="4" borderId="0" xfId="0" applyFont="1" applyFill="1"/>
    <xf numFmtId="0" fontId="29" fillId="6" borderId="0" xfId="0" applyFont="1" applyFill="1"/>
    <xf numFmtId="0" fontId="31" fillId="2" borderId="0" xfId="0" applyFont="1" applyFill="1"/>
    <xf numFmtId="164" fontId="31" fillId="2" borderId="0" xfId="0" applyNumberFormat="1" applyFont="1" applyFill="1"/>
    <xf numFmtId="0" fontId="29" fillId="2" borderId="0" xfId="0" applyFont="1" applyFill="1"/>
    <xf numFmtId="2" fontId="7" fillId="0" borderId="52" xfId="0" applyNumberFormat="1" applyFont="1" applyBorder="1" applyAlignment="1">
      <alignment horizontal="right"/>
    </xf>
    <xf numFmtId="2" fontId="7" fillId="0" borderId="55" xfId="0" applyNumberFormat="1" applyFont="1" applyBorder="1" applyAlignment="1">
      <alignment horizontal="right"/>
    </xf>
    <xf numFmtId="2" fontId="7" fillId="0" borderId="58" xfId="0" applyNumberFormat="1" applyFont="1" applyBorder="1" applyAlignment="1">
      <alignment horizontal="right"/>
    </xf>
    <xf numFmtId="165" fontId="7" fillId="2" borderId="52" xfId="0" applyNumberFormat="1" applyFont="1" applyFill="1" applyBorder="1" applyAlignment="1">
      <alignment horizontal="right"/>
    </xf>
    <xf numFmtId="165" fontId="7" fillId="2" borderId="58" xfId="0" applyNumberFormat="1" applyFont="1" applyFill="1" applyBorder="1" applyAlignment="1">
      <alignment horizontal="right"/>
    </xf>
    <xf numFmtId="0" fontId="16" fillId="2" borderId="73" xfId="0" applyFont="1" applyFill="1" applyBorder="1"/>
    <xf numFmtId="0" fontId="14" fillId="2" borderId="91" xfId="0" applyFont="1" applyFill="1" applyBorder="1"/>
    <xf numFmtId="0" fontId="16" fillId="2" borderId="49" xfId="0" applyFont="1" applyFill="1" applyBorder="1"/>
    <xf numFmtId="0" fontId="14" fillId="2" borderId="73" xfId="0" applyFont="1" applyFill="1" applyBorder="1"/>
    <xf numFmtId="164" fontId="3" fillId="5" borderId="0" xfId="0" applyNumberFormat="1" applyFont="1" applyFill="1" applyAlignment="1">
      <alignment horizontal="left"/>
    </xf>
    <xf numFmtId="0" fontId="3" fillId="5" borderId="59" xfId="0" applyFont="1" applyFill="1" applyBorder="1"/>
    <xf numFmtId="0" fontId="14" fillId="2" borderId="71" xfId="0" applyFont="1" applyFill="1" applyBorder="1"/>
    <xf numFmtId="0" fontId="3" fillId="2" borderId="73" xfId="0" applyFont="1" applyFill="1" applyBorder="1"/>
    <xf numFmtId="0" fontId="3" fillId="2" borderId="71" xfId="0" applyFont="1" applyFill="1" applyBorder="1"/>
    <xf numFmtId="0" fontId="7" fillId="2" borderId="46" xfId="0" applyFont="1" applyFill="1" applyBorder="1" applyAlignment="1">
      <alignment horizontal="left" indent="1"/>
    </xf>
    <xf numFmtId="0" fontId="29" fillId="4" borderId="73" xfId="0" applyFont="1" applyFill="1" applyBorder="1"/>
    <xf numFmtId="0" fontId="29" fillId="4" borderId="59" xfId="0" applyFont="1" applyFill="1" applyBorder="1"/>
    <xf numFmtId="0" fontId="33" fillId="4" borderId="73" xfId="0" applyFont="1" applyFill="1" applyBorder="1"/>
    <xf numFmtId="0" fontId="28" fillId="4" borderId="0" xfId="0" applyFont="1" applyFill="1"/>
    <xf numFmtId="0" fontId="28" fillId="4" borderId="59" xfId="0" applyFont="1" applyFill="1" applyBorder="1"/>
    <xf numFmtId="0" fontId="29" fillId="6" borderId="73" xfId="0" applyFont="1" applyFill="1" applyBorder="1"/>
    <xf numFmtId="0" fontId="28" fillId="6" borderId="0" xfId="0" applyFont="1" applyFill="1"/>
    <xf numFmtId="0" fontId="28" fillId="6" borderId="59" xfId="0" applyFont="1" applyFill="1" applyBorder="1"/>
    <xf numFmtId="0" fontId="31" fillId="2" borderId="73" xfId="0" applyFont="1" applyFill="1" applyBorder="1"/>
    <xf numFmtId="0" fontId="28" fillId="2" borderId="0" xfId="0" applyFont="1" applyFill="1"/>
    <xf numFmtId="0" fontId="28" fillId="2" borderId="59" xfId="0" applyFont="1" applyFill="1" applyBorder="1"/>
    <xf numFmtId="164" fontId="31" fillId="2" borderId="73" xfId="0" applyNumberFormat="1" applyFont="1" applyFill="1" applyBorder="1"/>
    <xf numFmtId="0" fontId="29" fillId="2" borderId="73" xfId="0" applyFont="1" applyFill="1" applyBorder="1"/>
    <xf numFmtId="0" fontId="28" fillId="0" borderId="0" xfId="0" applyFont="1"/>
    <xf numFmtId="0" fontId="32" fillId="2" borderId="0" xfId="0" applyFont="1" applyFill="1"/>
    <xf numFmtId="0" fontId="32" fillId="0" borderId="0" xfId="0" applyFont="1"/>
    <xf numFmtId="0" fontId="29" fillId="2" borderId="59" xfId="0" applyFont="1" applyFill="1" applyBorder="1"/>
    <xf numFmtId="0" fontId="29" fillId="2" borderId="71" xfId="0" applyFont="1" applyFill="1" applyBorder="1"/>
    <xf numFmtId="0" fontId="29" fillId="2" borderId="28" xfId="0" applyFont="1" applyFill="1" applyBorder="1"/>
    <xf numFmtId="0" fontId="29" fillId="2" borderId="29" xfId="0" applyFont="1" applyFill="1" applyBorder="1"/>
    <xf numFmtId="0" fontId="4" fillId="3" borderId="50" xfId="0" applyFont="1" applyFill="1" applyBorder="1" applyAlignment="1" applyProtection="1">
      <alignment horizontal="center" vertical="center"/>
      <protection locked="0"/>
    </xf>
    <xf numFmtId="0" fontId="4" fillId="3" borderId="54" xfId="0" applyFont="1" applyFill="1" applyBorder="1" applyAlignment="1" applyProtection="1">
      <alignment horizontal="center" vertical="center"/>
      <protection locked="0"/>
    </xf>
    <xf numFmtId="0" fontId="4" fillId="3" borderId="56" xfId="0" applyFont="1" applyFill="1" applyBorder="1" applyAlignment="1" applyProtection="1">
      <alignment horizontal="center" vertical="center"/>
      <protection locked="0"/>
    </xf>
    <xf numFmtId="0" fontId="18" fillId="8" borderId="73" xfId="0" applyFont="1" applyFill="1" applyBorder="1" applyAlignment="1">
      <alignment wrapText="1"/>
    </xf>
    <xf numFmtId="0" fontId="18" fillId="8" borderId="0" xfId="0" applyFont="1" applyFill="1" applyAlignment="1">
      <alignment wrapText="1"/>
    </xf>
    <xf numFmtId="0" fontId="18" fillId="8" borderId="59" xfId="0" applyFont="1" applyFill="1" applyBorder="1" applyAlignment="1">
      <alignment wrapText="1"/>
    </xf>
    <xf numFmtId="0" fontId="22" fillId="8" borderId="0" xfId="0" applyFont="1" applyFill="1" applyAlignment="1">
      <alignment wrapText="1"/>
    </xf>
    <xf numFmtId="0" fontId="22" fillId="8" borderId="59" xfId="0" applyFont="1" applyFill="1" applyBorder="1" applyAlignment="1">
      <alignment wrapText="1"/>
    </xf>
    <xf numFmtId="0" fontId="0" fillId="8" borderId="0" xfId="0" applyFill="1"/>
    <xf numFmtId="0" fontId="18" fillId="8" borderId="0" xfId="0" applyFont="1" applyFill="1"/>
    <xf numFmtId="0" fontId="11" fillId="8" borderId="0" xfId="0" applyFont="1" applyFill="1"/>
    <xf numFmtId="0" fontId="22" fillId="8" borderId="0" xfId="0" applyFont="1" applyFill="1"/>
    <xf numFmtId="0" fontId="23" fillId="8" borderId="0" xfId="0" applyFont="1" applyFill="1"/>
    <xf numFmtId="0" fontId="22" fillId="8" borderId="59" xfId="0" applyFont="1" applyFill="1" applyBorder="1"/>
    <xf numFmtId="0" fontId="23" fillId="8" borderId="59" xfId="0" applyFont="1" applyFill="1" applyBorder="1"/>
    <xf numFmtId="164" fontId="26" fillId="8" borderId="59" xfId="0" applyNumberFormat="1" applyFont="1" applyFill="1" applyBorder="1" applyAlignment="1">
      <alignment wrapText="1"/>
    </xf>
    <xf numFmtId="0" fontId="25" fillId="8" borderId="0" xfId="0" applyFont="1" applyFill="1" applyAlignment="1">
      <alignment wrapText="1"/>
    </xf>
    <xf numFmtId="164" fontId="26" fillId="8" borderId="0" xfId="0" applyNumberFormat="1" applyFont="1" applyFill="1" applyAlignment="1">
      <alignment wrapText="1"/>
    </xf>
    <xf numFmtId="0" fontId="11" fillId="8" borderId="0" xfId="0" applyFont="1" applyFill="1" applyAlignment="1">
      <alignment horizontal="left"/>
    </xf>
    <xf numFmtId="0" fontId="26" fillId="8" borderId="0" xfId="0" applyFont="1" applyFill="1" applyAlignment="1">
      <alignment wrapText="1"/>
    </xf>
    <xf numFmtId="164" fontId="26" fillId="8" borderId="0" xfId="0" applyNumberFormat="1" applyFont="1" applyFill="1"/>
    <xf numFmtId="164" fontId="26" fillId="8" borderId="59" xfId="0" applyNumberFormat="1" applyFont="1" applyFill="1" applyBorder="1"/>
    <xf numFmtId="164" fontId="25" fillId="8" borderId="0" xfId="0" applyNumberFormat="1" applyFont="1" applyFill="1"/>
    <xf numFmtId="164" fontId="25" fillId="8" borderId="59" xfId="0" applyNumberFormat="1" applyFont="1" applyFill="1" applyBorder="1"/>
    <xf numFmtId="164" fontId="25" fillId="8" borderId="0" xfId="0" applyNumberFormat="1" applyFont="1" applyFill="1" applyAlignment="1">
      <alignment wrapText="1"/>
    </xf>
    <xf numFmtId="0" fontId="3" fillId="8" borderId="71" xfId="0" applyFont="1" applyFill="1" applyBorder="1" applyAlignment="1">
      <alignment wrapText="1"/>
    </xf>
    <xf numFmtId="0" fontId="3" fillId="8" borderId="28" xfId="0" applyFont="1" applyFill="1" applyBorder="1" applyAlignment="1">
      <alignment wrapText="1"/>
    </xf>
    <xf numFmtId="0" fontId="3" fillId="8" borderId="29" xfId="0" applyFont="1" applyFill="1" applyBorder="1" applyAlignment="1">
      <alignment wrapText="1"/>
    </xf>
    <xf numFmtId="0" fontId="14" fillId="8" borderId="0" xfId="0" applyFont="1" applyFill="1" applyAlignment="1">
      <alignment horizontal="center" vertical="center" wrapText="1"/>
    </xf>
    <xf numFmtId="14" fontId="14" fillId="8" borderId="0" xfId="0" applyNumberFormat="1" applyFont="1" applyFill="1" applyAlignment="1">
      <alignment horizontal="center" vertical="center" wrapText="1"/>
    </xf>
    <xf numFmtId="0" fontId="5" fillId="8" borderId="0" xfId="0" applyFont="1" applyFill="1" applyAlignment="1" applyProtection="1">
      <alignment horizontal="left"/>
      <protection locked="0"/>
    </xf>
    <xf numFmtId="0" fontId="3" fillId="8" borderId="0" xfId="0" applyFont="1" applyFill="1" applyAlignment="1">
      <alignment horizontal="center" vertical="center"/>
    </xf>
    <xf numFmtId="2" fontId="7" fillId="8" borderId="0" xfId="0" applyNumberFormat="1" applyFont="1" applyFill="1" applyAlignment="1">
      <alignment horizontal="right"/>
    </xf>
    <xf numFmtId="165" fontId="7" fillId="8" borderId="0" xfId="0" applyNumberFormat="1" applyFont="1" applyFill="1" applyAlignment="1">
      <alignment horizontal="right"/>
    </xf>
    <xf numFmtId="0" fontId="11" fillId="8" borderId="0" xfId="0" applyFont="1" applyFill="1" applyAlignment="1">
      <alignment horizontal="center"/>
    </xf>
    <xf numFmtId="0" fontId="3" fillId="8" borderId="0" xfId="0" applyFont="1" applyFill="1" applyAlignment="1">
      <alignment horizontal="center"/>
    </xf>
    <xf numFmtId="166" fontId="3" fillId="8" borderId="0" xfId="1" applyNumberFormat="1" applyFont="1" applyFill="1" applyBorder="1" applyAlignment="1">
      <alignment horizontal="center" vertical="center"/>
    </xf>
    <xf numFmtId="0" fontId="3" fillId="8" borderId="0" xfId="0" applyFont="1" applyFill="1"/>
    <xf numFmtId="0" fontId="17" fillId="8" borderId="0" xfId="0" applyFont="1" applyFill="1"/>
    <xf numFmtId="0" fontId="2" fillId="8" borderId="0" xfId="0" applyFont="1" applyFill="1" applyAlignment="1">
      <alignment horizontal="center"/>
    </xf>
    <xf numFmtId="0" fontId="20" fillId="8" borderId="0" xfId="0" applyFont="1" applyFill="1" applyAlignment="1">
      <alignment horizontal="left"/>
    </xf>
    <xf numFmtId="0" fontId="21" fillId="8" borderId="0" xfId="0" applyFont="1" applyFill="1" applyAlignment="1">
      <alignment horizontal="center" vertical="center" wrapText="1"/>
    </xf>
    <xf numFmtId="0" fontId="3" fillId="8" borderId="0" xfId="0" applyFont="1" applyFill="1" applyAlignment="1">
      <alignment wrapText="1"/>
    </xf>
    <xf numFmtId="0" fontId="18" fillId="8" borderId="0" xfId="0" applyFont="1" applyFill="1" applyAlignment="1">
      <alignment horizontal="center"/>
    </xf>
    <xf numFmtId="0" fontId="3" fillId="8" borderId="59" xfId="0" applyFont="1" applyFill="1" applyBorder="1" applyAlignment="1">
      <alignment horizontal="center" vertical="center"/>
    </xf>
    <xf numFmtId="0" fontId="3" fillId="8" borderId="0" xfId="0" applyFont="1" applyFill="1" applyAlignment="1">
      <alignment horizontal="left"/>
    </xf>
    <xf numFmtId="0" fontId="3" fillId="8" borderId="59" xfId="0" applyFont="1" applyFill="1" applyBorder="1"/>
    <xf numFmtId="0" fontId="29" fillId="8" borderId="0" xfId="0" applyFont="1" applyFill="1"/>
    <xf numFmtId="0" fontId="18" fillId="8" borderId="0" xfId="0" applyFont="1" applyFill="1" applyAlignment="1">
      <alignment horizontal="left"/>
    </xf>
    <xf numFmtId="0" fontId="29" fillId="8" borderId="0" xfId="0" applyFont="1" applyFill="1" applyAlignment="1">
      <alignment horizontal="center"/>
    </xf>
    <xf numFmtId="164" fontId="29" fillId="8" borderId="86" xfId="0" applyNumberFormat="1" applyFont="1" applyFill="1" applyBorder="1" applyAlignment="1">
      <alignment horizontal="center"/>
    </xf>
    <xf numFmtId="164" fontId="29" fillId="8" borderId="19" xfId="0" applyNumberFormat="1" applyFont="1" applyFill="1" applyBorder="1" applyAlignment="1">
      <alignment horizontal="center"/>
    </xf>
    <xf numFmtId="164" fontId="29" fillId="8" borderId="20" xfId="0" applyNumberFormat="1" applyFont="1" applyFill="1" applyBorder="1" applyAlignment="1">
      <alignment horizontal="center"/>
    </xf>
    <xf numFmtId="164" fontId="29" fillId="8" borderId="73" xfId="0" applyNumberFormat="1" applyFont="1" applyFill="1" applyBorder="1" applyAlignment="1">
      <alignment horizontal="center"/>
    </xf>
    <xf numFmtId="164" fontId="29" fillId="8" borderId="0" xfId="0" applyNumberFormat="1" applyFont="1" applyFill="1" applyAlignment="1">
      <alignment horizontal="center"/>
    </xf>
    <xf numFmtId="164" fontId="29" fillId="8" borderId="59" xfId="0" applyNumberFormat="1" applyFont="1" applyFill="1" applyBorder="1" applyAlignment="1">
      <alignment horizontal="center"/>
    </xf>
    <xf numFmtId="0" fontId="29" fillId="8" borderId="73" xfId="0" applyFont="1" applyFill="1" applyBorder="1" applyAlignment="1">
      <alignment horizontal="center"/>
    </xf>
    <xf numFmtId="0" fontId="29" fillId="8" borderId="59" xfId="0" applyFont="1" applyFill="1" applyBorder="1" applyAlignment="1">
      <alignment horizontal="center"/>
    </xf>
    <xf numFmtId="2" fontId="29" fillId="8" borderId="73" xfId="0" applyNumberFormat="1" applyFont="1" applyFill="1" applyBorder="1" applyAlignment="1">
      <alignment horizontal="center"/>
    </xf>
    <xf numFmtId="2" fontId="29" fillId="8" borderId="0" xfId="0" applyNumberFormat="1" applyFont="1" applyFill="1" applyAlignment="1">
      <alignment horizontal="center"/>
    </xf>
    <xf numFmtId="2" fontId="29" fillId="8" borderId="59" xfId="0" applyNumberFormat="1" applyFont="1" applyFill="1" applyBorder="1" applyAlignment="1">
      <alignment horizontal="center"/>
    </xf>
    <xf numFmtId="164" fontId="29" fillId="8" borderId="73" xfId="0" applyNumberFormat="1" applyFont="1" applyFill="1" applyBorder="1" applyAlignment="1">
      <alignment horizontal="center" wrapText="1"/>
    </xf>
    <xf numFmtId="164" fontId="29" fillId="8" borderId="0" xfId="0" applyNumberFormat="1" applyFont="1" applyFill="1" applyAlignment="1">
      <alignment horizontal="center" wrapText="1"/>
    </xf>
    <xf numFmtId="164" fontId="29" fillId="8" borderId="59" xfId="0" applyNumberFormat="1" applyFont="1" applyFill="1" applyBorder="1" applyAlignment="1">
      <alignment horizontal="center" wrapText="1"/>
    </xf>
    <xf numFmtId="164" fontId="29" fillId="8" borderId="71" xfId="0" applyNumberFormat="1" applyFont="1" applyFill="1" applyBorder="1" applyAlignment="1">
      <alignment horizontal="center" wrapText="1"/>
    </xf>
    <xf numFmtId="164" fontId="29" fillId="8" borderId="28" xfId="0" applyNumberFormat="1" applyFont="1" applyFill="1" applyBorder="1" applyAlignment="1">
      <alignment horizontal="center" wrapText="1"/>
    </xf>
    <xf numFmtId="164" fontId="29" fillId="8" borderId="29" xfId="0" applyNumberFormat="1" applyFont="1" applyFill="1" applyBorder="1" applyAlignment="1">
      <alignment horizontal="center" wrapText="1"/>
    </xf>
    <xf numFmtId="0" fontId="30" fillId="8" borderId="0" xfId="0" applyFont="1" applyFill="1"/>
    <xf numFmtId="0" fontId="30" fillId="8" borderId="0" xfId="0" applyFont="1" applyFill="1" applyAlignment="1">
      <alignment horizontal="center"/>
    </xf>
    <xf numFmtId="0" fontId="30" fillId="8" borderId="0" xfId="0" applyFont="1" applyFill="1" applyAlignment="1">
      <alignment horizontal="center" wrapText="1"/>
    </xf>
    <xf numFmtId="2" fontId="29" fillId="8" borderId="0" xfId="0" applyNumberFormat="1" applyFont="1" applyFill="1"/>
    <xf numFmtId="0" fontId="29" fillId="8" borderId="0" xfId="0" applyFont="1" applyFill="1" applyAlignment="1">
      <alignment horizontal="center" wrapText="1"/>
    </xf>
    <xf numFmtId="0" fontId="3" fillId="8" borderId="0" xfId="0" applyFont="1" applyFill="1" applyAlignment="1">
      <alignment horizontal="left" vertical="center"/>
    </xf>
    <xf numFmtId="164" fontId="3" fillId="8" borderId="0" xfId="0" applyNumberFormat="1" applyFont="1" applyFill="1" applyAlignment="1">
      <alignment horizontal="left"/>
    </xf>
    <xf numFmtId="0" fontId="0" fillId="8" borderId="0" xfId="0" applyFill="1" applyAlignment="1">
      <alignment horizontal="left"/>
    </xf>
    <xf numFmtId="0" fontId="0" fillId="0" borderId="36" xfId="0" applyBorder="1" applyAlignment="1">
      <alignment horizontal="left"/>
    </xf>
    <xf numFmtId="0" fontId="0" fillId="0" borderId="3" xfId="0" applyBorder="1" applyAlignment="1">
      <alignment horizontal="left"/>
    </xf>
    <xf numFmtId="0" fontId="0" fillId="0" borderId="41" xfId="0" applyBorder="1" applyAlignment="1">
      <alignment horizontal="left"/>
    </xf>
    <xf numFmtId="0" fontId="0" fillId="0" borderId="11" xfId="0" applyBorder="1" applyAlignment="1">
      <alignment horizontal="left"/>
    </xf>
    <xf numFmtId="164" fontId="29" fillId="8" borderId="73" xfId="0" applyNumberFormat="1" applyFont="1" applyFill="1" applyBorder="1" applyAlignment="1">
      <alignment horizontal="left"/>
    </xf>
    <xf numFmtId="0" fontId="16" fillId="0" borderId="86"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73" xfId="0" applyFont="1" applyBorder="1" applyAlignment="1">
      <alignment horizontal="center" vertical="center" wrapText="1"/>
    </xf>
    <xf numFmtId="0" fontId="16" fillId="0" borderId="59" xfId="0" applyFont="1" applyBorder="1" applyAlignment="1">
      <alignment horizontal="center" vertical="center" wrapText="1"/>
    </xf>
    <xf numFmtId="0" fontId="16" fillId="0" borderId="71" xfId="0" applyFont="1" applyBorder="1" applyAlignment="1">
      <alignment horizontal="center" vertical="center" wrapText="1"/>
    </xf>
    <xf numFmtId="0" fontId="16" fillId="0" borderId="29" xfId="0" applyFont="1" applyBorder="1" applyAlignment="1">
      <alignment horizontal="center" vertical="center" wrapText="1"/>
    </xf>
    <xf numFmtId="0" fontId="16" fillId="2" borderId="86"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0"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0" xfId="0" applyFont="1" applyFill="1" applyAlignment="1">
      <alignment horizontal="center" vertical="center" wrapText="1"/>
    </xf>
    <xf numFmtId="0" fontId="16" fillId="2" borderId="59" xfId="0" applyFont="1" applyFill="1" applyBorder="1" applyAlignment="1">
      <alignment horizontal="center" vertical="center" wrapText="1"/>
    </xf>
    <xf numFmtId="0" fontId="16" fillId="2" borderId="71" xfId="0" applyFont="1" applyFill="1" applyBorder="1" applyAlignment="1">
      <alignment horizontal="center" vertical="center" wrapText="1"/>
    </xf>
    <xf numFmtId="0" fontId="16" fillId="2" borderId="28" xfId="0" applyFont="1" applyFill="1" applyBorder="1" applyAlignment="1">
      <alignment horizontal="center" vertical="center" wrapText="1"/>
    </xf>
    <xf numFmtId="0" fontId="16" fillId="2" borderId="29" xfId="0" applyFont="1" applyFill="1" applyBorder="1" applyAlignment="1">
      <alignment horizontal="center" vertical="center" wrapText="1"/>
    </xf>
    <xf numFmtId="0" fontId="4" fillId="3" borderId="37" xfId="0" applyFont="1" applyFill="1" applyBorder="1" applyAlignment="1" applyProtection="1">
      <alignment horizontal="left" vertical="center"/>
      <protection locked="0"/>
    </xf>
    <xf numFmtId="0" fontId="4" fillId="3" borderId="51" xfId="0" applyFont="1" applyFill="1" applyBorder="1" applyAlignment="1" applyProtection="1">
      <alignment horizontal="left" vertical="center"/>
      <protection locked="0"/>
    </xf>
    <xf numFmtId="0" fontId="4" fillId="3" borderId="52" xfId="0" applyFont="1" applyFill="1" applyBorder="1" applyAlignment="1" applyProtection="1">
      <alignment horizontal="left" vertical="center"/>
      <protection locked="0"/>
    </xf>
    <xf numFmtId="0" fontId="4" fillId="3" borderId="8" xfId="0" applyFont="1" applyFill="1" applyBorder="1" applyAlignment="1" applyProtection="1">
      <alignment horizontal="left" vertical="center"/>
      <protection locked="0"/>
    </xf>
    <xf numFmtId="0" fontId="4" fillId="3" borderId="6" xfId="0" applyFont="1" applyFill="1" applyBorder="1" applyAlignment="1" applyProtection="1">
      <alignment horizontal="left" vertical="center"/>
      <protection locked="0"/>
    </xf>
    <xf numFmtId="0" fontId="4" fillId="3" borderId="55" xfId="0" applyFont="1" applyFill="1" applyBorder="1" applyAlignment="1" applyProtection="1">
      <alignment horizontal="left" vertical="center"/>
      <protection locked="0"/>
    </xf>
    <xf numFmtId="0" fontId="0" fillId="0" borderId="86" xfId="0" applyBorder="1" applyAlignment="1">
      <alignment horizontal="center"/>
    </xf>
    <xf numFmtId="0" fontId="0" fillId="0" borderId="20" xfId="0" applyBorder="1" applyAlignment="1">
      <alignment horizontal="center"/>
    </xf>
    <xf numFmtId="0" fontId="0" fillId="0" borderId="73" xfId="0" applyBorder="1" applyAlignment="1">
      <alignment horizontal="center"/>
    </xf>
    <xf numFmtId="0" fontId="0" fillId="0" borderId="59" xfId="0" applyBorder="1" applyAlignment="1">
      <alignment horizontal="center"/>
    </xf>
    <xf numFmtId="0" fontId="37" fillId="0" borderId="93" xfId="0" applyFont="1" applyBorder="1" applyAlignment="1">
      <alignment horizontal="center"/>
    </xf>
    <xf numFmtId="0" fontId="37" fillId="0" borderId="94" xfId="0" applyFont="1" applyBorder="1" applyAlignment="1">
      <alignment horizontal="center"/>
    </xf>
    <xf numFmtId="0" fontId="37" fillId="0" borderId="95" xfId="0" applyFont="1" applyBorder="1" applyAlignment="1">
      <alignment horizontal="center"/>
    </xf>
    <xf numFmtId="0" fontId="0" fillId="0" borderId="19" xfId="0" applyBorder="1" applyAlignment="1">
      <alignment horizontal="center"/>
    </xf>
    <xf numFmtId="0" fontId="0" fillId="0" borderId="0" xfId="0" applyAlignment="1">
      <alignment horizontal="center"/>
    </xf>
    <xf numFmtId="0" fontId="0" fillId="0" borderId="71"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14" fontId="4" fillId="3" borderId="6" xfId="0" applyNumberFormat="1" applyFont="1" applyFill="1" applyBorder="1" applyAlignment="1" applyProtection="1">
      <alignment horizontal="left" vertical="center"/>
      <protection locked="0"/>
    </xf>
    <xf numFmtId="0" fontId="0" fillId="0" borderId="11" xfId="0" applyBorder="1" applyAlignment="1">
      <alignment horizontal="left"/>
    </xf>
    <xf numFmtId="0" fontId="0" fillId="0" borderId="31" xfId="0" applyBorder="1" applyAlignment="1">
      <alignment horizontal="left"/>
    </xf>
    <xf numFmtId="0" fontId="4" fillId="3" borderId="37" xfId="0" applyFont="1" applyFill="1" applyBorder="1" applyAlignment="1">
      <alignment horizontal="center" vertical="center"/>
    </xf>
    <xf numFmtId="0" fontId="4" fillId="3" borderId="52" xfId="0" applyFont="1" applyFill="1" applyBorder="1" applyAlignment="1">
      <alignment horizontal="center" vertical="center"/>
    </xf>
    <xf numFmtId="0" fontId="2" fillId="2" borderId="36"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4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19" xfId="0" applyFont="1" applyFill="1" applyBorder="1" applyAlignment="1">
      <alignment horizontal="center" vertical="center"/>
    </xf>
    <xf numFmtId="0" fontId="2" fillId="2" borderId="92" xfId="0" applyFont="1" applyFill="1" applyBorder="1" applyAlignment="1">
      <alignment horizontal="center" vertical="center"/>
    </xf>
    <xf numFmtId="0" fontId="2" fillId="2" borderId="75" xfId="0" applyFont="1" applyFill="1" applyBorder="1" applyAlignment="1">
      <alignment horizontal="center" vertical="center"/>
    </xf>
    <xf numFmtId="0" fontId="2" fillId="2" borderId="0" xfId="0" applyFont="1" applyFill="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 fillId="2" borderId="66" xfId="0" applyFont="1" applyFill="1" applyBorder="1" applyAlignment="1">
      <alignment horizontal="center" vertical="center"/>
    </xf>
    <xf numFmtId="0" fontId="2" fillId="2" borderId="21" xfId="0" applyFont="1" applyFill="1" applyBorder="1" applyAlignment="1">
      <alignment horizontal="center" vertical="center"/>
    </xf>
    <xf numFmtId="0" fontId="11" fillId="2" borderId="51" xfId="0" applyFont="1" applyFill="1" applyBorder="1" applyAlignment="1">
      <alignment horizontal="center"/>
    </xf>
    <xf numFmtId="0" fontId="11" fillId="2" borderId="52" xfId="0" applyFont="1" applyFill="1" applyBorder="1" applyAlignment="1">
      <alignment horizontal="center"/>
    </xf>
    <xf numFmtId="0" fontId="4" fillId="3" borderId="8"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34" fillId="4" borderId="49" xfId="0" applyFont="1" applyFill="1" applyBorder="1" applyAlignment="1">
      <alignment horizontal="center" vertical="center"/>
    </xf>
    <xf numFmtId="0" fontId="34" fillId="4" borderId="69" xfId="0" applyFont="1" applyFill="1" applyBorder="1" applyAlignment="1">
      <alignment horizontal="center" vertical="center"/>
    </xf>
    <xf numFmtId="0" fontId="34" fillId="4" borderId="70" xfId="0" applyFont="1" applyFill="1" applyBorder="1" applyAlignment="1">
      <alignment horizontal="center" vertical="center"/>
    </xf>
    <xf numFmtId="0" fontId="34" fillId="4" borderId="73" xfId="0" applyFont="1" applyFill="1" applyBorder="1" applyAlignment="1">
      <alignment horizontal="center" vertical="center"/>
    </xf>
    <xf numFmtId="0" fontId="34" fillId="4" borderId="0" xfId="0" applyFont="1" applyFill="1" applyAlignment="1">
      <alignment horizontal="center" vertical="center"/>
    </xf>
    <xf numFmtId="0" fontId="34" fillId="4" borderId="59" xfId="0" applyFont="1" applyFill="1" applyBorder="1" applyAlignment="1">
      <alignment horizontal="center" vertical="center"/>
    </xf>
    <xf numFmtId="164" fontId="7" fillId="2" borderId="3" xfId="0" applyNumberFormat="1" applyFont="1" applyFill="1" applyBorder="1" applyAlignment="1">
      <alignment horizontal="center" vertical="center"/>
    </xf>
    <xf numFmtId="164" fontId="7" fillId="2" borderId="14" xfId="0" applyNumberFormat="1" applyFont="1" applyFill="1" applyBorder="1" applyAlignment="1">
      <alignment horizontal="center" vertical="center"/>
    </xf>
    <xf numFmtId="14" fontId="4" fillId="3" borderId="8" xfId="0" applyNumberFormat="1" applyFont="1" applyFill="1" applyBorder="1" applyAlignment="1">
      <alignment horizontal="center" vertical="center"/>
    </xf>
    <xf numFmtId="14" fontId="4" fillId="3" borderId="6" xfId="0" applyNumberFormat="1" applyFont="1" applyFill="1" applyBorder="1" applyAlignment="1">
      <alignment horizontal="center" vertical="center"/>
    </xf>
    <xf numFmtId="14" fontId="4" fillId="3" borderId="7" xfId="0" applyNumberFormat="1" applyFont="1" applyFill="1" applyBorder="1" applyAlignment="1">
      <alignment horizontal="center" vertical="center"/>
    </xf>
    <xf numFmtId="0" fontId="16" fillId="0" borderId="23"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75" xfId="0" applyFont="1" applyBorder="1" applyAlignment="1">
      <alignment horizontal="center" vertical="center" wrapText="1"/>
    </xf>
    <xf numFmtId="0" fontId="16" fillId="0" borderId="0" xfId="0" applyFont="1" applyAlignment="1">
      <alignment horizontal="center" vertical="center" wrapText="1"/>
    </xf>
    <xf numFmtId="0" fontId="16" fillId="0" borderId="32" xfId="0" applyFont="1" applyBorder="1" applyAlignment="1">
      <alignment horizontal="center" vertical="center" wrapText="1"/>
    </xf>
    <xf numFmtId="0" fontId="16" fillId="0" borderId="28" xfId="0" applyFont="1" applyBorder="1" applyAlignment="1">
      <alignment horizontal="center" vertical="center" wrapText="1"/>
    </xf>
    <xf numFmtId="0" fontId="4" fillId="3" borderId="55" xfId="0" applyFont="1" applyFill="1" applyBorder="1" applyAlignment="1">
      <alignment horizontal="center" vertical="center"/>
    </xf>
    <xf numFmtId="0" fontId="11" fillId="2" borderId="36" xfId="0" applyFont="1" applyFill="1" applyBorder="1" applyAlignment="1">
      <alignment horizontal="center"/>
    </xf>
    <xf numFmtId="0" fontId="11" fillId="2" borderId="3" xfId="0" applyFont="1" applyFill="1" applyBorder="1" applyAlignment="1">
      <alignment horizontal="center"/>
    </xf>
    <xf numFmtId="0" fontId="11" fillId="2" borderId="37" xfId="0" applyFont="1" applyFill="1" applyBorder="1" applyAlignment="1">
      <alignment horizontal="center"/>
    </xf>
    <xf numFmtId="0" fontId="11" fillId="5" borderId="36" xfId="0" applyFont="1" applyFill="1" applyBorder="1" applyAlignment="1">
      <alignment horizontal="center" wrapText="1"/>
    </xf>
    <xf numFmtId="0" fontId="3" fillId="5" borderId="50" xfId="0" applyFont="1" applyFill="1" applyBorder="1" applyAlignment="1">
      <alignment horizontal="center"/>
    </xf>
    <xf numFmtId="0" fontId="3" fillId="5" borderId="41" xfId="0" applyFont="1" applyFill="1" applyBorder="1" applyAlignment="1">
      <alignment horizontal="center"/>
    </xf>
    <xf numFmtId="0" fontId="3" fillId="5" borderId="54" xfId="0" applyFont="1" applyFill="1" applyBorder="1" applyAlignment="1">
      <alignment horizontal="center"/>
    </xf>
    <xf numFmtId="10" fontId="3" fillId="5" borderId="53" xfId="1" applyNumberFormat="1" applyFont="1" applyFill="1" applyBorder="1" applyAlignment="1">
      <alignment horizontal="center" vertical="center"/>
    </xf>
    <xf numFmtId="10" fontId="3" fillId="5" borderId="3" xfId="1" applyNumberFormat="1" applyFont="1" applyFill="1" applyBorder="1" applyAlignment="1">
      <alignment horizontal="center" vertical="center"/>
    </xf>
    <xf numFmtId="10" fontId="3" fillId="5" borderId="7" xfId="1" applyNumberFormat="1" applyFont="1" applyFill="1" applyBorder="1" applyAlignment="1">
      <alignment horizontal="center" vertical="center"/>
    </xf>
    <xf numFmtId="10" fontId="3" fillId="5" borderId="11" xfId="1" applyNumberFormat="1" applyFont="1" applyFill="1" applyBorder="1" applyAlignment="1">
      <alignment horizontal="center" vertical="center"/>
    </xf>
    <xf numFmtId="166" fontId="3" fillId="5" borderId="3" xfId="1" applyNumberFormat="1" applyFont="1" applyFill="1" applyBorder="1" applyAlignment="1">
      <alignment horizontal="center" vertical="center"/>
    </xf>
    <xf numFmtId="166" fontId="3" fillId="5" borderId="50" xfId="1" applyNumberFormat="1" applyFont="1" applyFill="1" applyBorder="1" applyAlignment="1">
      <alignment horizontal="center" vertical="center"/>
    </xf>
    <xf numFmtId="166" fontId="3" fillId="5" borderId="11" xfId="1" applyNumberFormat="1" applyFont="1" applyFill="1" applyBorder="1" applyAlignment="1">
      <alignment horizontal="center" vertical="center"/>
    </xf>
    <xf numFmtId="166" fontId="3" fillId="5" borderId="54" xfId="1" applyNumberFormat="1" applyFont="1" applyFill="1" applyBorder="1" applyAlignment="1">
      <alignment horizontal="center" vertical="center"/>
    </xf>
    <xf numFmtId="0" fontId="3" fillId="2" borderId="41" xfId="0" applyFont="1" applyFill="1" applyBorder="1" applyAlignment="1">
      <alignment horizontal="center"/>
    </xf>
    <xf numFmtId="0" fontId="3" fillId="2" borderId="11" xfId="0" applyFont="1" applyFill="1" applyBorder="1" applyAlignment="1">
      <alignment horizontal="center"/>
    </xf>
    <xf numFmtId="0" fontId="3" fillId="2" borderId="8" xfId="0" applyFont="1" applyFill="1" applyBorder="1" applyAlignment="1">
      <alignment horizontal="center"/>
    </xf>
    <xf numFmtId="0" fontId="3" fillId="2" borderId="43" xfId="0" applyFont="1" applyFill="1" applyBorder="1" applyAlignment="1">
      <alignment horizontal="center"/>
    </xf>
    <xf numFmtId="0" fontId="3" fillId="2" borderId="14" xfId="0" applyFont="1" applyFill="1" applyBorder="1" applyAlignment="1">
      <alignment horizontal="center"/>
    </xf>
    <xf numFmtId="0" fontId="3" fillId="2" borderId="15" xfId="0" applyFont="1" applyFill="1" applyBorder="1" applyAlignment="1">
      <alignment horizontal="center"/>
    </xf>
    <xf numFmtId="0" fontId="11" fillId="5" borderId="71" xfId="0" applyFont="1" applyFill="1" applyBorder="1" applyAlignment="1">
      <alignment horizontal="center"/>
    </xf>
    <xf numFmtId="0" fontId="11" fillId="5" borderId="72" xfId="0" applyFont="1" applyFill="1" applyBorder="1" applyAlignment="1">
      <alignment horizontal="center"/>
    </xf>
    <xf numFmtId="0" fontId="3" fillId="2" borderId="54" xfId="0" applyFont="1" applyFill="1" applyBorder="1" applyAlignment="1">
      <alignment horizontal="center"/>
    </xf>
    <xf numFmtId="0" fontId="11" fillId="5" borderId="41" xfId="0" applyFont="1" applyFill="1" applyBorder="1" applyAlignment="1">
      <alignment horizontal="center" wrapText="1"/>
    </xf>
    <xf numFmtId="0" fontId="3" fillId="5" borderId="54" xfId="0" applyFont="1" applyFill="1" applyBorder="1" applyAlignment="1">
      <alignment horizontal="center" wrapText="1"/>
    </xf>
    <xf numFmtId="0" fontId="3" fillId="5" borderId="43" xfId="0" applyFont="1" applyFill="1" applyBorder="1" applyAlignment="1">
      <alignment horizontal="center" wrapText="1"/>
    </xf>
    <xf numFmtId="0" fontId="3" fillId="5" borderId="56" xfId="0" applyFont="1" applyFill="1" applyBorder="1" applyAlignment="1">
      <alignment horizontal="center" wrapText="1"/>
    </xf>
    <xf numFmtId="10" fontId="3" fillId="5" borderId="16" xfId="1" applyNumberFormat="1" applyFont="1" applyFill="1" applyBorder="1" applyAlignment="1">
      <alignment horizontal="center" vertical="center"/>
    </xf>
    <xf numFmtId="10" fontId="3" fillId="5" borderId="14" xfId="1" applyNumberFormat="1" applyFont="1" applyFill="1" applyBorder="1" applyAlignment="1">
      <alignment horizontal="center" vertical="center"/>
    </xf>
    <xf numFmtId="166" fontId="3" fillId="5" borderId="14" xfId="1" applyNumberFormat="1" applyFont="1" applyFill="1" applyBorder="1" applyAlignment="1">
      <alignment horizontal="center" vertical="center"/>
    </xf>
    <xf numFmtId="166" fontId="3" fillId="5" borderId="56" xfId="1" applyNumberFormat="1" applyFont="1" applyFill="1" applyBorder="1" applyAlignment="1">
      <alignment horizontal="center" vertical="center"/>
    </xf>
    <xf numFmtId="167" fontId="3" fillId="5" borderId="7" xfId="1" applyNumberFormat="1" applyFont="1" applyFill="1" applyBorder="1" applyAlignment="1">
      <alignment horizontal="center" vertical="center"/>
    </xf>
    <xf numFmtId="167" fontId="3" fillId="5" borderId="11" xfId="1" applyNumberFormat="1" applyFont="1" applyFill="1" applyBorder="1" applyAlignment="1">
      <alignment horizontal="center" vertical="center"/>
    </xf>
    <xf numFmtId="0" fontId="3" fillId="5" borderId="41" xfId="0" applyFont="1" applyFill="1" applyBorder="1" applyAlignment="1">
      <alignment horizontal="center" wrapText="1"/>
    </xf>
    <xf numFmtId="0" fontId="32" fillId="0" borderId="0" xfId="0" applyFont="1" applyAlignment="1">
      <alignment horizontal="left"/>
    </xf>
    <xf numFmtId="14" fontId="32" fillId="0" borderId="0" xfId="0" applyNumberFormat="1" applyFont="1" applyAlignment="1">
      <alignment horizontal="left"/>
    </xf>
    <xf numFmtId="0" fontId="20" fillId="2" borderId="0" xfId="0" applyFont="1" applyFill="1" applyAlignment="1">
      <alignment horizontal="left"/>
    </xf>
    <xf numFmtId="0" fontId="20" fillId="2" borderId="59" xfId="0" applyFont="1" applyFill="1" applyBorder="1" applyAlignment="1">
      <alignment horizontal="left"/>
    </xf>
    <xf numFmtId="0" fontId="20" fillId="2" borderId="28" xfId="0" applyFont="1" applyFill="1" applyBorder="1" applyAlignment="1">
      <alignment horizontal="left"/>
    </xf>
    <xf numFmtId="0" fontId="20" fillId="2" borderId="29" xfId="0" applyFont="1" applyFill="1" applyBorder="1" applyAlignment="1">
      <alignment horizontal="left"/>
    </xf>
    <xf numFmtId="0" fontId="21" fillId="3" borderId="86" xfId="0" applyFont="1" applyFill="1" applyBorder="1" applyAlignment="1">
      <alignment horizontal="center" vertical="center" wrapText="1"/>
    </xf>
    <xf numFmtId="0" fontId="21" fillId="3" borderId="19" xfId="0" applyFont="1" applyFill="1" applyBorder="1" applyAlignment="1">
      <alignment horizontal="center" vertical="center" wrapText="1"/>
    </xf>
    <xf numFmtId="0" fontId="21" fillId="3" borderId="20" xfId="0" applyFont="1" applyFill="1" applyBorder="1" applyAlignment="1">
      <alignment horizontal="center" vertical="center" wrapText="1"/>
    </xf>
    <xf numFmtId="0" fontId="21" fillId="3" borderId="91" xfId="0" applyFont="1" applyFill="1" applyBorder="1" applyAlignment="1">
      <alignment horizontal="center" vertical="center" wrapText="1"/>
    </xf>
    <xf numFmtId="0" fontId="21" fillId="3" borderId="66" xfId="0" applyFont="1" applyFill="1" applyBorder="1" applyAlignment="1">
      <alignment horizontal="center" vertical="center" wrapText="1"/>
    </xf>
    <xf numFmtId="0" fontId="21" fillId="3" borderId="67" xfId="0" applyFont="1" applyFill="1" applyBorder="1" applyAlignment="1">
      <alignment horizontal="center" vertical="center" wrapText="1"/>
    </xf>
    <xf numFmtId="0" fontId="3" fillId="2" borderId="56" xfId="0" applyFont="1" applyFill="1" applyBorder="1" applyAlignment="1">
      <alignment horizontal="center"/>
    </xf>
    <xf numFmtId="0" fontId="17" fillId="5" borderId="71" xfId="0" applyFont="1" applyFill="1" applyBorder="1"/>
    <xf numFmtId="0" fontId="17" fillId="5" borderId="28" xfId="0" applyFont="1" applyFill="1" applyBorder="1"/>
    <xf numFmtId="0" fontId="17" fillId="5" borderId="29" xfId="0" applyFont="1" applyFill="1" applyBorder="1"/>
    <xf numFmtId="0" fontId="2" fillId="2" borderId="73" xfId="0" applyFont="1" applyFill="1" applyBorder="1" applyAlignment="1">
      <alignment horizontal="center"/>
    </xf>
    <xf numFmtId="0" fontId="2" fillId="2" borderId="0" xfId="0" applyFont="1" applyFill="1" applyAlignment="1">
      <alignment horizontal="center"/>
    </xf>
    <xf numFmtId="0" fontId="2" fillId="2" borderId="59" xfId="0" applyFont="1" applyFill="1" applyBorder="1" applyAlignment="1">
      <alignment horizontal="center"/>
    </xf>
    <xf numFmtId="164" fontId="32" fillId="0" borderId="73" xfId="0" applyNumberFormat="1" applyFont="1" applyBorder="1" applyAlignment="1">
      <alignment horizontal="center"/>
    </xf>
    <xf numFmtId="164" fontId="32" fillId="0" borderId="0" xfId="0" applyNumberFormat="1" applyFont="1" applyAlignment="1">
      <alignment horizontal="center"/>
    </xf>
    <xf numFmtId="164" fontId="32" fillId="0" borderId="59" xfId="0" applyNumberFormat="1" applyFont="1" applyBorder="1" applyAlignment="1">
      <alignment horizontal="center"/>
    </xf>
    <xf numFmtId="14" fontId="11" fillId="8" borderId="0" xfId="0" applyNumberFormat="1" applyFont="1" applyFill="1" applyAlignment="1">
      <alignment horizontal="left"/>
    </xf>
    <xf numFmtId="0" fontId="3" fillId="8" borderId="0" xfId="0" applyFont="1" applyFill="1" applyAlignment="1">
      <alignment horizontal="left" vertical="center" wrapText="1"/>
    </xf>
    <xf numFmtId="0" fontId="18" fillId="8" borderId="0" xfId="0" applyFont="1" applyFill="1" applyAlignment="1">
      <alignment horizontal="left" vertical="center" wrapText="1"/>
    </xf>
    <xf numFmtId="0" fontId="3" fillId="2" borderId="46" xfId="0" applyFont="1" applyFill="1" applyBorder="1" applyAlignment="1">
      <alignment horizontal="center"/>
    </xf>
    <xf numFmtId="0" fontId="3" fillId="2" borderId="7" xfId="0" applyFont="1" applyFill="1" applyBorder="1" applyAlignment="1">
      <alignment horizontal="center"/>
    </xf>
    <xf numFmtId="0" fontId="3" fillId="2" borderId="6" xfId="0" applyFont="1" applyFill="1" applyBorder="1" applyAlignment="1">
      <alignment horizontal="center"/>
    </xf>
    <xf numFmtId="0" fontId="3" fillId="2" borderId="55" xfId="0" applyFont="1" applyFill="1" applyBorder="1" applyAlignment="1">
      <alignment horizontal="center"/>
    </xf>
    <xf numFmtId="0" fontId="3" fillId="2" borderId="47" xfId="0" applyFont="1" applyFill="1" applyBorder="1" applyAlignment="1">
      <alignment horizontal="center"/>
    </xf>
    <xf numFmtId="0" fontId="3" fillId="2" borderId="16" xfId="0" applyFont="1" applyFill="1" applyBorder="1" applyAlignment="1">
      <alignment horizontal="center"/>
    </xf>
    <xf numFmtId="0" fontId="3" fillId="2" borderId="57" xfId="0" applyFont="1" applyFill="1" applyBorder="1" applyAlignment="1">
      <alignment horizontal="center"/>
    </xf>
    <xf numFmtId="0" fontId="3" fillId="2" borderId="58" xfId="0" applyFont="1" applyFill="1" applyBorder="1" applyAlignment="1">
      <alignment horizontal="center"/>
    </xf>
    <xf numFmtId="0" fontId="3" fillId="5" borderId="36" xfId="0" applyFont="1" applyFill="1" applyBorder="1" applyAlignment="1">
      <alignment horizontal="center"/>
    </xf>
    <xf numFmtId="0" fontId="3" fillId="5" borderId="43" xfId="0" applyFont="1" applyFill="1" applyBorder="1" applyAlignment="1">
      <alignment horizontal="center"/>
    </xf>
    <xf numFmtId="0" fontId="3" fillId="5" borderId="56" xfId="0" applyFont="1" applyFill="1" applyBorder="1" applyAlignment="1">
      <alignment horizontal="center"/>
    </xf>
    <xf numFmtId="0" fontId="11" fillId="5" borderId="45" xfId="0" applyFont="1" applyFill="1" applyBorder="1" applyAlignment="1">
      <alignment horizontal="center"/>
    </xf>
    <xf numFmtId="0" fontId="11" fillId="5" borderId="51" xfId="0" applyFont="1" applyFill="1" applyBorder="1" applyAlignment="1">
      <alignment horizontal="center"/>
    </xf>
    <xf numFmtId="0" fontId="11" fillId="5" borderId="52" xfId="0" applyFont="1" applyFill="1" applyBorder="1" applyAlignment="1">
      <alignment horizontal="center"/>
    </xf>
    <xf numFmtId="0" fontId="11" fillId="2" borderId="60" xfId="0" applyFont="1" applyFill="1" applyBorder="1" applyAlignment="1">
      <alignment horizontal="center"/>
    </xf>
    <xf numFmtId="0" fontId="11" fillId="2" borderId="22" xfId="0" applyFont="1" applyFill="1" applyBorder="1" applyAlignment="1">
      <alignment horizontal="center"/>
    </xf>
    <xf numFmtId="0" fontId="11" fillId="2" borderId="61" xfId="0" applyFont="1" applyFill="1" applyBorder="1" applyAlignment="1">
      <alignment horizontal="center"/>
    </xf>
    <xf numFmtId="0" fontId="11" fillId="5" borderId="62" xfId="0" applyFont="1" applyFill="1" applyBorder="1" applyAlignment="1">
      <alignment horizontal="center"/>
    </xf>
    <xf numFmtId="0" fontId="11" fillId="5" borderId="63" xfId="0" applyFont="1" applyFill="1" applyBorder="1" applyAlignment="1">
      <alignment horizontal="center"/>
    </xf>
    <xf numFmtId="0" fontId="11" fillId="5" borderId="90" xfId="0" applyFont="1" applyFill="1" applyBorder="1" applyAlignment="1">
      <alignment horizontal="center"/>
    </xf>
    <xf numFmtId="0" fontId="11" fillId="5" borderId="32" xfId="0" applyFont="1" applyFill="1" applyBorder="1" applyAlignment="1">
      <alignment horizontal="center"/>
    </xf>
    <xf numFmtId="0" fontId="11" fillId="5" borderId="29" xfId="0" applyFont="1" applyFill="1" applyBorder="1" applyAlignment="1">
      <alignment horizontal="center"/>
    </xf>
    <xf numFmtId="0" fontId="11" fillId="2" borderId="87" xfId="0" applyFont="1" applyFill="1" applyBorder="1" applyAlignment="1">
      <alignment horizontal="center" vertical="center" textRotation="90"/>
    </xf>
    <xf numFmtId="0" fontId="11" fillId="2" borderId="88" xfId="0" applyFont="1" applyFill="1" applyBorder="1" applyAlignment="1">
      <alignment horizontal="center" vertical="center" textRotation="90"/>
    </xf>
    <xf numFmtId="0" fontId="11" fillId="2" borderId="89" xfId="0" applyFont="1" applyFill="1" applyBorder="1" applyAlignment="1">
      <alignment horizontal="center" vertical="center" textRotation="90"/>
    </xf>
    <xf numFmtId="0" fontId="13" fillId="3" borderId="35" xfId="0" applyFont="1" applyFill="1" applyBorder="1" applyAlignment="1" applyProtection="1">
      <alignment horizontal="center" vertical="center" textRotation="90"/>
      <protection locked="0"/>
    </xf>
    <xf numFmtId="0" fontId="13" fillId="3" borderId="40" xfId="0" applyFont="1" applyFill="1" applyBorder="1" applyAlignment="1" applyProtection="1">
      <alignment horizontal="center" vertical="center" textRotation="90"/>
      <protection locked="0"/>
    </xf>
    <xf numFmtId="0" fontId="13" fillId="3" borderId="42" xfId="0" applyFont="1" applyFill="1" applyBorder="1" applyAlignment="1" applyProtection="1">
      <alignment horizontal="center" vertical="center" textRotation="90"/>
      <protection locked="0"/>
    </xf>
    <xf numFmtId="0" fontId="13" fillId="3" borderId="45" xfId="0" applyFont="1" applyFill="1" applyBorder="1" applyAlignment="1" applyProtection="1">
      <alignment horizontal="center" vertical="center" textRotation="90"/>
      <protection locked="0"/>
    </xf>
    <xf numFmtId="0" fontId="13" fillId="3" borderId="46" xfId="0" applyFont="1" applyFill="1" applyBorder="1" applyAlignment="1" applyProtection="1">
      <alignment horizontal="center" vertical="center" textRotation="90"/>
      <protection locked="0"/>
    </xf>
    <xf numFmtId="0" fontId="13" fillId="3" borderId="47" xfId="0" applyFont="1" applyFill="1" applyBorder="1" applyAlignment="1" applyProtection="1">
      <alignment horizontal="center" vertical="center" textRotation="90"/>
      <protection locked="0"/>
    </xf>
    <xf numFmtId="0" fontId="13" fillId="3" borderId="49" xfId="0" applyFont="1" applyFill="1" applyBorder="1" applyAlignment="1" applyProtection="1">
      <alignment horizontal="center" vertical="center" textRotation="90"/>
      <protection locked="0"/>
    </xf>
    <xf numFmtId="0" fontId="3" fillId="2" borderId="43" xfId="0" applyFont="1" applyFill="1" applyBorder="1" applyAlignment="1">
      <alignment horizontal="left"/>
    </xf>
    <xf numFmtId="0" fontId="3" fillId="2" borderId="14" xfId="0" applyFont="1" applyFill="1" applyBorder="1" applyAlignment="1">
      <alignment horizontal="left"/>
    </xf>
    <xf numFmtId="14" fontId="4" fillId="3" borderId="14" xfId="0" applyNumberFormat="1" applyFont="1" applyFill="1" applyBorder="1" applyAlignment="1" applyProtection="1">
      <alignment horizontal="center" vertical="center"/>
      <protection locked="0"/>
    </xf>
    <xf numFmtId="0" fontId="4" fillId="3" borderId="14" xfId="0" applyFont="1" applyFill="1" applyBorder="1" applyAlignment="1" applyProtection="1">
      <alignment horizontal="center" vertical="center"/>
      <protection locked="0"/>
    </xf>
    <xf numFmtId="0" fontId="3" fillId="2" borderId="15" xfId="0" applyFont="1" applyFill="1" applyBorder="1" applyAlignment="1">
      <alignment horizontal="left"/>
    </xf>
    <xf numFmtId="0" fontId="3" fillId="2" borderId="16" xfId="0" applyFont="1" applyFill="1" applyBorder="1" applyAlignment="1">
      <alignment horizontal="left"/>
    </xf>
    <xf numFmtId="0" fontId="3" fillId="2" borderId="41" xfId="0" applyFont="1" applyFill="1" applyBorder="1" applyAlignment="1">
      <alignment horizontal="left"/>
    </xf>
    <xf numFmtId="0" fontId="3" fillId="2" borderId="11" xfId="0" applyFont="1" applyFill="1" applyBorder="1" applyAlignment="1">
      <alignment horizontal="left"/>
    </xf>
    <xf numFmtId="0" fontId="4" fillId="3" borderId="11" xfId="0" applyFont="1" applyFill="1" applyBorder="1" applyAlignment="1" applyProtection="1">
      <alignment horizontal="center" vertical="center"/>
      <protection locked="0"/>
    </xf>
    <xf numFmtId="0" fontId="14"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75" xfId="0" applyFont="1" applyBorder="1" applyAlignment="1">
      <alignment horizontal="center" vertical="center" wrapText="1"/>
    </xf>
    <xf numFmtId="0" fontId="14" fillId="0" borderId="0" xfId="0" applyFont="1" applyAlignment="1">
      <alignment horizontal="center" vertical="center" wrapText="1"/>
    </xf>
    <xf numFmtId="0" fontId="14" fillId="0" borderId="59"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28" xfId="0" applyFont="1" applyBorder="1" applyAlignment="1">
      <alignment horizontal="center" vertical="center" wrapText="1"/>
    </xf>
    <xf numFmtId="0" fontId="14" fillId="0" borderId="29" xfId="0" applyFont="1" applyBorder="1" applyAlignment="1">
      <alignment horizontal="center" vertical="center" wrapText="1"/>
    </xf>
    <xf numFmtId="0" fontId="29" fillId="8" borderId="0" xfId="0" applyFont="1" applyFill="1" applyAlignment="1">
      <alignment horizontal="center"/>
    </xf>
    <xf numFmtId="0" fontId="29" fillId="8" borderId="59" xfId="0" applyFont="1" applyFill="1" applyBorder="1" applyAlignment="1">
      <alignment horizontal="center"/>
    </xf>
    <xf numFmtId="0" fontId="3" fillId="2" borderId="36" xfId="0" applyFont="1" applyFill="1" applyBorder="1" applyAlignment="1">
      <alignment horizontal="left"/>
    </xf>
    <xf numFmtId="0" fontId="3" fillId="2" borderId="3" xfId="0" applyFont="1" applyFill="1" applyBorder="1" applyAlignment="1">
      <alignment horizontal="left"/>
    </xf>
    <xf numFmtId="0" fontId="4" fillId="3" borderId="3" xfId="0" applyFont="1" applyFill="1" applyBorder="1" applyAlignment="1" applyProtection="1">
      <alignment horizontal="center" vertical="center"/>
      <protection locked="0"/>
    </xf>
    <xf numFmtId="0" fontId="11" fillId="2" borderId="86" xfId="0" applyFont="1" applyFill="1" applyBorder="1" applyAlignment="1">
      <alignment horizontal="right" vertical="center"/>
    </xf>
    <xf numFmtId="0" fontId="11" fillId="2" borderId="19" xfId="0" applyFont="1" applyFill="1" applyBorder="1" applyAlignment="1">
      <alignment horizontal="right" vertical="center"/>
    </xf>
    <xf numFmtId="0" fontId="11" fillId="2" borderId="20" xfId="0" applyFont="1" applyFill="1" applyBorder="1" applyAlignment="1">
      <alignment horizontal="right" vertical="center"/>
    </xf>
    <xf numFmtId="0" fontId="11" fillId="2" borderId="71" xfId="0" applyFont="1" applyFill="1" applyBorder="1" applyAlignment="1">
      <alignment horizontal="right" vertical="center"/>
    </xf>
    <xf numFmtId="0" fontId="11" fillId="2" borderId="28" xfId="0" applyFont="1" applyFill="1" applyBorder="1" applyAlignment="1">
      <alignment horizontal="right" vertical="center"/>
    </xf>
    <xf numFmtId="0" fontId="11" fillId="2" borderId="29" xfId="0" applyFont="1" applyFill="1" applyBorder="1" applyAlignment="1">
      <alignment horizontal="right" vertical="center"/>
    </xf>
    <xf numFmtId="0" fontId="11" fillId="2" borderId="21" xfId="0" applyFont="1" applyFill="1" applyBorder="1" applyAlignment="1">
      <alignment horizontal="center"/>
    </xf>
    <xf numFmtId="0" fontId="3" fillId="2" borderId="23"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29" xfId="0" applyFont="1" applyFill="1" applyBorder="1" applyAlignment="1">
      <alignment horizontal="center" vertical="center"/>
    </xf>
    <xf numFmtId="0" fontId="11" fillId="2" borderId="45" xfId="0" applyFont="1" applyFill="1" applyBorder="1" applyAlignment="1">
      <alignment horizontal="center"/>
    </xf>
    <xf numFmtId="0" fontId="11" fillId="2" borderId="53" xfId="0" applyFont="1" applyFill="1" applyBorder="1" applyAlignment="1">
      <alignment horizontal="center"/>
    </xf>
    <xf numFmtId="0" fontId="11" fillId="2" borderId="36" xfId="0" applyFont="1" applyFill="1" applyBorder="1" applyAlignment="1">
      <alignment horizontal="left" vertical="center"/>
    </xf>
    <xf numFmtId="0" fontId="11" fillId="2" borderId="3" xfId="0" applyFont="1" applyFill="1" applyBorder="1" applyAlignment="1">
      <alignment horizontal="left" vertical="center"/>
    </xf>
    <xf numFmtId="0" fontId="11" fillId="2" borderId="43" xfId="0" applyFont="1" applyFill="1" applyBorder="1" applyAlignment="1">
      <alignment horizontal="left" vertical="center"/>
    </xf>
    <xf numFmtId="0" fontId="11" fillId="2" borderId="14" xfId="0" applyFont="1" applyFill="1" applyBorder="1" applyAlignment="1">
      <alignment horizontal="left" vertical="center"/>
    </xf>
    <xf numFmtId="164" fontId="11" fillId="0" borderId="25" xfId="0" applyNumberFormat="1" applyFont="1" applyBorder="1" applyAlignment="1">
      <alignment horizontal="center"/>
    </xf>
    <xf numFmtId="164" fontId="11" fillId="0" borderId="0" xfId="0" applyNumberFormat="1" applyFont="1" applyAlignment="1">
      <alignment horizontal="center"/>
    </xf>
    <xf numFmtId="164" fontId="11" fillId="0" borderId="26" xfId="0" applyNumberFormat="1" applyFont="1" applyBorder="1" applyAlignment="1">
      <alignment horizontal="center"/>
    </xf>
    <xf numFmtId="14" fontId="11" fillId="2" borderId="0" xfId="0" applyNumberFormat="1" applyFont="1" applyFill="1" applyAlignment="1">
      <alignment horizontal="left"/>
    </xf>
    <xf numFmtId="0" fontId="11" fillId="0" borderId="0" xfId="0" applyFont="1" applyAlignment="1">
      <alignment horizontal="left"/>
    </xf>
    <xf numFmtId="14" fontId="11" fillId="0" borderId="0" xfId="0" applyNumberFormat="1" applyFont="1" applyAlignment="1">
      <alignment horizontal="left"/>
    </xf>
    <xf numFmtId="0" fontId="20" fillId="2" borderId="26" xfId="0" applyFont="1" applyFill="1" applyBorder="1" applyAlignment="1">
      <alignment horizontal="left"/>
    </xf>
    <xf numFmtId="0" fontId="20" fillId="2" borderId="33" xfId="0" applyFont="1" applyFill="1" applyBorder="1" applyAlignment="1">
      <alignment horizontal="left"/>
    </xf>
    <xf numFmtId="0" fontId="21" fillId="3" borderId="18" xfId="0" applyFont="1" applyFill="1" applyBorder="1" applyAlignment="1">
      <alignment horizontal="center" vertical="center" wrapText="1"/>
    </xf>
    <xf numFmtId="0" fontId="21" fillId="3" borderId="24" xfId="0" applyFont="1" applyFill="1" applyBorder="1" applyAlignment="1">
      <alignment horizontal="center" vertical="center" wrapText="1"/>
    </xf>
    <xf numFmtId="0" fontId="21" fillId="3" borderId="65" xfId="0" applyFont="1" applyFill="1" applyBorder="1" applyAlignment="1">
      <alignment horizontal="center" vertical="center" wrapText="1"/>
    </xf>
    <xf numFmtId="0" fontId="21" fillId="3" borderId="74" xfId="0" applyFont="1" applyFill="1" applyBorder="1" applyAlignment="1">
      <alignment horizontal="center" vertical="center" wrapText="1"/>
    </xf>
    <xf numFmtId="0" fontId="23" fillId="2" borderId="0" xfId="0" applyFont="1" applyFill="1" applyAlignment="1">
      <alignment horizontal="left"/>
    </xf>
    <xf numFmtId="0" fontId="24" fillId="0" borderId="0" xfId="0" applyFont="1" applyAlignment="1">
      <alignment horizontal="left"/>
    </xf>
    <xf numFmtId="14" fontId="23" fillId="2" borderId="0" xfId="0" applyNumberFormat="1" applyFont="1" applyFill="1" applyAlignment="1">
      <alignment horizontal="left"/>
    </xf>
    <xf numFmtId="0" fontId="17" fillId="5" borderId="33" xfId="0" applyFont="1" applyFill="1" applyBorder="1"/>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4" xfId="0" applyFont="1" applyFill="1" applyBorder="1" applyAlignment="1">
      <alignment horizontal="center"/>
    </xf>
    <xf numFmtId="10" fontId="3" fillId="7" borderId="7" xfId="1" applyNumberFormat="1" applyFont="1" applyFill="1" applyBorder="1" applyAlignment="1">
      <alignment horizontal="center" vertical="center"/>
    </xf>
    <xf numFmtId="10" fontId="3" fillId="7" borderId="11" xfId="1" applyNumberFormat="1" applyFont="1" applyFill="1" applyBorder="1" applyAlignment="1">
      <alignment horizontal="center" vertical="center"/>
    </xf>
    <xf numFmtId="10" fontId="3" fillId="7" borderId="16" xfId="1" applyNumberFormat="1" applyFont="1" applyFill="1" applyBorder="1" applyAlignment="1">
      <alignment horizontal="center" vertical="center"/>
    </xf>
    <xf numFmtId="10" fontId="3" fillId="7" borderId="14" xfId="1" applyNumberFormat="1" applyFont="1" applyFill="1" applyBorder="1" applyAlignment="1">
      <alignment horizontal="center" vertical="center"/>
    </xf>
    <xf numFmtId="166" fontId="3" fillId="5" borderId="12" xfId="1" applyNumberFormat="1" applyFont="1" applyFill="1" applyBorder="1" applyAlignment="1">
      <alignment horizontal="center" vertical="center"/>
    </xf>
    <xf numFmtId="166" fontId="3" fillId="5" borderId="17" xfId="1" applyNumberFormat="1" applyFont="1" applyFill="1" applyBorder="1" applyAlignment="1">
      <alignment horizontal="center" vertical="center"/>
    </xf>
    <xf numFmtId="167" fontId="3" fillId="7" borderId="7" xfId="1" applyNumberFormat="1" applyFont="1" applyFill="1" applyBorder="1" applyAlignment="1">
      <alignment horizontal="center" vertical="center"/>
    </xf>
    <xf numFmtId="167" fontId="3" fillId="7" borderId="11" xfId="1" applyNumberFormat="1" applyFont="1" applyFill="1" applyBorder="1" applyAlignment="1">
      <alignment horizontal="center" vertical="center"/>
    </xf>
    <xf numFmtId="0" fontId="11" fillId="5" borderId="33" xfId="0" applyFont="1" applyFill="1" applyBorder="1" applyAlignment="1">
      <alignment horizontal="center"/>
    </xf>
    <xf numFmtId="10" fontId="3" fillId="7" borderId="53" xfId="1" applyNumberFormat="1" applyFont="1" applyFill="1" applyBorder="1" applyAlignment="1">
      <alignment horizontal="center" vertical="center"/>
    </xf>
    <xf numFmtId="10" fontId="3" fillId="7" borderId="3" xfId="1" applyNumberFormat="1" applyFont="1" applyFill="1" applyBorder="1" applyAlignment="1">
      <alignment horizontal="center" vertical="center"/>
    </xf>
    <xf numFmtId="166" fontId="3" fillId="5" borderId="4" xfId="1" applyNumberFormat="1" applyFont="1" applyFill="1" applyBorder="1" applyAlignment="1">
      <alignment horizontal="center" vertical="center"/>
    </xf>
    <xf numFmtId="0" fontId="11" fillId="5" borderId="64" xfId="0" applyFont="1" applyFill="1" applyBorder="1" applyAlignment="1">
      <alignment horizontal="center"/>
    </xf>
    <xf numFmtId="0" fontId="11" fillId="5" borderId="38" xfId="0" applyFont="1" applyFill="1" applyBorder="1" applyAlignment="1">
      <alignment horizontal="center"/>
    </xf>
    <xf numFmtId="0" fontId="11" fillId="2" borderId="38" xfId="0" applyFont="1" applyFill="1" applyBorder="1" applyAlignment="1">
      <alignment horizontal="center"/>
    </xf>
    <xf numFmtId="0" fontId="3" fillId="2" borderId="10" xfId="0" applyFont="1" applyFill="1" applyBorder="1" applyAlignment="1">
      <alignment horizontal="center"/>
    </xf>
    <xf numFmtId="0" fontId="3" fillId="2" borderId="9" xfId="0" applyFont="1" applyFill="1" applyBorder="1" applyAlignment="1">
      <alignment horizontal="center"/>
    </xf>
    <xf numFmtId="0" fontId="3" fillId="2" borderId="13" xfId="0" applyFont="1" applyFill="1" applyBorder="1" applyAlignment="1">
      <alignment horizontal="center"/>
    </xf>
    <xf numFmtId="0" fontId="3" fillId="2" borderId="44" xfId="0" applyFont="1" applyFill="1" applyBorder="1" applyAlignment="1">
      <alignment horizontal="center"/>
    </xf>
    <xf numFmtId="0" fontId="11" fillId="2" borderId="2" xfId="0" applyFont="1" applyFill="1" applyBorder="1" applyAlignment="1">
      <alignment horizontal="center"/>
    </xf>
    <xf numFmtId="0" fontId="11" fillId="2" borderId="2" xfId="0" applyFont="1" applyFill="1" applyBorder="1" applyAlignment="1">
      <alignment horizontal="left" vertical="center"/>
    </xf>
    <xf numFmtId="0" fontId="11" fillId="2" borderId="13" xfId="0" applyFont="1" applyFill="1" applyBorder="1" applyAlignment="1">
      <alignment horizontal="left" vertical="center"/>
    </xf>
    <xf numFmtId="0" fontId="8" fillId="3" borderId="8" xfId="0" applyFont="1" applyFill="1" applyBorder="1" applyAlignment="1">
      <alignment horizontal="center"/>
    </xf>
    <xf numFmtId="0" fontId="8" fillId="3" borderId="6" xfId="0" applyFont="1" applyFill="1" applyBorder="1" applyAlignment="1">
      <alignment horizontal="center"/>
    </xf>
    <xf numFmtId="0" fontId="8" fillId="3" borderId="7" xfId="0" applyFont="1" applyFill="1" applyBorder="1" applyAlignment="1">
      <alignment horizontal="center"/>
    </xf>
    <xf numFmtId="0" fontId="11" fillId="2" borderId="18" xfId="0" applyFont="1" applyFill="1" applyBorder="1" applyAlignment="1">
      <alignment horizontal="right" vertical="center"/>
    </xf>
    <xf numFmtId="0" fontId="11" fillId="2" borderId="27" xfId="0" applyFont="1" applyFill="1" applyBorder="1" applyAlignment="1">
      <alignment horizontal="right" vertical="center"/>
    </xf>
    <xf numFmtId="0" fontId="3" fillId="2" borderId="24" xfId="0" applyFont="1" applyFill="1" applyBorder="1" applyAlignment="1">
      <alignment horizontal="center" vertical="center"/>
    </xf>
    <xf numFmtId="0" fontId="3" fillId="2" borderId="33" xfId="0" applyFont="1" applyFill="1" applyBorder="1" applyAlignment="1">
      <alignment horizontal="center" vertical="center"/>
    </xf>
    <xf numFmtId="0" fontId="12" fillId="4" borderId="25" xfId="0" applyFont="1" applyFill="1" applyBorder="1" applyAlignment="1">
      <alignment horizontal="center"/>
    </xf>
    <xf numFmtId="0" fontId="12" fillId="4" borderId="0" xfId="0" applyFont="1" applyFill="1" applyAlignment="1">
      <alignment horizontal="center"/>
    </xf>
    <xf numFmtId="0" fontId="12" fillId="4" borderId="26" xfId="0" applyFont="1" applyFill="1" applyBorder="1" applyAlignment="1">
      <alignment horizontal="center"/>
    </xf>
    <xf numFmtId="0" fontId="11" fillId="2" borderId="34" xfId="0" applyFont="1" applyFill="1" applyBorder="1" applyAlignment="1">
      <alignment horizontal="center" vertical="center" textRotation="90"/>
    </xf>
    <xf numFmtId="0" fontId="11" fillId="2" borderId="39" xfId="0" applyFont="1" applyFill="1" applyBorder="1" applyAlignment="1">
      <alignment horizontal="center" vertical="center" textRotation="90"/>
    </xf>
    <xf numFmtId="0" fontId="11" fillId="2" borderId="48" xfId="0" applyFont="1" applyFill="1" applyBorder="1" applyAlignment="1">
      <alignment horizontal="center" vertical="center" textRotation="90"/>
    </xf>
    <xf numFmtId="0" fontId="3" fillId="2" borderId="13" xfId="0" applyFont="1" applyFill="1" applyBorder="1" applyAlignment="1">
      <alignment horizontal="left"/>
    </xf>
    <xf numFmtId="14" fontId="4" fillId="3" borderId="14" xfId="0" applyNumberFormat="1" applyFont="1" applyFill="1" applyBorder="1" applyAlignment="1" applyProtection="1">
      <alignment horizontal="center"/>
      <protection locked="0"/>
    </xf>
    <xf numFmtId="0" fontId="4" fillId="3" borderId="14" xfId="0" applyFont="1" applyFill="1" applyBorder="1" applyAlignment="1" applyProtection="1">
      <alignment horizontal="center"/>
      <protection locked="0"/>
    </xf>
    <xf numFmtId="0" fontId="10" fillId="3" borderId="14" xfId="0" applyFont="1" applyFill="1" applyBorder="1" applyAlignment="1" applyProtection="1">
      <alignment horizontal="left"/>
      <protection locked="0"/>
    </xf>
    <xf numFmtId="14" fontId="8" fillId="3" borderId="8" xfId="0" applyNumberFormat="1" applyFont="1" applyFill="1" applyBorder="1" applyAlignment="1">
      <alignment horizontal="left"/>
    </xf>
    <xf numFmtId="14" fontId="8" fillId="3" borderId="6" xfId="0" applyNumberFormat="1" applyFont="1" applyFill="1" applyBorder="1" applyAlignment="1">
      <alignment horizontal="left"/>
    </xf>
    <xf numFmtId="14" fontId="8" fillId="3" borderId="7" xfId="0" applyNumberFormat="1" applyFont="1" applyFill="1" applyBorder="1" applyAlignment="1">
      <alignment horizontal="left"/>
    </xf>
    <xf numFmtId="0" fontId="3" fillId="2" borderId="10" xfId="0" applyFont="1" applyFill="1" applyBorder="1" applyAlignment="1">
      <alignment horizontal="left"/>
    </xf>
    <xf numFmtId="0" fontId="4" fillId="3" borderId="11" xfId="0" applyFont="1" applyFill="1" applyBorder="1" applyAlignment="1" applyProtection="1">
      <alignment horizontal="center"/>
      <protection locked="0"/>
    </xf>
    <xf numFmtId="0" fontId="5" fillId="3" borderId="11" xfId="0" applyFont="1" applyFill="1" applyBorder="1" applyAlignment="1" applyProtection="1">
      <alignment horizontal="left"/>
      <protection locked="0"/>
    </xf>
    <xf numFmtId="0" fontId="14" fillId="0" borderId="83"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4" xfId="0" applyFont="1" applyBorder="1" applyAlignment="1">
      <alignment horizontal="center" vertical="center" wrapText="1"/>
    </xf>
    <xf numFmtId="0" fontId="3" fillId="2" borderId="2" xfId="0" applyFont="1" applyFill="1" applyBorder="1" applyAlignment="1">
      <alignment horizontal="left"/>
    </xf>
    <xf numFmtId="0" fontId="4" fillId="3" borderId="3" xfId="0" applyFont="1" applyFill="1" applyBorder="1" applyAlignment="1" applyProtection="1">
      <alignment horizontal="center"/>
      <protection locked="0"/>
    </xf>
    <xf numFmtId="0" fontId="5" fillId="3" borderId="3" xfId="0" applyFont="1" applyFill="1" applyBorder="1" applyAlignment="1" applyProtection="1">
      <alignment horizontal="left"/>
      <protection locked="0"/>
    </xf>
    <xf numFmtId="0" fontId="2" fillId="2" borderId="82" xfId="0" applyFont="1" applyFill="1" applyBorder="1" applyAlignment="1">
      <alignment horizontal="center" vertical="center" wrapText="1"/>
    </xf>
    <xf numFmtId="0" fontId="2" fillId="2" borderId="8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85"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81" xfId="0" applyFont="1" applyFill="1" applyBorder="1" applyAlignment="1">
      <alignment horizontal="center" vertical="center"/>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20" baseline="0">
                <a:solidFill>
                  <a:schemeClr val="dk1">
                    <a:lumMod val="50000"/>
                    <a:lumOff val="50000"/>
                  </a:schemeClr>
                </a:solidFill>
                <a:latin typeface="+mn-lt"/>
                <a:ea typeface="+mn-ea"/>
                <a:cs typeface="+mn-cs"/>
              </a:defRPr>
            </a:pPr>
            <a:r>
              <a:rPr lang="pt-BR" sz="1800" b="1"/>
              <a:t>Gráfico das Médias</a:t>
            </a:r>
          </a:p>
        </c:rich>
      </c:tx>
      <c:layout>
        <c:manualLayout>
          <c:xMode val="edge"/>
          <c:yMode val="edge"/>
          <c:x val="0.35771258550487089"/>
          <c:y val="4.6734804577538813E-2"/>
        </c:manualLayout>
      </c:layout>
      <c:overlay val="0"/>
      <c:spPr>
        <a:noFill/>
        <a:ln>
          <a:noFill/>
        </a:ln>
        <a:effectLst/>
      </c:spPr>
      <c:txPr>
        <a:bodyPr rot="0" spcFirstLastPara="1" vertOverflow="ellipsis" vert="horz" wrap="square" anchor="ctr" anchorCtr="1"/>
        <a:lstStyle/>
        <a:p>
          <a:pPr>
            <a:defRPr sz="1800" b="1" i="0" u="none" strike="noStrike" kern="1200" cap="none" spc="20" baseline="0">
              <a:solidFill>
                <a:schemeClr val="dk1">
                  <a:lumMod val="50000"/>
                  <a:lumOff val="50000"/>
                </a:schemeClr>
              </a:solidFill>
              <a:latin typeface="+mn-lt"/>
              <a:ea typeface="+mn-ea"/>
              <a:cs typeface="+mn-cs"/>
            </a:defRPr>
          </a:pPr>
          <a:endParaRPr lang="pt-BR"/>
        </a:p>
      </c:txPr>
    </c:title>
    <c:autoTitleDeleted val="0"/>
    <c:plotArea>
      <c:layout>
        <c:manualLayout>
          <c:layoutTarget val="inner"/>
          <c:xMode val="edge"/>
          <c:yMode val="edge"/>
          <c:x val="6.8917165944974185E-2"/>
          <c:y val="0.1711858157871784"/>
          <c:w val="0.88045110394955906"/>
          <c:h val="0.6423895967427794"/>
        </c:manualLayout>
      </c:layout>
      <c:lineChart>
        <c:grouping val="standard"/>
        <c:varyColors val="0"/>
        <c:ser>
          <c:idx val="0"/>
          <c:order val="0"/>
          <c:tx>
            <c:v>Operador A</c:v>
          </c:tx>
          <c:spPr>
            <a:ln w="22225" cap="rnd" cmpd="sng" algn="ctr">
              <a:solidFill>
                <a:schemeClr val="accent1"/>
              </a:solidFill>
              <a:round/>
            </a:ln>
            <a:effectLst/>
          </c:spPr>
          <c:marker>
            <c:symbol val="none"/>
          </c:marker>
          <c:val>
            <c:numRef>
              <c:f>'R&amp;R'!$E$14:$N$14</c:f>
              <c:numCache>
                <c:formatCode>0.00</c:formatCode>
                <c:ptCount val="10"/>
                <c:pt idx="0">
                  <c:v>72.533333333333331</c:v>
                </c:pt>
                <c:pt idx="1">
                  <c:v>72.933333333333337</c:v>
                </c:pt>
                <c:pt idx="2">
                  <c:v>72.733333333333334</c:v>
                </c:pt>
                <c:pt idx="3">
                  <c:v>72.399999999999991</c:v>
                </c:pt>
                <c:pt idx="4">
                  <c:v>72.466666666666669</c:v>
                </c:pt>
                <c:pt idx="5">
                  <c:v>72.8</c:v>
                </c:pt>
                <c:pt idx="6">
                  <c:v>72.466666666666669</c:v>
                </c:pt>
                <c:pt idx="7">
                  <c:v>72.666666666666671</c:v>
                </c:pt>
                <c:pt idx="8">
                  <c:v>72.8</c:v>
                </c:pt>
                <c:pt idx="9">
                  <c:v>72.5</c:v>
                </c:pt>
              </c:numCache>
            </c:numRef>
          </c:val>
          <c:smooth val="0"/>
          <c:extLst>
            <c:ext xmlns:c16="http://schemas.microsoft.com/office/drawing/2014/chart" uri="{C3380CC4-5D6E-409C-BE32-E72D297353CC}">
              <c16:uniqueId val="{00000000-D526-49EA-B742-996C8AB7FC7E}"/>
            </c:ext>
          </c:extLst>
        </c:ser>
        <c:ser>
          <c:idx val="1"/>
          <c:order val="1"/>
          <c:tx>
            <c:v>Operador B</c:v>
          </c:tx>
          <c:spPr>
            <a:ln w="22225" cap="rnd" cmpd="sng" algn="ctr">
              <a:solidFill>
                <a:schemeClr val="accent2"/>
              </a:solidFill>
              <a:round/>
            </a:ln>
            <a:effectLst/>
          </c:spPr>
          <c:marker>
            <c:symbol val="none"/>
          </c:marker>
          <c:val>
            <c:numRef>
              <c:f>'R&amp;R'!$E$19:$N$19</c:f>
              <c:numCache>
                <c:formatCode>0.00</c:formatCode>
                <c:ptCount val="10"/>
                <c:pt idx="0">
                  <c:v>72.566666666666663</c:v>
                </c:pt>
                <c:pt idx="1">
                  <c:v>73.166666666666671</c:v>
                </c:pt>
                <c:pt idx="2">
                  <c:v>72.666666666666671</c:v>
                </c:pt>
                <c:pt idx="3">
                  <c:v>72.433333333333337</c:v>
                </c:pt>
                <c:pt idx="4">
                  <c:v>73</c:v>
                </c:pt>
                <c:pt idx="5">
                  <c:v>72.733333333333334</c:v>
                </c:pt>
                <c:pt idx="6">
                  <c:v>72.5</c:v>
                </c:pt>
                <c:pt idx="7">
                  <c:v>72.599999999999994</c:v>
                </c:pt>
                <c:pt idx="8">
                  <c:v>72.999999999999986</c:v>
                </c:pt>
                <c:pt idx="9">
                  <c:v>72.733333333333334</c:v>
                </c:pt>
              </c:numCache>
            </c:numRef>
          </c:val>
          <c:smooth val="0"/>
          <c:extLst>
            <c:ext xmlns:c16="http://schemas.microsoft.com/office/drawing/2014/chart" uri="{C3380CC4-5D6E-409C-BE32-E72D297353CC}">
              <c16:uniqueId val="{00000001-D526-49EA-B742-996C8AB7FC7E}"/>
            </c:ext>
          </c:extLst>
        </c:ser>
        <c:ser>
          <c:idx val="2"/>
          <c:order val="2"/>
          <c:tx>
            <c:v>Operador C</c:v>
          </c:tx>
          <c:spPr>
            <a:ln w="22225" cap="rnd" cmpd="sng" algn="ctr">
              <a:solidFill>
                <a:schemeClr val="accent3"/>
              </a:solidFill>
              <a:round/>
            </a:ln>
            <a:effectLst/>
          </c:spPr>
          <c:marker>
            <c:symbol val="none"/>
          </c:marker>
          <c:val>
            <c:numRef>
              <c:f>'R&amp;R'!$E$24:$N$24</c:f>
              <c:numCache>
                <c:formatCode>0.00</c:formatCode>
                <c:ptCount val="10"/>
                <c:pt idx="0">
                  <c:v>72.5</c:v>
                </c:pt>
                <c:pt idx="1">
                  <c:v>72.53</c:v>
                </c:pt>
                <c:pt idx="2">
                  <c:v>72.5</c:v>
                </c:pt>
                <c:pt idx="3">
                  <c:v>72.5</c:v>
                </c:pt>
                <c:pt idx="4">
                  <c:v>72.523333333333341</c:v>
                </c:pt>
                <c:pt idx="5">
                  <c:v>72.52</c:v>
                </c:pt>
                <c:pt idx="6">
                  <c:v>72.510000000000005</c:v>
                </c:pt>
                <c:pt idx="7">
                  <c:v>72.510000000000005</c:v>
                </c:pt>
                <c:pt idx="8">
                  <c:v>72.5</c:v>
                </c:pt>
                <c:pt idx="9">
                  <c:v>72.53</c:v>
                </c:pt>
              </c:numCache>
            </c:numRef>
          </c:val>
          <c:smooth val="0"/>
          <c:extLst>
            <c:ext xmlns:c16="http://schemas.microsoft.com/office/drawing/2014/chart" uri="{C3380CC4-5D6E-409C-BE32-E72D297353CC}">
              <c16:uniqueId val="{00000002-D526-49EA-B742-996C8AB7FC7E}"/>
            </c:ext>
          </c:extLst>
        </c:ser>
        <c:ser>
          <c:idx val="3"/>
          <c:order val="3"/>
          <c:tx>
            <c:v>LSC</c:v>
          </c:tx>
          <c:spPr>
            <a:ln w="22225" cap="rnd" cmpd="sng" algn="ctr">
              <a:solidFill>
                <a:schemeClr val="accent4"/>
              </a:solidFill>
              <a:round/>
            </a:ln>
            <a:effectLst/>
          </c:spPr>
          <c:marker>
            <c:symbol val="none"/>
          </c:marker>
          <c:val>
            <c:numRef>
              <c:f>'R&amp;R'!$D$71:$M$71</c:f>
              <c:numCache>
                <c:formatCode>0.000</c:formatCode>
                <c:ptCount val="10"/>
                <c:pt idx="0">
                  <c:v>72.815676444444449</c:v>
                </c:pt>
                <c:pt idx="1">
                  <c:v>72.815676444444449</c:v>
                </c:pt>
                <c:pt idx="2">
                  <c:v>72.815676444444449</c:v>
                </c:pt>
                <c:pt idx="3">
                  <c:v>72.815676444444449</c:v>
                </c:pt>
                <c:pt idx="4">
                  <c:v>72.815676444444449</c:v>
                </c:pt>
                <c:pt idx="5">
                  <c:v>72.815676444444449</c:v>
                </c:pt>
                <c:pt idx="6">
                  <c:v>72.815676444444449</c:v>
                </c:pt>
                <c:pt idx="7">
                  <c:v>72.815676444444449</c:v>
                </c:pt>
                <c:pt idx="8">
                  <c:v>72.815676444444449</c:v>
                </c:pt>
                <c:pt idx="9">
                  <c:v>72.815676444444449</c:v>
                </c:pt>
              </c:numCache>
            </c:numRef>
          </c:val>
          <c:smooth val="0"/>
          <c:extLst>
            <c:ext xmlns:c16="http://schemas.microsoft.com/office/drawing/2014/chart" uri="{C3380CC4-5D6E-409C-BE32-E72D297353CC}">
              <c16:uniqueId val="{00000003-D526-49EA-B742-996C8AB7FC7E}"/>
            </c:ext>
          </c:extLst>
        </c:ser>
        <c:ser>
          <c:idx val="4"/>
          <c:order val="4"/>
          <c:tx>
            <c:v>LIC</c:v>
          </c:tx>
          <c:spPr>
            <a:ln w="22225" cap="rnd" cmpd="sng" algn="ctr">
              <a:solidFill>
                <a:schemeClr val="accent5"/>
              </a:solidFill>
              <a:round/>
            </a:ln>
            <a:effectLst/>
          </c:spPr>
          <c:marker>
            <c:symbol val="none"/>
          </c:marker>
          <c:val>
            <c:numRef>
              <c:f>'R&amp;R'!$D$72:$M$72</c:f>
              <c:numCache>
                <c:formatCode>0.000</c:formatCode>
                <c:ptCount val="10"/>
                <c:pt idx="0">
                  <c:v>72.439212444444451</c:v>
                </c:pt>
                <c:pt idx="1">
                  <c:v>72.439212444444451</c:v>
                </c:pt>
                <c:pt idx="2">
                  <c:v>72.439212444444451</c:v>
                </c:pt>
                <c:pt idx="3">
                  <c:v>72.439212444444451</c:v>
                </c:pt>
                <c:pt idx="4">
                  <c:v>72.439212444444451</c:v>
                </c:pt>
                <c:pt idx="5">
                  <c:v>72.439212444444451</c:v>
                </c:pt>
                <c:pt idx="6">
                  <c:v>72.439212444444451</c:v>
                </c:pt>
                <c:pt idx="7">
                  <c:v>72.439212444444451</c:v>
                </c:pt>
                <c:pt idx="8">
                  <c:v>72.439212444444451</c:v>
                </c:pt>
                <c:pt idx="9">
                  <c:v>72.439212444444451</c:v>
                </c:pt>
              </c:numCache>
            </c:numRef>
          </c:val>
          <c:smooth val="0"/>
          <c:extLst>
            <c:ext xmlns:c16="http://schemas.microsoft.com/office/drawing/2014/chart" uri="{C3380CC4-5D6E-409C-BE32-E72D297353CC}">
              <c16:uniqueId val="{00000004-D526-49EA-B742-996C8AB7FC7E}"/>
            </c:ext>
          </c:extLst>
        </c:ser>
        <c:ser>
          <c:idx val="5"/>
          <c:order val="5"/>
          <c:tx>
            <c:v>MÉDIA</c:v>
          </c:tx>
          <c:spPr>
            <a:ln w="22225" cap="rnd" cmpd="sng" algn="ctr">
              <a:solidFill>
                <a:schemeClr val="accent6"/>
              </a:solidFill>
              <a:round/>
            </a:ln>
            <a:effectLst/>
          </c:spPr>
          <c:marker>
            <c:symbol val="none"/>
          </c:marker>
          <c:val>
            <c:numRef>
              <c:f>'R&amp;R'!$D$73:$M$73</c:f>
              <c:numCache>
                <c:formatCode>0.000</c:formatCode>
                <c:ptCount val="10"/>
                <c:pt idx="0">
                  <c:v>72.62744444444445</c:v>
                </c:pt>
                <c:pt idx="1">
                  <c:v>72.62744444444445</c:v>
                </c:pt>
                <c:pt idx="2">
                  <c:v>72.62744444444445</c:v>
                </c:pt>
                <c:pt idx="3">
                  <c:v>72.62744444444445</c:v>
                </c:pt>
                <c:pt idx="4">
                  <c:v>72.62744444444445</c:v>
                </c:pt>
                <c:pt idx="5">
                  <c:v>72.62744444444445</c:v>
                </c:pt>
                <c:pt idx="6">
                  <c:v>72.62744444444445</c:v>
                </c:pt>
                <c:pt idx="7">
                  <c:v>72.62744444444445</c:v>
                </c:pt>
                <c:pt idx="8">
                  <c:v>72.62744444444445</c:v>
                </c:pt>
                <c:pt idx="9">
                  <c:v>72.62744444444445</c:v>
                </c:pt>
              </c:numCache>
            </c:numRef>
          </c:val>
          <c:smooth val="0"/>
          <c:extLst>
            <c:ext xmlns:c16="http://schemas.microsoft.com/office/drawing/2014/chart" uri="{C3380CC4-5D6E-409C-BE32-E72D297353CC}">
              <c16:uniqueId val="{00000005-D526-49EA-B742-996C8AB7FC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069735439"/>
        <c:axId val="1"/>
      </c:lineChart>
      <c:catAx>
        <c:axId val="20697354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1"/>
        <c:crosses val="autoZero"/>
        <c:auto val="1"/>
        <c:lblAlgn val="ctr"/>
        <c:lblOffset val="100"/>
        <c:tickLblSkip val="1"/>
        <c:tickMarkSkip val="1"/>
        <c:noMultiLvlLbl val="0"/>
      </c:catAx>
      <c:valAx>
        <c:axId val="1"/>
        <c:scaling>
          <c:orientation val="minMax"/>
        </c:scaling>
        <c:delete val="0"/>
        <c:axPos val="l"/>
        <c:numFmt formatCode="Genera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2069735439"/>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t-BR"/>
    </a:p>
  </c:txPr>
  <c:printSettings>
    <c:headerFooter alignWithMargins="0"/>
    <c:pageMargins b="0.984251969" l="0.78740157499999996" r="0.78740157499999996" t="0.984251969" header="0.49212598499999999" footer="0.49212598499999999"/>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20" baseline="0">
                <a:solidFill>
                  <a:schemeClr val="dk1">
                    <a:lumMod val="50000"/>
                    <a:lumOff val="50000"/>
                  </a:schemeClr>
                </a:solidFill>
                <a:latin typeface="+mn-lt"/>
                <a:ea typeface="+mn-ea"/>
                <a:cs typeface="+mn-cs"/>
              </a:defRPr>
            </a:pPr>
            <a:r>
              <a:rPr lang="pt-BR" sz="1800" b="1"/>
              <a:t>Gráfico de Amplitudes Superpostas</a:t>
            </a:r>
          </a:p>
        </c:rich>
      </c:tx>
      <c:layout>
        <c:manualLayout>
          <c:xMode val="edge"/>
          <c:yMode val="edge"/>
          <c:x val="0.27208976157082748"/>
          <c:y val="8.1818499960232244E-2"/>
        </c:manualLayout>
      </c:layout>
      <c:overlay val="0"/>
      <c:spPr>
        <a:noFill/>
        <a:ln>
          <a:noFill/>
        </a:ln>
        <a:effectLst/>
      </c:spPr>
      <c:txPr>
        <a:bodyPr rot="0" spcFirstLastPara="1" vertOverflow="ellipsis" vert="horz" wrap="square" anchor="ctr" anchorCtr="1"/>
        <a:lstStyle/>
        <a:p>
          <a:pPr>
            <a:defRPr sz="1800" b="1" i="0" u="none" strike="noStrike" kern="1200" cap="none" spc="20" baseline="0">
              <a:solidFill>
                <a:schemeClr val="dk1">
                  <a:lumMod val="50000"/>
                  <a:lumOff val="50000"/>
                </a:schemeClr>
              </a:solidFill>
              <a:latin typeface="+mn-lt"/>
              <a:ea typeface="+mn-ea"/>
              <a:cs typeface="+mn-cs"/>
            </a:defRPr>
          </a:pPr>
          <a:endParaRPr lang="pt-BR"/>
        </a:p>
      </c:txPr>
    </c:title>
    <c:autoTitleDeleted val="0"/>
    <c:plotArea>
      <c:layout>
        <c:manualLayout>
          <c:layoutTarget val="inner"/>
          <c:xMode val="edge"/>
          <c:yMode val="edge"/>
          <c:x val="7.4333800841514724E-2"/>
          <c:y val="0.20606121585350334"/>
          <c:w val="0.87751285647498833"/>
          <c:h val="0.66666863952604027"/>
        </c:manualLayout>
      </c:layout>
      <c:lineChart>
        <c:grouping val="standard"/>
        <c:varyColors val="0"/>
        <c:ser>
          <c:idx val="0"/>
          <c:order val="0"/>
          <c:tx>
            <c:v>Inspetor A</c:v>
          </c:tx>
          <c:spPr>
            <a:ln w="22225" cap="rnd" cmpd="sng" algn="ctr">
              <a:solidFill>
                <a:schemeClr val="accent1"/>
              </a:solidFill>
              <a:round/>
            </a:ln>
            <a:effectLst/>
          </c:spPr>
          <c:marker>
            <c:symbol val="none"/>
          </c:marker>
          <c:val>
            <c:numRef>
              <c:f>'R&amp;R'!$E$15:$N$15</c:f>
              <c:numCache>
                <c:formatCode>0.00</c:formatCode>
                <c:ptCount val="10"/>
                <c:pt idx="0">
                  <c:v>0.39999999999999147</c:v>
                </c:pt>
                <c:pt idx="1">
                  <c:v>0.20000000000000284</c:v>
                </c:pt>
                <c:pt idx="2">
                  <c:v>0.20000000000000284</c:v>
                </c:pt>
                <c:pt idx="3">
                  <c:v>0.39999999999999147</c:v>
                </c:pt>
                <c:pt idx="4">
                  <c:v>0.19999999999998863</c:v>
                </c:pt>
                <c:pt idx="5">
                  <c:v>0.40000000000000568</c:v>
                </c:pt>
                <c:pt idx="6">
                  <c:v>0.19999999999998863</c:v>
                </c:pt>
                <c:pt idx="7">
                  <c:v>0.79999999999999716</c:v>
                </c:pt>
                <c:pt idx="8">
                  <c:v>0.40000000000000568</c:v>
                </c:pt>
                <c:pt idx="9">
                  <c:v>0.19999999999998863</c:v>
                </c:pt>
              </c:numCache>
            </c:numRef>
          </c:val>
          <c:smooth val="0"/>
          <c:extLst>
            <c:ext xmlns:c16="http://schemas.microsoft.com/office/drawing/2014/chart" uri="{C3380CC4-5D6E-409C-BE32-E72D297353CC}">
              <c16:uniqueId val="{00000000-E839-423C-BE11-7B194B3D8A21}"/>
            </c:ext>
          </c:extLst>
        </c:ser>
        <c:ser>
          <c:idx val="1"/>
          <c:order val="1"/>
          <c:tx>
            <c:v>Inspetor B</c:v>
          </c:tx>
          <c:spPr>
            <a:ln w="22225" cap="rnd" cmpd="sng" algn="ctr">
              <a:solidFill>
                <a:schemeClr val="accent2"/>
              </a:solidFill>
              <a:round/>
            </a:ln>
            <a:effectLst/>
          </c:spPr>
          <c:marker>
            <c:symbol val="none"/>
          </c:marker>
          <c:val>
            <c:numRef>
              <c:f>'R&amp;R'!$E$20:$N$20</c:f>
              <c:numCache>
                <c:formatCode>0.00</c:formatCode>
                <c:ptCount val="10"/>
                <c:pt idx="0">
                  <c:v>9.9999999999994316E-2</c:v>
                </c:pt>
                <c:pt idx="1">
                  <c:v>0.20000000000000284</c:v>
                </c:pt>
                <c:pt idx="2">
                  <c:v>0.10000000000000853</c:v>
                </c:pt>
                <c:pt idx="3">
                  <c:v>0.20000000000000284</c:v>
                </c:pt>
                <c:pt idx="4">
                  <c:v>0.60000000000000853</c:v>
                </c:pt>
                <c:pt idx="5">
                  <c:v>9.9999999999994316E-2</c:v>
                </c:pt>
                <c:pt idx="6">
                  <c:v>0</c:v>
                </c:pt>
                <c:pt idx="7">
                  <c:v>0</c:v>
                </c:pt>
                <c:pt idx="8">
                  <c:v>0.70000000000000284</c:v>
                </c:pt>
                <c:pt idx="9">
                  <c:v>9.9999999999994316E-2</c:v>
                </c:pt>
              </c:numCache>
            </c:numRef>
          </c:val>
          <c:smooth val="0"/>
          <c:extLst>
            <c:ext xmlns:c16="http://schemas.microsoft.com/office/drawing/2014/chart" uri="{C3380CC4-5D6E-409C-BE32-E72D297353CC}">
              <c16:uniqueId val="{00000001-E839-423C-BE11-7B194B3D8A21}"/>
            </c:ext>
          </c:extLst>
        </c:ser>
        <c:ser>
          <c:idx val="2"/>
          <c:order val="2"/>
          <c:tx>
            <c:v>Inspetor C</c:v>
          </c:tx>
          <c:spPr>
            <a:ln w="22225" cap="rnd" cmpd="sng" algn="ctr">
              <a:solidFill>
                <a:schemeClr val="accent3"/>
              </a:solidFill>
              <a:round/>
            </a:ln>
            <a:effectLst/>
          </c:spPr>
          <c:marker>
            <c:symbol val="none"/>
          </c:marker>
          <c:val>
            <c:numRef>
              <c:f>'R&amp;R'!$E$25:$N$25</c:f>
              <c:numCache>
                <c:formatCode>0.000</c:formatCode>
                <c:ptCount val="10"/>
                <c:pt idx="0">
                  <c:v>0</c:v>
                </c:pt>
                <c:pt idx="1">
                  <c:v>0</c:v>
                </c:pt>
                <c:pt idx="2">
                  <c:v>0</c:v>
                </c:pt>
                <c:pt idx="3">
                  <c:v>0</c:v>
                </c:pt>
                <c:pt idx="4">
                  <c:v>1.9999999999996021E-2</c:v>
                </c:pt>
                <c:pt idx="5">
                  <c:v>0</c:v>
                </c:pt>
                <c:pt idx="6">
                  <c:v>0</c:v>
                </c:pt>
                <c:pt idx="7">
                  <c:v>0</c:v>
                </c:pt>
                <c:pt idx="8">
                  <c:v>0</c:v>
                </c:pt>
                <c:pt idx="9">
                  <c:v>0</c:v>
                </c:pt>
              </c:numCache>
            </c:numRef>
          </c:val>
          <c:smooth val="0"/>
          <c:extLst>
            <c:ext xmlns:c16="http://schemas.microsoft.com/office/drawing/2014/chart" uri="{C3380CC4-5D6E-409C-BE32-E72D297353CC}">
              <c16:uniqueId val="{00000002-E839-423C-BE11-7B194B3D8A21}"/>
            </c:ext>
          </c:extLst>
        </c:ser>
        <c:ser>
          <c:idx val="3"/>
          <c:order val="3"/>
          <c:tx>
            <c:v>LSCr</c:v>
          </c:tx>
          <c:spPr>
            <a:ln w="22225" cap="rnd" cmpd="sng" algn="ctr">
              <a:solidFill>
                <a:schemeClr val="accent4"/>
              </a:solidFill>
              <a:round/>
            </a:ln>
            <a:effectLst/>
          </c:spPr>
          <c:marker>
            <c:symbol val="none"/>
          </c:marker>
          <c:val>
            <c:numRef>
              <c:f>'R&amp;R'!$D$70:$M$70</c:f>
              <c:numCache>
                <c:formatCode>0.00</c:formatCode>
                <c:ptCount val="10"/>
                <c:pt idx="0">
                  <c:v>0.4747199999999972</c:v>
                </c:pt>
                <c:pt idx="1">
                  <c:v>0.4747199999999972</c:v>
                </c:pt>
                <c:pt idx="2">
                  <c:v>0.4747199999999972</c:v>
                </c:pt>
                <c:pt idx="3">
                  <c:v>0.4747199999999972</c:v>
                </c:pt>
                <c:pt idx="4">
                  <c:v>0.4747199999999972</c:v>
                </c:pt>
                <c:pt idx="5">
                  <c:v>0.4747199999999972</c:v>
                </c:pt>
                <c:pt idx="6">
                  <c:v>0.4747199999999972</c:v>
                </c:pt>
                <c:pt idx="7">
                  <c:v>0.4747199999999972</c:v>
                </c:pt>
                <c:pt idx="8">
                  <c:v>0.4747199999999972</c:v>
                </c:pt>
                <c:pt idx="9">
                  <c:v>0.4747199999999972</c:v>
                </c:pt>
              </c:numCache>
            </c:numRef>
          </c:val>
          <c:smooth val="0"/>
          <c:extLst>
            <c:ext xmlns:c16="http://schemas.microsoft.com/office/drawing/2014/chart" uri="{C3380CC4-5D6E-409C-BE32-E72D297353CC}">
              <c16:uniqueId val="{00000003-E839-423C-BE11-7B194B3D8A2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069733519"/>
        <c:axId val="1"/>
      </c:lineChart>
      <c:catAx>
        <c:axId val="2069733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1"/>
        <c:crosses val="autoZero"/>
        <c:auto val="1"/>
        <c:lblAlgn val="ctr"/>
        <c:lblOffset val="100"/>
        <c:tickLblSkip val="1"/>
        <c:tickMarkSkip val="1"/>
        <c:noMultiLvlLbl val="0"/>
      </c:catAx>
      <c:valAx>
        <c:axId val="1"/>
        <c:scaling>
          <c:orientation val="minMax"/>
        </c:scaling>
        <c:delete val="0"/>
        <c:axPos val="l"/>
        <c:numFmt formatCode="0.0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20697335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layout>
        <c:manualLayout>
          <c:xMode val="edge"/>
          <c:yMode val="edge"/>
          <c:x val="0.25913139773053934"/>
          <c:y val="0.93099029064939276"/>
          <c:w val="0.48173706390009469"/>
          <c:h val="6.90097093506072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t-BR"/>
    </a:p>
  </c:txPr>
  <c:printSettings>
    <c:headerFooter alignWithMargins="0"/>
    <c:pageMargins b="0.984251969" l="0.78740157499999996" r="0.78740157499999996" t="0.984251969" header="0.49212598499999999" footer="0.49212598499999999"/>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20" baseline="0">
                <a:solidFill>
                  <a:schemeClr val="dk1">
                    <a:lumMod val="50000"/>
                    <a:lumOff val="50000"/>
                  </a:schemeClr>
                </a:solidFill>
                <a:latin typeface="+mn-lt"/>
                <a:ea typeface="+mn-ea"/>
                <a:cs typeface="+mn-cs"/>
              </a:defRPr>
            </a:pPr>
            <a:r>
              <a:rPr lang="pt-BR" sz="1800" b="1"/>
              <a:t>Gráfico de Amplitudes Lado a Lado</a:t>
            </a:r>
          </a:p>
        </c:rich>
      </c:tx>
      <c:layout>
        <c:manualLayout>
          <c:xMode val="edge"/>
          <c:yMode val="edge"/>
          <c:x val="0.25524764969361513"/>
          <c:y val="4.1747177645818992E-2"/>
        </c:manualLayout>
      </c:layout>
      <c:overlay val="0"/>
      <c:spPr>
        <a:noFill/>
        <a:ln>
          <a:noFill/>
        </a:ln>
        <a:effectLst/>
      </c:spPr>
      <c:txPr>
        <a:bodyPr rot="0" spcFirstLastPara="1" vertOverflow="ellipsis" vert="horz" wrap="square" anchor="ctr" anchorCtr="1"/>
        <a:lstStyle/>
        <a:p>
          <a:pPr>
            <a:defRPr sz="1800" b="1" i="0" u="none" strike="noStrike" kern="1200" cap="none" spc="20" baseline="0">
              <a:solidFill>
                <a:schemeClr val="dk1">
                  <a:lumMod val="50000"/>
                  <a:lumOff val="50000"/>
                </a:schemeClr>
              </a:solidFill>
              <a:latin typeface="+mn-lt"/>
              <a:ea typeface="+mn-ea"/>
              <a:cs typeface="+mn-cs"/>
            </a:defRPr>
          </a:pPr>
          <a:endParaRPr lang="pt-BR"/>
        </a:p>
      </c:txPr>
    </c:title>
    <c:autoTitleDeleted val="0"/>
    <c:plotArea>
      <c:layout>
        <c:manualLayout>
          <c:layoutTarget val="inner"/>
          <c:xMode val="edge"/>
          <c:yMode val="edge"/>
          <c:x val="7.2462463320897966E-2"/>
          <c:y val="0.16999690787356359"/>
          <c:w val="0.87751285647498833"/>
          <c:h val="0.66666863952604027"/>
        </c:manualLayout>
      </c:layout>
      <c:lineChart>
        <c:grouping val="standard"/>
        <c:varyColors val="0"/>
        <c:ser>
          <c:idx val="0"/>
          <c:order val="0"/>
          <c:spPr>
            <a:ln w="22225" cap="rnd" cmpd="sng" algn="ctr">
              <a:solidFill>
                <a:schemeClr val="accent1"/>
              </a:solidFill>
              <a:round/>
            </a:ln>
            <a:effectLst/>
          </c:spPr>
          <c:marker>
            <c:symbol val="none"/>
          </c:marker>
          <c:cat>
            <c:multiLvlStrRef>
              <c:f>'R&amp;R'!$D$68:$AG$69</c:f>
              <c:multiLvlStrCache>
                <c:ptCount val="30"/>
                <c:lvl>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lvl>
                <c:lvl>
                  <c:pt idx="0">
                    <c:v>Inspetor A</c:v>
                  </c:pt>
                  <c:pt idx="10">
                    <c:v>Inspetor B</c:v>
                  </c:pt>
                  <c:pt idx="20">
                    <c:v>Inspetor C</c:v>
                  </c:pt>
                </c:lvl>
              </c:multiLvlStrCache>
            </c:multiLvlStrRef>
          </c:cat>
          <c:val>
            <c:numRef>
              <c:f>'R&amp;R'!$D$67:$AG$67</c:f>
              <c:numCache>
                <c:formatCode>0.000</c:formatCode>
                <c:ptCount val="30"/>
                <c:pt idx="0">
                  <c:v>0.39999999999999147</c:v>
                </c:pt>
                <c:pt idx="1">
                  <c:v>0.20000000000000284</c:v>
                </c:pt>
                <c:pt idx="2">
                  <c:v>0.20000000000000284</c:v>
                </c:pt>
                <c:pt idx="3">
                  <c:v>0.39999999999999147</c:v>
                </c:pt>
                <c:pt idx="4">
                  <c:v>0.19999999999998863</c:v>
                </c:pt>
                <c:pt idx="5">
                  <c:v>0.40000000000000568</c:v>
                </c:pt>
                <c:pt idx="6">
                  <c:v>0.19999999999998863</c:v>
                </c:pt>
                <c:pt idx="7">
                  <c:v>0.79999999999999716</c:v>
                </c:pt>
                <c:pt idx="8">
                  <c:v>0.40000000000000568</c:v>
                </c:pt>
                <c:pt idx="9">
                  <c:v>0.19999999999998863</c:v>
                </c:pt>
                <c:pt idx="10">
                  <c:v>9.9999999999994316E-2</c:v>
                </c:pt>
                <c:pt idx="11">
                  <c:v>0.20000000000000284</c:v>
                </c:pt>
                <c:pt idx="12">
                  <c:v>0.10000000000000853</c:v>
                </c:pt>
                <c:pt idx="13">
                  <c:v>0.20000000000000284</c:v>
                </c:pt>
                <c:pt idx="14">
                  <c:v>0.60000000000000853</c:v>
                </c:pt>
                <c:pt idx="15">
                  <c:v>9.9999999999994316E-2</c:v>
                </c:pt>
                <c:pt idx="16">
                  <c:v>0</c:v>
                </c:pt>
                <c:pt idx="17">
                  <c:v>0</c:v>
                </c:pt>
                <c:pt idx="18">
                  <c:v>0.70000000000000284</c:v>
                </c:pt>
                <c:pt idx="19">
                  <c:v>9.9999999999994316E-2</c:v>
                </c:pt>
                <c:pt idx="20">
                  <c:v>0</c:v>
                </c:pt>
                <c:pt idx="21">
                  <c:v>0</c:v>
                </c:pt>
                <c:pt idx="22">
                  <c:v>0</c:v>
                </c:pt>
                <c:pt idx="23">
                  <c:v>0</c:v>
                </c:pt>
                <c:pt idx="24">
                  <c:v>1.9999999999996021E-2</c:v>
                </c:pt>
                <c:pt idx="25">
                  <c:v>0</c:v>
                </c:pt>
                <c:pt idx="26">
                  <c:v>0</c:v>
                </c:pt>
                <c:pt idx="27">
                  <c:v>0</c:v>
                </c:pt>
                <c:pt idx="28">
                  <c:v>0</c:v>
                </c:pt>
                <c:pt idx="29">
                  <c:v>0</c:v>
                </c:pt>
              </c:numCache>
            </c:numRef>
          </c:val>
          <c:smooth val="0"/>
          <c:extLst>
            <c:ext xmlns:c16="http://schemas.microsoft.com/office/drawing/2014/chart" uri="{C3380CC4-5D6E-409C-BE32-E72D297353CC}">
              <c16:uniqueId val="{00000004-3ADF-4938-89AF-A1CE5C823294}"/>
            </c:ext>
          </c:extLst>
        </c:ser>
        <c:ser>
          <c:idx val="1"/>
          <c:order val="1"/>
          <c:tx>
            <c:strRef>
              <c:f>'R&amp;R'!$B$70:$C$70</c:f>
              <c:strCache>
                <c:ptCount val="2"/>
                <c:pt idx="0">
                  <c:v>LSCr</c:v>
                </c:pt>
              </c:strCache>
            </c:strRef>
          </c:tx>
          <c:spPr>
            <a:ln w="22225" cap="rnd" cmpd="sng" algn="ctr">
              <a:solidFill>
                <a:schemeClr val="accent2"/>
              </a:solidFill>
              <a:round/>
            </a:ln>
            <a:effectLst/>
          </c:spPr>
          <c:marker>
            <c:symbol val="none"/>
          </c:marker>
          <c:cat>
            <c:multiLvlStrRef>
              <c:f>'R&amp;R'!$D$68:$AG$69</c:f>
              <c:multiLvlStrCache>
                <c:ptCount val="30"/>
                <c:lvl>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lvl>
                <c:lvl>
                  <c:pt idx="0">
                    <c:v>Inspetor A</c:v>
                  </c:pt>
                  <c:pt idx="10">
                    <c:v>Inspetor B</c:v>
                  </c:pt>
                  <c:pt idx="20">
                    <c:v>Inspetor C</c:v>
                  </c:pt>
                </c:lvl>
              </c:multiLvlStrCache>
            </c:multiLvlStrRef>
          </c:cat>
          <c:val>
            <c:numRef>
              <c:f>'R&amp;R'!$D$70:$AG$70</c:f>
              <c:numCache>
                <c:formatCode>0.00</c:formatCode>
                <c:ptCount val="30"/>
                <c:pt idx="0">
                  <c:v>0.4747199999999972</c:v>
                </c:pt>
                <c:pt idx="1">
                  <c:v>0.4747199999999972</c:v>
                </c:pt>
                <c:pt idx="2">
                  <c:v>0.4747199999999972</c:v>
                </c:pt>
                <c:pt idx="3">
                  <c:v>0.4747199999999972</c:v>
                </c:pt>
                <c:pt idx="4">
                  <c:v>0.4747199999999972</c:v>
                </c:pt>
                <c:pt idx="5">
                  <c:v>0.4747199999999972</c:v>
                </c:pt>
                <c:pt idx="6">
                  <c:v>0.4747199999999972</c:v>
                </c:pt>
                <c:pt idx="7">
                  <c:v>0.4747199999999972</c:v>
                </c:pt>
                <c:pt idx="8">
                  <c:v>0.4747199999999972</c:v>
                </c:pt>
                <c:pt idx="9">
                  <c:v>0.4747199999999972</c:v>
                </c:pt>
                <c:pt idx="10">
                  <c:v>0.4747199999999972</c:v>
                </c:pt>
                <c:pt idx="11">
                  <c:v>0.4747199999999972</c:v>
                </c:pt>
                <c:pt idx="12">
                  <c:v>0.4747199999999972</c:v>
                </c:pt>
                <c:pt idx="13">
                  <c:v>0.4747199999999972</c:v>
                </c:pt>
                <c:pt idx="14">
                  <c:v>0.4747199999999972</c:v>
                </c:pt>
                <c:pt idx="15">
                  <c:v>0.4747199999999972</c:v>
                </c:pt>
                <c:pt idx="16">
                  <c:v>0.4747199999999972</c:v>
                </c:pt>
                <c:pt idx="17">
                  <c:v>0.4747199999999972</c:v>
                </c:pt>
                <c:pt idx="18">
                  <c:v>0.4747199999999972</c:v>
                </c:pt>
                <c:pt idx="19">
                  <c:v>0.4747199999999972</c:v>
                </c:pt>
                <c:pt idx="20">
                  <c:v>0.4747199999999972</c:v>
                </c:pt>
                <c:pt idx="21">
                  <c:v>0.4747199999999972</c:v>
                </c:pt>
                <c:pt idx="22">
                  <c:v>0.4747199999999972</c:v>
                </c:pt>
                <c:pt idx="23">
                  <c:v>0.4747199999999972</c:v>
                </c:pt>
                <c:pt idx="24">
                  <c:v>0.4747199999999972</c:v>
                </c:pt>
                <c:pt idx="25">
                  <c:v>0.4747199999999972</c:v>
                </c:pt>
                <c:pt idx="26">
                  <c:v>0.4747199999999972</c:v>
                </c:pt>
                <c:pt idx="27">
                  <c:v>0.4747199999999972</c:v>
                </c:pt>
                <c:pt idx="28">
                  <c:v>0.4747199999999972</c:v>
                </c:pt>
                <c:pt idx="29">
                  <c:v>0.4747199999999972</c:v>
                </c:pt>
              </c:numCache>
            </c:numRef>
          </c:val>
          <c:smooth val="0"/>
          <c:extLst>
            <c:ext xmlns:c16="http://schemas.microsoft.com/office/drawing/2014/chart" uri="{C3380CC4-5D6E-409C-BE32-E72D297353CC}">
              <c16:uniqueId val="{00000005-3ADF-4938-89AF-A1CE5C82329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069733519"/>
        <c:axId val="1"/>
      </c:lineChart>
      <c:catAx>
        <c:axId val="2069733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1"/>
        <c:crosses val="autoZero"/>
        <c:auto val="1"/>
        <c:lblAlgn val="ctr"/>
        <c:lblOffset val="100"/>
        <c:tickLblSkip val="1"/>
        <c:tickMarkSkip val="1"/>
        <c:noMultiLvlLbl val="0"/>
      </c:catAx>
      <c:valAx>
        <c:axId val="1"/>
        <c:scaling>
          <c:orientation val="minMax"/>
        </c:scaling>
        <c:delete val="0"/>
        <c:axPos val="l"/>
        <c:numFmt formatCode="0.000"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20697335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t-BR"/>
    </a:p>
  </c:txPr>
  <c:printSettings>
    <c:headerFooter alignWithMargins="0"/>
    <c:pageMargins b="0.984251969" l="0.78740157499999996" r="0.78740157499999996" t="0.984251969" header="0.49212598499999999" footer="0.49212598499999999"/>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pt-BR"/>
              <a:t>Gráfico das Médias</a:t>
            </a:r>
          </a:p>
        </c:rich>
      </c:tx>
      <c:layout>
        <c:manualLayout>
          <c:xMode val="edge"/>
          <c:yMode val="edge"/>
          <c:x val="0.34458553440313627"/>
          <c:y val="9.880239520958084E-2"/>
        </c:manualLayout>
      </c:layout>
      <c:overlay val="0"/>
      <c:spPr>
        <a:noFill/>
        <a:ln w="25400">
          <a:noFill/>
        </a:ln>
      </c:spPr>
    </c:title>
    <c:autoTitleDeleted val="0"/>
    <c:plotArea>
      <c:layout>
        <c:manualLayout>
          <c:layoutTarget val="inner"/>
          <c:xMode val="edge"/>
          <c:yMode val="edge"/>
          <c:x val="6.8917112942149236E-2"/>
          <c:y val="0.18562901388972136"/>
          <c:w val="0.76230765744173234"/>
          <c:h val="0.73652802285276542"/>
        </c:manualLayout>
      </c:layout>
      <c:lineChart>
        <c:grouping val="standard"/>
        <c:varyColors val="0"/>
        <c:ser>
          <c:idx val="0"/>
          <c:order val="0"/>
          <c:tx>
            <c:v>Operador A</c:v>
          </c:tx>
          <c:spPr>
            <a:ln w="12700">
              <a:solidFill>
                <a:srgbClr val="008000"/>
              </a:solidFill>
              <a:prstDash val="solid"/>
            </a:ln>
          </c:spPr>
          <c:marker>
            <c:symbol val="diamond"/>
            <c:size val="5"/>
            <c:spPr>
              <a:solidFill>
                <a:srgbClr val="008000"/>
              </a:solidFill>
              <a:ln>
                <a:solidFill>
                  <a:srgbClr val="008000"/>
                </a:solidFill>
                <a:prstDash val="solid"/>
              </a:ln>
            </c:spPr>
          </c:marker>
          <c:val>
            <c:numLit>
              <c:formatCode>General</c:formatCode>
              <c:ptCount val="10"/>
              <c:pt idx="0">
                <c:v>153.03333333333333</c:v>
              </c:pt>
              <c:pt idx="1">
                <c:v>153.06666666666669</c:v>
              </c:pt>
              <c:pt idx="2">
                <c:v>153.4</c:v>
              </c:pt>
              <c:pt idx="3">
                <c:v>153.03333333333333</c:v>
              </c:pt>
              <c:pt idx="4">
                <c:v>153</c:v>
              </c:pt>
              <c:pt idx="5">
                <c:v>153.69999999999999</c:v>
              </c:pt>
              <c:pt idx="6">
                <c:v>153</c:v>
              </c:pt>
              <c:pt idx="7">
                <c:v>153.1</c:v>
              </c:pt>
              <c:pt idx="8">
                <c:v>153.19999999999999</c:v>
              </c:pt>
              <c:pt idx="9">
                <c:v>153</c:v>
              </c:pt>
            </c:numLit>
          </c:val>
          <c:smooth val="0"/>
          <c:extLst>
            <c:ext xmlns:c16="http://schemas.microsoft.com/office/drawing/2014/chart" uri="{C3380CC4-5D6E-409C-BE32-E72D297353CC}">
              <c16:uniqueId val="{00000000-D3C4-435D-9159-6471F30CE1B6}"/>
            </c:ext>
          </c:extLst>
        </c:ser>
        <c:ser>
          <c:idx val="1"/>
          <c:order val="1"/>
          <c:tx>
            <c:v>Operador B</c:v>
          </c:tx>
          <c:spPr>
            <a:ln w="12700">
              <a:solidFill>
                <a:srgbClr val="800000"/>
              </a:solidFill>
              <a:prstDash val="solid"/>
            </a:ln>
          </c:spPr>
          <c:marker>
            <c:symbol val="square"/>
            <c:size val="5"/>
            <c:spPr>
              <a:solidFill>
                <a:srgbClr val="800000"/>
              </a:solidFill>
              <a:ln>
                <a:solidFill>
                  <a:srgbClr val="800000"/>
                </a:solidFill>
                <a:prstDash val="solid"/>
              </a:ln>
            </c:spPr>
          </c:marker>
          <c:val>
            <c:numLit>
              <c:formatCode>General</c:formatCode>
              <c:ptCount val="10"/>
              <c:pt idx="0">
                <c:v>153</c:v>
              </c:pt>
              <c:pt idx="1">
                <c:v>153.06666666666669</c:v>
              </c:pt>
              <c:pt idx="2">
                <c:v>153.4</c:v>
              </c:pt>
              <c:pt idx="3">
                <c:v>153.06666666666669</c:v>
              </c:pt>
              <c:pt idx="4">
                <c:v>153</c:v>
              </c:pt>
              <c:pt idx="5">
                <c:v>153.69999999999999</c:v>
              </c:pt>
              <c:pt idx="6">
                <c:v>153</c:v>
              </c:pt>
              <c:pt idx="7">
                <c:v>153.1</c:v>
              </c:pt>
              <c:pt idx="8">
                <c:v>153.16666666666666</c:v>
              </c:pt>
              <c:pt idx="9">
                <c:v>153</c:v>
              </c:pt>
            </c:numLit>
          </c:val>
          <c:smooth val="0"/>
          <c:extLst>
            <c:ext xmlns:c16="http://schemas.microsoft.com/office/drawing/2014/chart" uri="{C3380CC4-5D6E-409C-BE32-E72D297353CC}">
              <c16:uniqueId val="{00000001-D3C4-435D-9159-6471F30CE1B6}"/>
            </c:ext>
          </c:extLst>
        </c:ser>
        <c:ser>
          <c:idx val="2"/>
          <c:order val="2"/>
          <c:tx>
            <c:v>Operador C</c:v>
          </c:tx>
          <c:spPr>
            <a:ln w="12700">
              <a:solidFill>
                <a:srgbClr val="0000FF"/>
              </a:solidFill>
              <a:prstDash val="solid"/>
            </a:ln>
          </c:spPr>
          <c:marker>
            <c:symbol val="triangle"/>
            <c:size val="5"/>
            <c:spPr>
              <a:solidFill>
                <a:srgbClr val="0000FF"/>
              </a:solidFill>
              <a:ln>
                <a:solidFill>
                  <a:srgbClr val="0000FF"/>
                </a:solidFill>
                <a:prstDash val="solid"/>
              </a:ln>
            </c:spPr>
          </c:marker>
          <c:val>
            <c:numLit>
              <c:formatCode>General</c:formatCode>
              <c:ptCount val="10"/>
              <c:pt idx="0">
                <c:v>153</c:v>
              </c:pt>
              <c:pt idx="1">
                <c:v>153.06666666666669</c:v>
              </c:pt>
              <c:pt idx="2">
                <c:v>153.4</c:v>
              </c:pt>
              <c:pt idx="3">
                <c:v>153.03333333333333</c:v>
              </c:pt>
              <c:pt idx="4">
                <c:v>153</c:v>
              </c:pt>
              <c:pt idx="5">
                <c:v>153.69999999999999</c:v>
              </c:pt>
              <c:pt idx="6">
                <c:v>153</c:v>
              </c:pt>
              <c:pt idx="7">
                <c:v>153.1</c:v>
              </c:pt>
              <c:pt idx="8">
                <c:v>153.16666666666666</c:v>
              </c:pt>
              <c:pt idx="9">
                <c:v>153</c:v>
              </c:pt>
            </c:numLit>
          </c:val>
          <c:smooth val="0"/>
          <c:extLst>
            <c:ext xmlns:c16="http://schemas.microsoft.com/office/drawing/2014/chart" uri="{C3380CC4-5D6E-409C-BE32-E72D297353CC}">
              <c16:uniqueId val="{00000002-D3C4-435D-9159-6471F30CE1B6}"/>
            </c:ext>
          </c:extLst>
        </c:ser>
        <c:ser>
          <c:idx val="3"/>
          <c:order val="3"/>
          <c:tx>
            <c:v>LSC</c:v>
          </c:tx>
          <c:spPr>
            <a:ln w="12700">
              <a:solidFill>
                <a:srgbClr val="FF0000"/>
              </a:solidFill>
              <a:prstDash val="sysDash"/>
            </a:ln>
          </c:spPr>
          <c:marker>
            <c:symbol val="none"/>
          </c:marker>
          <c:val>
            <c:numLit>
              <c:formatCode>General</c:formatCode>
              <c:ptCount val="10"/>
              <c:pt idx="0">
                <c:v>153.18068999999997</c:v>
              </c:pt>
              <c:pt idx="1">
                <c:v>153.18068999999997</c:v>
              </c:pt>
              <c:pt idx="2">
                <c:v>153.18068999999997</c:v>
              </c:pt>
              <c:pt idx="3">
                <c:v>153.18068999999997</c:v>
              </c:pt>
              <c:pt idx="4">
                <c:v>153.18068999999997</c:v>
              </c:pt>
              <c:pt idx="5">
                <c:v>153.18068999999997</c:v>
              </c:pt>
              <c:pt idx="6">
                <c:v>153.18068999999997</c:v>
              </c:pt>
              <c:pt idx="7">
                <c:v>153.18068999999997</c:v>
              </c:pt>
              <c:pt idx="8">
                <c:v>153.18068999999997</c:v>
              </c:pt>
              <c:pt idx="9">
                <c:v>153.18068999999997</c:v>
              </c:pt>
            </c:numLit>
          </c:val>
          <c:smooth val="0"/>
          <c:extLst>
            <c:ext xmlns:c16="http://schemas.microsoft.com/office/drawing/2014/chart" uri="{C3380CC4-5D6E-409C-BE32-E72D297353CC}">
              <c16:uniqueId val="{00000003-D3C4-435D-9159-6471F30CE1B6}"/>
            </c:ext>
          </c:extLst>
        </c:ser>
        <c:ser>
          <c:idx val="4"/>
          <c:order val="4"/>
          <c:tx>
            <c:v>LIC</c:v>
          </c:tx>
          <c:spPr>
            <a:ln w="12700">
              <a:solidFill>
                <a:srgbClr val="FF0000"/>
              </a:solidFill>
              <a:prstDash val="sysDash"/>
            </a:ln>
          </c:spPr>
          <c:marker>
            <c:symbol val="none"/>
          </c:marker>
          <c:val>
            <c:numLit>
              <c:formatCode>General</c:formatCode>
              <c:ptCount val="10"/>
              <c:pt idx="0">
                <c:v>153.11930999999998</c:v>
              </c:pt>
              <c:pt idx="1">
                <c:v>153.11930999999998</c:v>
              </c:pt>
              <c:pt idx="2">
                <c:v>153.11930999999998</c:v>
              </c:pt>
              <c:pt idx="3">
                <c:v>153.11930999999998</c:v>
              </c:pt>
              <c:pt idx="4">
                <c:v>153.11930999999998</c:v>
              </c:pt>
              <c:pt idx="5">
                <c:v>153.11930999999998</c:v>
              </c:pt>
              <c:pt idx="6">
                <c:v>153.11930999999998</c:v>
              </c:pt>
              <c:pt idx="7">
                <c:v>153.11930999999998</c:v>
              </c:pt>
              <c:pt idx="8">
                <c:v>153.11930999999998</c:v>
              </c:pt>
              <c:pt idx="9">
                <c:v>153.11930999999998</c:v>
              </c:pt>
            </c:numLit>
          </c:val>
          <c:smooth val="0"/>
          <c:extLst>
            <c:ext xmlns:c16="http://schemas.microsoft.com/office/drawing/2014/chart" uri="{C3380CC4-5D6E-409C-BE32-E72D297353CC}">
              <c16:uniqueId val="{00000004-D3C4-435D-9159-6471F30CE1B6}"/>
            </c:ext>
          </c:extLst>
        </c:ser>
        <c:ser>
          <c:idx val="5"/>
          <c:order val="5"/>
          <c:tx>
            <c:v>MÉDIA</c:v>
          </c:tx>
          <c:spPr>
            <a:ln w="12700">
              <a:solidFill>
                <a:srgbClr val="FF0000"/>
              </a:solidFill>
              <a:prstDash val="solid"/>
            </a:ln>
          </c:spPr>
          <c:marker>
            <c:symbol val="none"/>
          </c:marker>
          <c:val>
            <c:numLit>
              <c:formatCode>General</c:formatCode>
              <c:ptCount val="10"/>
              <c:pt idx="0">
                <c:v>153.14999999999998</c:v>
              </c:pt>
              <c:pt idx="1">
                <c:v>153.14999999999998</c:v>
              </c:pt>
              <c:pt idx="2">
                <c:v>153.14999999999998</c:v>
              </c:pt>
              <c:pt idx="3">
                <c:v>153.14999999999998</c:v>
              </c:pt>
              <c:pt idx="4">
                <c:v>153.14999999999998</c:v>
              </c:pt>
              <c:pt idx="5">
                <c:v>153.14999999999998</c:v>
              </c:pt>
              <c:pt idx="6">
                <c:v>153.14999999999998</c:v>
              </c:pt>
              <c:pt idx="7">
                <c:v>153.14999999999998</c:v>
              </c:pt>
              <c:pt idx="8">
                <c:v>153.14999999999998</c:v>
              </c:pt>
              <c:pt idx="9">
                <c:v>153.14999999999998</c:v>
              </c:pt>
            </c:numLit>
          </c:val>
          <c:smooth val="0"/>
          <c:extLst>
            <c:ext xmlns:c16="http://schemas.microsoft.com/office/drawing/2014/chart" uri="{C3380CC4-5D6E-409C-BE32-E72D297353CC}">
              <c16:uniqueId val="{00000005-D3C4-435D-9159-6471F30CE1B6}"/>
            </c:ext>
          </c:extLst>
        </c:ser>
        <c:dLbls>
          <c:showLegendKey val="0"/>
          <c:showVal val="0"/>
          <c:showCatName val="0"/>
          <c:showSerName val="0"/>
          <c:showPercent val="0"/>
          <c:showBubbleSize val="0"/>
        </c:dLbls>
        <c:marker val="1"/>
        <c:smooth val="0"/>
        <c:axId val="684490712"/>
        <c:axId val="684493456"/>
      </c:lineChart>
      <c:catAx>
        <c:axId val="6844907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pt-BR"/>
          </a:p>
        </c:txPr>
        <c:crossAx val="684493456"/>
        <c:crosses val="autoZero"/>
        <c:auto val="1"/>
        <c:lblAlgn val="ctr"/>
        <c:lblOffset val="100"/>
        <c:tickLblSkip val="1"/>
        <c:tickMarkSkip val="1"/>
        <c:noMultiLvlLbl val="0"/>
      </c:catAx>
      <c:valAx>
        <c:axId val="684493456"/>
        <c:scaling>
          <c:orientation val="minMax"/>
        </c:scaling>
        <c:delete val="0"/>
        <c:axPos val="l"/>
        <c:majorGridlines>
          <c:spPr>
            <a:ln w="3175">
              <a:solidFill>
                <a:srgbClr val="000000"/>
              </a:solidFill>
              <a:prstDash val="solid"/>
            </a:ln>
          </c:spPr>
        </c:majorGridlines>
        <c:numFmt formatCode="General"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pt-BR"/>
          </a:p>
        </c:txPr>
        <c:crossAx val="684490712"/>
        <c:crosses val="autoZero"/>
        <c:crossBetween val="between"/>
      </c:valAx>
      <c:spPr>
        <a:noFill/>
        <a:ln w="25400">
          <a:noFill/>
        </a:ln>
      </c:spPr>
    </c:plotArea>
    <c:legend>
      <c:legendPos val="r"/>
      <c:layout>
        <c:manualLayout>
          <c:xMode val="edge"/>
          <c:yMode val="edge"/>
          <c:x val="0.82981834021802126"/>
          <c:y val="0.36527008974177627"/>
          <c:w val="0.16315078758615087"/>
          <c:h val="0.36227607776572829"/>
        </c:manualLayout>
      </c:layout>
      <c:overlay val="0"/>
      <c:spPr>
        <a:solidFill>
          <a:srgbClr val="FFFFFF"/>
        </a:solidFill>
        <a:ln w="25400">
          <a:noFill/>
        </a:ln>
      </c:spPr>
      <c:txPr>
        <a:bodyPr/>
        <a:lstStyle/>
        <a:p>
          <a:pPr>
            <a:defRPr sz="780" b="0" i="0" u="none" strike="noStrike" baseline="0">
              <a:solidFill>
                <a:srgbClr val="000000"/>
              </a:solidFill>
              <a:latin typeface="Arial"/>
              <a:ea typeface="Arial"/>
              <a:cs typeface="Arial"/>
            </a:defRPr>
          </a:pPr>
          <a:endParaRPr lang="pt-BR"/>
        </a:p>
      </c:txPr>
    </c:legend>
    <c:plotVisOnly val="1"/>
    <c:dispBlanksAs val="gap"/>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pt-BR"/>
              <a:t>Gráfico de Amplitudes Superpostas</a:t>
            </a:r>
          </a:p>
        </c:rich>
      </c:tx>
      <c:layout>
        <c:manualLayout>
          <c:xMode val="edge"/>
          <c:yMode val="edge"/>
          <c:x val="0.27208976157082748"/>
          <c:y val="8.1818499960232244E-2"/>
        </c:manualLayout>
      </c:layout>
      <c:overlay val="0"/>
      <c:spPr>
        <a:noFill/>
        <a:ln w="25400">
          <a:noFill/>
        </a:ln>
      </c:spPr>
    </c:title>
    <c:autoTitleDeleted val="0"/>
    <c:plotArea>
      <c:layout>
        <c:manualLayout>
          <c:layoutTarget val="inner"/>
          <c:xMode val="edge"/>
          <c:yMode val="edge"/>
          <c:x val="7.4333800841514724E-2"/>
          <c:y val="0.20606121585350334"/>
          <c:w val="0.76718092566619911"/>
          <c:h val="0.66666863952604027"/>
        </c:manualLayout>
      </c:layout>
      <c:lineChart>
        <c:grouping val="standard"/>
        <c:varyColors val="0"/>
        <c:ser>
          <c:idx val="0"/>
          <c:order val="0"/>
          <c:tx>
            <c:v>Operador A</c:v>
          </c:tx>
          <c:spPr>
            <a:ln w="12700">
              <a:solidFill>
                <a:srgbClr val="008000"/>
              </a:solidFill>
              <a:prstDash val="solid"/>
            </a:ln>
          </c:spPr>
          <c:marker>
            <c:symbol val="diamond"/>
            <c:size val="5"/>
            <c:spPr>
              <a:solidFill>
                <a:srgbClr val="008000"/>
              </a:solidFill>
              <a:ln>
                <a:solidFill>
                  <a:srgbClr val="008000"/>
                </a:solidFill>
                <a:prstDash val="solid"/>
              </a:ln>
            </c:spPr>
          </c:marker>
          <c:val>
            <c:numLit>
              <c:formatCode>General</c:formatCode>
              <c:ptCount val="10"/>
              <c:pt idx="0">
                <c:v>9.9999999999994316E-2</c:v>
              </c:pt>
              <c:pt idx="1">
                <c:v>9.9999999999994316E-2</c:v>
              </c:pt>
              <c:pt idx="2">
                <c:v>0</c:v>
              </c:pt>
              <c:pt idx="3">
                <c:v>9.9999999999994316E-2</c:v>
              </c:pt>
              <c:pt idx="4">
                <c:v>0</c:v>
              </c:pt>
              <c:pt idx="5">
                <c:v>0</c:v>
              </c:pt>
              <c:pt idx="6">
                <c:v>0</c:v>
              </c:pt>
              <c:pt idx="7">
                <c:v>0</c:v>
              </c:pt>
              <c:pt idx="8">
                <c:v>0</c:v>
              </c:pt>
              <c:pt idx="9">
                <c:v>0</c:v>
              </c:pt>
            </c:numLit>
          </c:val>
          <c:smooth val="0"/>
          <c:extLst>
            <c:ext xmlns:c16="http://schemas.microsoft.com/office/drawing/2014/chart" uri="{C3380CC4-5D6E-409C-BE32-E72D297353CC}">
              <c16:uniqueId val="{00000000-A4EB-4B08-B84D-A115E59AD629}"/>
            </c:ext>
          </c:extLst>
        </c:ser>
        <c:ser>
          <c:idx val="1"/>
          <c:order val="1"/>
          <c:tx>
            <c:v>Operador B</c:v>
          </c:tx>
          <c:spPr>
            <a:ln w="12700">
              <a:solidFill>
                <a:srgbClr val="800000"/>
              </a:solidFill>
              <a:prstDash val="solid"/>
            </a:ln>
          </c:spPr>
          <c:marker>
            <c:symbol val="square"/>
            <c:size val="5"/>
            <c:spPr>
              <a:solidFill>
                <a:srgbClr val="800000"/>
              </a:solidFill>
              <a:ln>
                <a:solidFill>
                  <a:srgbClr val="800000"/>
                </a:solidFill>
                <a:prstDash val="solid"/>
              </a:ln>
            </c:spPr>
          </c:marker>
          <c:val>
            <c:numLit>
              <c:formatCode>General</c:formatCode>
              <c:ptCount val="10"/>
              <c:pt idx="0">
                <c:v>0</c:v>
              </c:pt>
              <c:pt idx="1">
                <c:v>9.9999999999994316E-2</c:v>
              </c:pt>
              <c:pt idx="2">
                <c:v>0</c:v>
              </c:pt>
              <c:pt idx="3">
                <c:v>9.9999999999994316E-2</c:v>
              </c:pt>
              <c:pt idx="4">
                <c:v>0</c:v>
              </c:pt>
              <c:pt idx="5">
                <c:v>0</c:v>
              </c:pt>
              <c:pt idx="6">
                <c:v>0</c:v>
              </c:pt>
              <c:pt idx="7">
                <c:v>0</c:v>
              </c:pt>
              <c:pt idx="8">
                <c:v>9.9999999999994316E-2</c:v>
              </c:pt>
              <c:pt idx="9">
                <c:v>0</c:v>
              </c:pt>
            </c:numLit>
          </c:val>
          <c:smooth val="0"/>
          <c:extLst>
            <c:ext xmlns:c16="http://schemas.microsoft.com/office/drawing/2014/chart" uri="{C3380CC4-5D6E-409C-BE32-E72D297353CC}">
              <c16:uniqueId val="{00000001-A4EB-4B08-B84D-A115E59AD629}"/>
            </c:ext>
          </c:extLst>
        </c:ser>
        <c:ser>
          <c:idx val="2"/>
          <c:order val="2"/>
          <c:tx>
            <c:v>Operador C</c:v>
          </c:tx>
          <c:spPr>
            <a:ln w="12700">
              <a:solidFill>
                <a:srgbClr val="0000FF"/>
              </a:solidFill>
              <a:prstDash val="solid"/>
            </a:ln>
          </c:spPr>
          <c:marker>
            <c:symbol val="triangle"/>
            <c:size val="5"/>
            <c:spPr>
              <a:solidFill>
                <a:srgbClr val="0000FF"/>
              </a:solidFill>
              <a:ln>
                <a:solidFill>
                  <a:srgbClr val="0000FF"/>
                </a:solidFill>
                <a:prstDash val="solid"/>
              </a:ln>
            </c:spPr>
          </c:marker>
          <c:val>
            <c:numLit>
              <c:formatCode>General</c:formatCode>
              <c:ptCount val="10"/>
              <c:pt idx="0">
                <c:v>0</c:v>
              </c:pt>
              <c:pt idx="1">
                <c:v>9.9999999999994316E-2</c:v>
              </c:pt>
              <c:pt idx="2">
                <c:v>0</c:v>
              </c:pt>
              <c:pt idx="3">
                <c:v>9.9999999999994316E-2</c:v>
              </c:pt>
              <c:pt idx="4">
                <c:v>0</c:v>
              </c:pt>
              <c:pt idx="5">
                <c:v>0</c:v>
              </c:pt>
              <c:pt idx="6">
                <c:v>0</c:v>
              </c:pt>
              <c:pt idx="7">
                <c:v>0</c:v>
              </c:pt>
              <c:pt idx="8">
                <c:v>9.9999999999994316E-2</c:v>
              </c:pt>
              <c:pt idx="9">
                <c:v>0</c:v>
              </c:pt>
            </c:numLit>
          </c:val>
          <c:smooth val="0"/>
          <c:extLst>
            <c:ext xmlns:c16="http://schemas.microsoft.com/office/drawing/2014/chart" uri="{C3380CC4-5D6E-409C-BE32-E72D297353CC}">
              <c16:uniqueId val="{00000002-A4EB-4B08-B84D-A115E59AD629}"/>
            </c:ext>
          </c:extLst>
        </c:ser>
        <c:ser>
          <c:idx val="3"/>
          <c:order val="3"/>
          <c:tx>
            <c:v>LSCr</c:v>
          </c:tx>
          <c:spPr>
            <a:ln w="12700">
              <a:solidFill>
                <a:srgbClr val="FF0000"/>
              </a:solidFill>
              <a:prstDash val="sysDash"/>
            </a:ln>
          </c:spPr>
          <c:marker>
            <c:symbol val="none"/>
          </c:marker>
          <c:val>
            <c:numLit>
              <c:formatCode>General</c:formatCode>
              <c:ptCount val="10"/>
              <c:pt idx="0">
                <c:v>7.7399999999995597E-2</c:v>
              </c:pt>
              <c:pt idx="1">
                <c:v>7.7399999999995597E-2</c:v>
              </c:pt>
              <c:pt idx="2">
                <c:v>7.7399999999995597E-2</c:v>
              </c:pt>
              <c:pt idx="3">
                <c:v>7.7399999999995597E-2</c:v>
              </c:pt>
              <c:pt idx="4">
                <c:v>7.7399999999995597E-2</c:v>
              </c:pt>
              <c:pt idx="5">
                <c:v>7.7399999999995597E-2</c:v>
              </c:pt>
              <c:pt idx="6">
                <c:v>7.7399999999995597E-2</c:v>
              </c:pt>
              <c:pt idx="7">
                <c:v>7.7399999999995597E-2</c:v>
              </c:pt>
              <c:pt idx="8">
                <c:v>7.7399999999995597E-2</c:v>
              </c:pt>
              <c:pt idx="9">
                <c:v>7.7399999999995597E-2</c:v>
              </c:pt>
            </c:numLit>
          </c:val>
          <c:smooth val="0"/>
          <c:extLst>
            <c:ext xmlns:c16="http://schemas.microsoft.com/office/drawing/2014/chart" uri="{C3380CC4-5D6E-409C-BE32-E72D297353CC}">
              <c16:uniqueId val="{00000003-A4EB-4B08-B84D-A115E59AD629}"/>
            </c:ext>
          </c:extLst>
        </c:ser>
        <c:dLbls>
          <c:showLegendKey val="0"/>
          <c:showVal val="0"/>
          <c:showCatName val="0"/>
          <c:showSerName val="0"/>
          <c:showPercent val="0"/>
          <c:showBubbleSize val="0"/>
        </c:dLbls>
        <c:marker val="1"/>
        <c:smooth val="0"/>
        <c:axId val="684494240"/>
        <c:axId val="684493064"/>
      </c:lineChart>
      <c:catAx>
        <c:axId val="68449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pt-BR"/>
          </a:p>
        </c:txPr>
        <c:crossAx val="684493064"/>
        <c:crosses val="autoZero"/>
        <c:auto val="1"/>
        <c:lblAlgn val="ctr"/>
        <c:lblOffset val="100"/>
        <c:tickLblSkip val="1"/>
        <c:tickMarkSkip val="1"/>
        <c:noMultiLvlLbl val="0"/>
      </c:catAx>
      <c:valAx>
        <c:axId val="684493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pt-BR"/>
          </a:p>
        </c:txPr>
        <c:crossAx val="684494240"/>
        <c:crosses val="autoZero"/>
        <c:crossBetween val="between"/>
      </c:valAx>
      <c:spPr>
        <a:noFill/>
        <a:ln w="25400">
          <a:noFill/>
        </a:ln>
      </c:spPr>
    </c:plotArea>
    <c:legend>
      <c:legendPos val="r"/>
      <c:layout>
        <c:manualLayout>
          <c:xMode val="edge"/>
          <c:yMode val="edge"/>
          <c:x val="0.84291725105189341"/>
          <c:y val="0.42727399984092895"/>
          <c:w val="0.1514726507713885"/>
          <c:h val="0.23333396961743413"/>
        </c:manualLayout>
      </c:layout>
      <c:overlay val="0"/>
      <c:spPr>
        <a:solidFill>
          <a:srgbClr val="FFFFFF"/>
        </a:solidFill>
        <a:ln w="25400">
          <a:noFill/>
        </a:ln>
      </c:spPr>
      <c:txPr>
        <a:bodyPr/>
        <a:lstStyle/>
        <a:p>
          <a:pPr>
            <a:defRPr sz="675" b="0" i="0" u="none" strike="noStrike" baseline="0">
              <a:solidFill>
                <a:srgbClr val="000000"/>
              </a:solidFill>
              <a:latin typeface="Arial"/>
              <a:ea typeface="Arial"/>
              <a:cs typeface="Arial"/>
            </a:defRPr>
          </a:pPr>
          <a:endParaRPr lang="pt-BR"/>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pt-BR"/>
              <a:t>Gráfico de Amplitudes Não Superpostas</a:t>
            </a:r>
          </a:p>
        </c:rich>
      </c:tx>
      <c:layout>
        <c:manualLayout>
          <c:xMode val="edge"/>
          <c:yMode val="edge"/>
          <c:x val="0.27422055001745471"/>
          <c:y val="7.2464072425729387E-2"/>
        </c:manualLayout>
      </c:layout>
      <c:overlay val="0"/>
      <c:spPr>
        <a:noFill/>
        <a:ln w="25400">
          <a:noFill/>
        </a:ln>
      </c:spPr>
    </c:title>
    <c:autoTitleDeleted val="0"/>
    <c:plotArea>
      <c:layout>
        <c:manualLayout>
          <c:layoutTarget val="inner"/>
          <c:xMode val="edge"/>
          <c:yMode val="edge"/>
          <c:x val="8.702805416803637E-2"/>
          <c:y val="0.19130488933675649"/>
          <c:w val="0.88998500677501347"/>
          <c:h val="0.61739305195044147"/>
        </c:manualLayout>
      </c:layout>
      <c:lineChart>
        <c:grouping val="stacked"/>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cat>
            <c:strLit>
              <c:ptCount val="30"/>
              <c:pt idx="0">
                <c:v>A 1</c:v>
              </c:pt>
              <c:pt idx="1">
                <c:v>A 2</c:v>
              </c:pt>
              <c:pt idx="2">
                <c:v>A 3</c:v>
              </c:pt>
              <c:pt idx="3">
                <c:v>A 4</c:v>
              </c:pt>
              <c:pt idx="4">
                <c:v>A 5</c:v>
              </c:pt>
              <c:pt idx="5">
                <c:v>A 6</c:v>
              </c:pt>
              <c:pt idx="6">
                <c:v>A 7</c:v>
              </c:pt>
              <c:pt idx="7">
                <c:v>A 8</c:v>
              </c:pt>
              <c:pt idx="8">
                <c:v>A 9</c:v>
              </c:pt>
              <c:pt idx="9">
                <c:v>A 10</c:v>
              </c:pt>
              <c:pt idx="10">
                <c:v>B 1</c:v>
              </c:pt>
              <c:pt idx="11">
                <c:v>B 2</c:v>
              </c:pt>
              <c:pt idx="12">
                <c:v>B 3</c:v>
              </c:pt>
              <c:pt idx="13">
                <c:v>B 4</c:v>
              </c:pt>
              <c:pt idx="14">
                <c:v>B 5</c:v>
              </c:pt>
              <c:pt idx="15">
                <c:v>B 6</c:v>
              </c:pt>
              <c:pt idx="16">
                <c:v>B 7</c:v>
              </c:pt>
              <c:pt idx="17">
                <c:v>B 8</c:v>
              </c:pt>
              <c:pt idx="18">
                <c:v>B 9</c:v>
              </c:pt>
              <c:pt idx="19">
                <c:v>B 10</c:v>
              </c:pt>
              <c:pt idx="20">
                <c:v>C 1</c:v>
              </c:pt>
              <c:pt idx="21">
                <c:v>C 2</c:v>
              </c:pt>
              <c:pt idx="22">
                <c:v>C 3</c:v>
              </c:pt>
              <c:pt idx="23">
                <c:v>C 4</c:v>
              </c:pt>
              <c:pt idx="24">
                <c:v>C 5</c:v>
              </c:pt>
              <c:pt idx="25">
                <c:v>C 6</c:v>
              </c:pt>
              <c:pt idx="26">
                <c:v>C 7</c:v>
              </c:pt>
              <c:pt idx="27">
                <c:v>C 8</c:v>
              </c:pt>
              <c:pt idx="28">
                <c:v>C 9</c:v>
              </c:pt>
              <c:pt idx="29">
                <c:v>C 10</c:v>
              </c:pt>
            </c:strLit>
          </c:cat>
          <c:val>
            <c:numLit>
              <c:formatCode>General</c:formatCode>
              <c:ptCount val="30"/>
              <c:pt idx="0">
                <c:v>9.9999999999994316E-2</c:v>
              </c:pt>
              <c:pt idx="1">
                <c:v>9.9999999999994316E-2</c:v>
              </c:pt>
              <c:pt idx="2">
                <c:v>0</c:v>
              </c:pt>
              <c:pt idx="3">
                <c:v>9.9999999999994316E-2</c:v>
              </c:pt>
              <c:pt idx="4">
                <c:v>0</c:v>
              </c:pt>
              <c:pt idx="5">
                <c:v>0</c:v>
              </c:pt>
              <c:pt idx="6">
                <c:v>0</c:v>
              </c:pt>
              <c:pt idx="7">
                <c:v>0</c:v>
              </c:pt>
              <c:pt idx="8">
                <c:v>0</c:v>
              </c:pt>
              <c:pt idx="9">
                <c:v>0</c:v>
              </c:pt>
              <c:pt idx="10">
                <c:v>0</c:v>
              </c:pt>
              <c:pt idx="11">
                <c:v>9.9999999999994316E-2</c:v>
              </c:pt>
              <c:pt idx="12">
                <c:v>0</c:v>
              </c:pt>
              <c:pt idx="13">
                <c:v>9.9999999999994316E-2</c:v>
              </c:pt>
              <c:pt idx="14">
                <c:v>0</c:v>
              </c:pt>
              <c:pt idx="15">
                <c:v>0</c:v>
              </c:pt>
              <c:pt idx="16">
                <c:v>0</c:v>
              </c:pt>
              <c:pt idx="17">
                <c:v>0</c:v>
              </c:pt>
              <c:pt idx="18">
                <c:v>9.9999999999994316E-2</c:v>
              </c:pt>
              <c:pt idx="19">
                <c:v>0</c:v>
              </c:pt>
              <c:pt idx="20">
                <c:v>0</c:v>
              </c:pt>
              <c:pt idx="21">
                <c:v>9.9999999999994316E-2</c:v>
              </c:pt>
              <c:pt idx="22">
                <c:v>0</c:v>
              </c:pt>
              <c:pt idx="23">
                <c:v>9.9999999999994316E-2</c:v>
              </c:pt>
              <c:pt idx="24">
                <c:v>0</c:v>
              </c:pt>
              <c:pt idx="25">
                <c:v>0</c:v>
              </c:pt>
              <c:pt idx="26">
                <c:v>0</c:v>
              </c:pt>
              <c:pt idx="27">
                <c:v>0</c:v>
              </c:pt>
              <c:pt idx="28">
                <c:v>9.9999999999994316E-2</c:v>
              </c:pt>
              <c:pt idx="29">
                <c:v>0</c:v>
              </c:pt>
            </c:numLit>
          </c:val>
          <c:smooth val="0"/>
          <c:extLst>
            <c:ext xmlns:c16="http://schemas.microsoft.com/office/drawing/2014/chart" uri="{C3380CC4-5D6E-409C-BE32-E72D297353CC}">
              <c16:uniqueId val="{00000000-658B-434D-921C-FD0FFD31CCB0}"/>
            </c:ext>
          </c:extLst>
        </c:ser>
        <c:dLbls>
          <c:showLegendKey val="0"/>
          <c:showVal val="0"/>
          <c:showCatName val="0"/>
          <c:showSerName val="0"/>
          <c:showPercent val="0"/>
          <c:showBubbleSize val="0"/>
        </c:dLbls>
        <c:marker val="1"/>
        <c:smooth val="0"/>
        <c:axId val="684487184"/>
        <c:axId val="684492672"/>
      </c:lineChart>
      <c:catAx>
        <c:axId val="684487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pt-BR"/>
          </a:p>
        </c:txPr>
        <c:crossAx val="684492672"/>
        <c:crosses val="autoZero"/>
        <c:auto val="1"/>
        <c:lblAlgn val="ctr"/>
        <c:lblOffset val="100"/>
        <c:tickLblSkip val="1"/>
        <c:tickMarkSkip val="1"/>
        <c:noMultiLvlLbl val="0"/>
      </c:catAx>
      <c:valAx>
        <c:axId val="68449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pt-BR"/>
          </a:p>
        </c:txPr>
        <c:crossAx val="684487184"/>
        <c:crosses val="autoZero"/>
        <c:crossBetween val="between"/>
      </c:valAx>
      <c:spPr>
        <a:noFill/>
        <a:ln w="25400">
          <a:noFill/>
        </a:ln>
      </c:spPr>
    </c:plotArea>
    <c:plotVisOnly val="1"/>
    <c:dispBlanksAs val="zero"/>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pt-BR"/>
    </a:p>
  </c:txPr>
  <c:printSettings>
    <c:headerFooter alignWithMargins="0"/>
    <c:pageMargins b="0.984251969" l="0.78740157499999996" r="0.78740157499999996" t="0.984251969" header="0.49212598499999999" footer="0.49212598499999999"/>
    <c:pageSetup paperSize="9" orientation="landscape" horizontalDpi="0" verticalDpi="0"/>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1.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133350</xdr:colOff>
      <xdr:row>0</xdr:row>
      <xdr:rowOff>120650</xdr:rowOff>
    </xdr:from>
    <xdr:to>
      <xdr:col>1</xdr:col>
      <xdr:colOff>467263</xdr:colOff>
      <xdr:row>2</xdr:row>
      <xdr:rowOff>25400</xdr:rowOff>
    </xdr:to>
    <xdr:pic>
      <xdr:nvPicPr>
        <xdr:cNvPr id="2" name="Imagem 1">
          <a:extLst>
            <a:ext uri="{FF2B5EF4-FFF2-40B4-BE49-F238E27FC236}">
              <a16:creationId xmlns:a16="http://schemas.microsoft.com/office/drawing/2014/main" id="{849695FB-8A5A-4477-93D6-C3871A5534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120650"/>
          <a:ext cx="943513" cy="27305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152400</xdr:colOff>
      <xdr:row>30</xdr:row>
      <xdr:rowOff>70594</xdr:rowOff>
    </xdr:from>
    <xdr:to>
      <xdr:col>8</xdr:col>
      <xdr:colOff>257176</xdr:colOff>
      <xdr:row>48</xdr:row>
      <xdr:rowOff>104236</xdr:rowOff>
    </xdr:to>
    <xdr:pic>
      <xdr:nvPicPr>
        <xdr:cNvPr id="3" name="Imagem 2">
          <a:extLst>
            <a:ext uri="{FF2B5EF4-FFF2-40B4-BE49-F238E27FC236}">
              <a16:creationId xmlns:a16="http://schemas.microsoft.com/office/drawing/2014/main" id="{B8891E10-4913-7C5B-F024-06C26CC641E5}"/>
            </a:ext>
          </a:extLst>
        </xdr:cNvPr>
        <xdr:cNvPicPr>
          <a:picLocks noChangeAspect="1"/>
        </xdr:cNvPicPr>
      </xdr:nvPicPr>
      <xdr:blipFill>
        <a:blip xmlns:r="http://schemas.openxmlformats.org/officeDocument/2006/relationships" r:embed="rId2"/>
        <a:stretch>
          <a:fillRect/>
        </a:stretch>
      </xdr:blipFill>
      <xdr:spPr>
        <a:xfrm>
          <a:off x="762000" y="5626844"/>
          <a:ext cx="4489451" cy="3345167"/>
        </a:xfrm>
        <a:prstGeom prst="rect">
          <a:avLst/>
        </a:prstGeom>
      </xdr:spPr>
    </xdr:pic>
    <xdr:clientData/>
  </xdr:twoCellAnchor>
  <xdr:twoCellAnchor>
    <xdr:from>
      <xdr:col>2</xdr:col>
      <xdr:colOff>444500</xdr:colOff>
      <xdr:row>44</xdr:row>
      <xdr:rowOff>127000</xdr:rowOff>
    </xdr:from>
    <xdr:to>
      <xdr:col>4</xdr:col>
      <xdr:colOff>82550</xdr:colOff>
      <xdr:row>46</xdr:row>
      <xdr:rowOff>82550</xdr:rowOff>
    </xdr:to>
    <xdr:sp macro="" textlink="">
      <xdr:nvSpPr>
        <xdr:cNvPr id="4" name="Elipse 3">
          <a:extLst>
            <a:ext uri="{FF2B5EF4-FFF2-40B4-BE49-F238E27FC236}">
              <a16:creationId xmlns:a16="http://schemas.microsoft.com/office/drawing/2014/main" id="{0385E617-D379-9F22-EB7F-1A9FA8D15392}"/>
            </a:ext>
          </a:extLst>
        </xdr:cNvPr>
        <xdr:cNvSpPr/>
      </xdr:nvSpPr>
      <xdr:spPr>
        <a:xfrm>
          <a:off x="1778000" y="8261350"/>
          <a:ext cx="857250" cy="323850"/>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editAs="oneCell">
    <xdr:from>
      <xdr:col>0</xdr:col>
      <xdr:colOff>50800</xdr:colOff>
      <xdr:row>10</xdr:row>
      <xdr:rowOff>69850</xdr:rowOff>
    </xdr:from>
    <xdr:to>
      <xdr:col>5</xdr:col>
      <xdr:colOff>285750</xdr:colOff>
      <xdr:row>28</xdr:row>
      <xdr:rowOff>104775</xdr:rowOff>
    </xdr:to>
    <xdr:pic>
      <xdr:nvPicPr>
        <xdr:cNvPr id="6" name="Imagem 5">
          <a:extLst>
            <a:ext uri="{FF2B5EF4-FFF2-40B4-BE49-F238E27FC236}">
              <a16:creationId xmlns:a16="http://schemas.microsoft.com/office/drawing/2014/main" id="{7A864A10-1E1D-9674-95BB-4C73683E9C0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800" y="1930400"/>
          <a:ext cx="3397250" cy="3346450"/>
        </a:xfrm>
        <a:prstGeom prst="rect">
          <a:avLst/>
        </a:prstGeom>
      </xdr:spPr>
    </xdr:pic>
    <xdr:clientData/>
  </xdr:twoCellAnchor>
  <xdr:twoCellAnchor editAs="oneCell">
    <xdr:from>
      <xdr:col>5</xdr:col>
      <xdr:colOff>361950</xdr:colOff>
      <xdr:row>10</xdr:row>
      <xdr:rowOff>72678</xdr:rowOff>
    </xdr:from>
    <xdr:to>
      <xdr:col>9</xdr:col>
      <xdr:colOff>542924</xdr:colOff>
      <xdr:row>28</xdr:row>
      <xdr:rowOff>115003</xdr:rowOff>
    </xdr:to>
    <xdr:pic>
      <xdr:nvPicPr>
        <xdr:cNvPr id="8" name="Imagem 7">
          <a:extLst>
            <a:ext uri="{FF2B5EF4-FFF2-40B4-BE49-F238E27FC236}">
              <a16:creationId xmlns:a16="http://schemas.microsoft.com/office/drawing/2014/main" id="{E0CE27FB-3DD9-F4FE-8F5C-B956A422F0B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24250" y="1933228"/>
          <a:ext cx="2622549" cy="3357025"/>
        </a:xfrm>
        <a:prstGeom prst="rect">
          <a:avLst/>
        </a:prstGeom>
      </xdr:spPr>
    </xdr:pic>
    <xdr:clientData/>
  </xdr:twoCellAnchor>
  <xdr:twoCellAnchor>
    <xdr:from>
      <xdr:col>1</xdr:col>
      <xdr:colOff>698500</xdr:colOff>
      <xdr:row>15</xdr:row>
      <xdr:rowOff>165100</xdr:rowOff>
    </xdr:from>
    <xdr:to>
      <xdr:col>3</xdr:col>
      <xdr:colOff>215900</xdr:colOff>
      <xdr:row>15</xdr:row>
      <xdr:rowOff>171450</xdr:rowOff>
    </xdr:to>
    <xdr:cxnSp macro="">
      <xdr:nvCxnSpPr>
        <xdr:cNvPr id="12" name="Conector de Seta Reta 11">
          <a:extLst>
            <a:ext uri="{FF2B5EF4-FFF2-40B4-BE49-F238E27FC236}">
              <a16:creationId xmlns:a16="http://schemas.microsoft.com/office/drawing/2014/main" id="{DA70581D-CF95-7099-963C-B854EBEFD2EC}"/>
            </a:ext>
          </a:extLst>
        </xdr:cNvPr>
        <xdr:cNvCxnSpPr/>
      </xdr:nvCxnSpPr>
      <xdr:spPr>
        <a:xfrm>
          <a:off x="1308100" y="2946400"/>
          <a:ext cx="850900" cy="6350"/>
        </a:xfrm>
        <a:prstGeom prst="straightConnector1">
          <a:avLst/>
        </a:prstGeom>
        <a:ln w="38100">
          <a:solidFill>
            <a:srgbClr val="FFFF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139700</xdr:colOff>
      <xdr:row>13</xdr:row>
      <xdr:rowOff>0</xdr:rowOff>
    </xdr:from>
    <xdr:to>
      <xdr:col>3</xdr:col>
      <xdr:colOff>88900</xdr:colOff>
      <xdr:row>15</xdr:row>
      <xdr:rowOff>171450</xdr:rowOff>
    </xdr:to>
    <xdr:sp macro="" textlink="">
      <xdr:nvSpPr>
        <xdr:cNvPr id="14" name="CaixaDeTexto 13">
          <a:extLst>
            <a:ext uri="{FF2B5EF4-FFF2-40B4-BE49-F238E27FC236}">
              <a16:creationId xmlns:a16="http://schemas.microsoft.com/office/drawing/2014/main" id="{44F77C61-8D16-1569-1C62-70C664BFEDDA}"/>
            </a:ext>
          </a:extLst>
        </xdr:cNvPr>
        <xdr:cNvSpPr txBox="1"/>
      </xdr:nvSpPr>
      <xdr:spPr>
        <a:xfrm>
          <a:off x="1473200" y="2413000"/>
          <a:ext cx="558800" cy="53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t-BR" sz="2800">
              <a:solidFill>
                <a:srgbClr val="FFFF00"/>
              </a:solidFill>
            </a:rPr>
            <a:t>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104775</xdr:colOff>
      <xdr:row>13</xdr:row>
      <xdr:rowOff>0</xdr:rowOff>
    </xdr:from>
    <xdr:to>
      <xdr:col>14</xdr:col>
      <xdr:colOff>333375</xdr:colOff>
      <xdr:row>14</xdr:row>
      <xdr:rowOff>0</xdr:rowOff>
    </xdr:to>
    <xdr:grpSp>
      <xdr:nvGrpSpPr>
        <xdr:cNvPr id="2" name="Group 1">
          <a:extLst>
            <a:ext uri="{FF2B5EF4-FFF2-40B4-BE49-F238E27FC236}">
              <a16:creationId xmlns:a16="http://schemas.microsoft.com/office/drawing/2014/main" id="{00000000-0008-0000-0000-000002000000}"/>
            </a:ext>
          </a:extLst>
        </xdr:cNvPr>
        <xdr:cNvGrpSpPr>
          <a:grpSpLocks/>
        </xdr:cNvGrpSpPr>
      </xdr:nvGrpSpPr>
      <xdr:grpSpPr bwMode="auto">
        <a:xfrm>
          <a:off x="6740525" y="2171700"/>
          <a:ext cx="228600" cy="161925"/>
          <a:chOff x="644" y="153"/>
          <a:chExt cx="21" cy="17"/>
        </a:xfrm>
      </xdr:grpSpPr>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645" y="153"/>
            <a:ext cx="20"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a:t>
            </a:r>
            <a:r>
              <a:rPr lang="pt-BR" sz="1000" b="0" i="0" u="none" strike="noStrike" baseline="-25000">
                <a:solidFill>
                  <a:srgbClr val="000000"/>
                </a:solidFill>
                <a:latin typeface="Arial"/>
                <a:cs typeface="Arial"/>
              </a:rPr>
              <a:t>a =</a:t>
            </a:r>
          </a:p>
        </xdr:txBody>
      </xdr:sp>
      <xdr:sp macro="" textlink="">
        <xdr:nvSpPr>
          <xdr:cNvPr id="4" name="Line 3">
            <a:extLst>
              <a:ext uri="{FF2B5EF4-FFF2-40B4-BE49-F238E27FC236}">
                <a16:creationId xmlns:a16="http://schemas.microsoft.com/office/drawing/2014/main" id="{00000000-0008-0000-0000-000004000000}"/>
              </a:ext>
            </a:extLst>
          </xdr:cNvPr>
          <xdr:cNvSpPr>
            <a:spLocks noChangeShapeType="1"/>
          </xdr:cNvSpPr>
        </xdr:nvSpPr>
        <xdr:spPr bwMode="auto">
          <a:xfrm flipH="1">
            <a:off x="644" y="155"/>
            <a:ext cx="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104775</xdr:colOff>
      <xdr:row>14</xdr:row>
      <xdr:rowOff>0</xdr:rowOff>
    </xdr:from>
    <xdr:to>
      <xdr:col>14</xdr:col>
      <xdr:colOff>333375</xdr:colOff>
      <xdr:row>15</xdr:row>
      <xdr:rowOff>0</xdr:rowOff>
    </xdr:to>
    <xdr:grpSp>
      <xdr:nvGrpSpPr>
        <xdr:cNvPr id="5" name="Group 4">
          <a:extLst>
            <a:ext uri="{FF2B5EF4-FFF2-40B4-BE49-F238E27FC236}">
              <a16:creationId xmlns:a16="http://schemas.microsoft.com/office/drawing/2014/main" id="{00000000-0008-0000-0000-000005000000}"/>
            </a:ext>
          </a:extLst>
        </xdr:cNvPr>
        <xdr:cNvGrpSpPr>
          <a:grpSpLocks/>
        </xdr:cNvGrpSpPr>
      </xdr:nvGrpSpPr>
      <xdr:grpSpPr bwMode="auto">
        <a:xfrm>
          <a:off x="6740525" y="2333625"/>
          <a:ext cx="228600" cy="161925"/>
          <a:chOff x="643" y="170"/>
          <a:chExt cx="21" cy="17"/>
        </a:xfrm>
      </xdr:grpSpPr>
      <xdr:sp macro="" textlink="">
        <xdr:nvSpPr>
          <xdr:cNvPr id="6" name="Text Box 5">
            <a:extLst>
              <a:ext uri="{FF2B5EF4-FFF2-40B4-BE49-F238E27FC236}">
                <a16:creationId xmlns:a16="http://schemas.microsoft.com/office/drawing/2014/main" id="{00000000-0008-0000-0000-000006000000}"/>
              </a:ext>
            </a:extLst>
          </xdr:cNvPr>
          <xdr:cNvSpPr txBox="1">
            <a:spLocks noChangeArrowheads="1"/>
          </xdr:cNvSpPr>
        </xdr:nvSpPr>
        <xdr:spPr bwMode="auto">
          <a:xfrm>
            <a:off x="644" y="170"/>
            <a:ext cx="20"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a =</a:t>
            </a:r>
          </a:p>
        </xdr:txBody>
      </xdr:sp>
      <xdr:sp macro="" textlink="">
        <xdr:nvSpPr>
          <xdr:cNvPr id="7" name="Line 6">
            <a:extLst>
              <a:ext uri="{FF2B5EF4-FFF2-40B4-BE49-F238E27FC236}">
                <a16:creationId xmlns:a16="http://schemas.microsoft.com/office/drawing/2014/main" id="{00000000-0008-0000-0000-000007000000}"/>
              </a:ext>
            </a:extLst>
          </xdr:cNvPr>
          <xdr:cNvSpPr>
            <a:spLocks noChangeShapeType="1"/>
          </xdr:cNvSpPr>
        </xdr:nvSpPr>
        <xdr:spPr bwMode="auto">
          <a:xfrm flipH="1">
            <a:off x="643" y="172"/>
            <a:ext cx="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114300</xdr:colOff>
      <xdr:row>18</xdr:row>
      <xdr:rowOff>0</xdr:rowOff>
    </xdr:from>
    <xdr:to>
      <xdr:col>14</xdr:col>
      <xdr:colOff>333375</xdr:colOff>
      <xdr:row>19</xdr:row>
      <xdr:rowOff>0</xdr:rowOff>
    </xdr:to>
    <xdr:grpSp>
      <xdr:nvGrpSpPr>
        <xdr:cNvPr id="8" name="Group 7">
          <a:extLst>
            <a:ext uri="{FF2B5EF4-FFF2-40B4-BE49-F238E27FC236}">
              <a16:creationId xmlns:a16="http://schemas.microsoft.com/office/drawing/2014/main" id="{00000000-0008-0000-0000-000008000000}"/>
            </a:ext>
          </a:extLst>
        </xdr:cNvPr>
        <xdr:cNvGrpSpPr>
          <a:grpSpLocks/>
        </xdr:cNvGrpSpPr>
      </xdr:nvGrpSpPr>
      <xdr:grpSpPr bwMode="auto">
        <a:xfrm>
          <a:off x="6753225" y="2990850"/>
          <a:ext cx="215900" cy="161925"/>
          <a:chOff x="631" y="238"/>
          <a:chExt cx="28" cy="17"/>
        </a:xfrm>
      </xdr:grpSpPr>
      <xdr:sp macro="" textlink="">
        <xdr:nvSpPr>
          <xdr:cNvPr id="9" name="Text Box 8">
            <a:extLst>
              <a:ext uri="{FF2B5EF4-FFF2-40B4-BE49-F238E27FC236}">
                <a16:creationId xmlns:a16="http://schemas.microsoft.com/office/drawing/2014/main" id="{00000000-0008-0000-0000-000009000000}"/>
              </a:ext>
            </a:extLst>
          </xdr:cNvPr>
          <xdr:cNvSpPr txBox="1">
            <a:spLocks noChangeArrowheads="1"/>
          </xdr:cNvSpPr>
        </xdr:nvSpPr>
        <xdr:spPr bwMode="auto">
          <a:xfrm>
            <a:off x="632" y="238"/>
            <a:ext cx="27"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a:t>
            </a:r>
            <a:r>
              <a:rPr lang="pt-BR" sz="1000" b="0" i="0" u="none" strike="noStrike" baseline="-25000">
                <a:solidFill>
                  <a:srgbClr val="000000"/>
                </a:solidFill>
                <a:latin typeface="Arial"/>
                <a:cs typeface="Arial"/>
              </a:rPr>
              <a:t>b =</a:t>
            </a:r>
          </a:p>
        </xdr:txBody>
      </xdr:sp>
      <xdr:sp macro="" textlink="">
        <xdr:nvSpPr>
          <xdr:cNvPr id="10" name="Line 9">
            <a:extLst>
              <a:ext uri="{FF2B5EF4-FFF2-40B4-BE49-F238E27FC236}">
                <a16:creationId xmlns:a16="http://schemas.microsoft.com/office/drawing/2014/main" id="{00000000-0008-0000-0000-00000A000000}"/>
              </a:ext>
            </a:extLst>
          </xdr:cNvPr>
          <xdr:cNvSpPr>
            <a:spLocks noChangeShapeType="1"/>
          </xdr:cNvSpPr>
        </xdr:nvSpPr>
        <xdr:spPr bwMode="auto">
          <a:xfrm flipH="1">
            <a:off x="631" y="240"/>
            <a:ext cx="1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114300</xdr:colOff>
      <xdr:row>19</xdr:row>
      <xdr:rowOff>0</xdr:rowOff>
    </xdr:from>
    <xdr:to>
      <xdr:col>14</xdr:col>
      <xdr:colOff>333375</xdr:colOff>
      <xdr:row>20</xdr:row>
      <xdr:rowOff>0</xdr:rowOff>
    </xdr:to>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bwMode="auto">
        <a:xfrm>
          <a:off x="6753225" y="3152775"/>
          <a:ext cx="215900" cy="161925"/>
          <a:chOff x="631" y="255"/>
          <a:chExt cx="28" cy="17"/>
        </a:xfrm>
      </xdr:grpSpPr>
      <xdr:sp macro="" textlink="">
        <xdr:nvSpPr>
          <xdr:cNvPr id="12" name="Text Box 11">
            <a:extLst>
              <a:ext uri="{FF2B5EF4-FFF2-40B4-BE49-F238E27FC236}">
                <a16:creationId xmlns:a16="http://schemas.microsoft.com/office/drawing/2014/main" id="{00000000-0008-0000-0000-00000C000000}"/>
              </a:ext>
            </a:extLst>
          </xdr:cNvPr>
          <xdr:cNvSpPr txBox="1">
            <a:spLocks noChangeArrowheads="1"/>
          </xdr:cNvSpPr>
        </xdr:nvSpPr>
        <xdr:spPr bwMode="auto">
          <a:xfrm>
            <a:off x="632" y="255"/>
            <a:ext cx="27"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b =</a:t>
            </a:r>
          </a:p>
        </xdr:txBody>
      </xdr:sp>
      <xdr:sp macro="" textlink="">
        <xdr:nvSpPr>
          <xdr:cNvPr id="13" name="Line 12">
            <a:extLst>
              <a:ext uri="{FF2B5EF4-FFF2-40B4-BE49-F238E27FC236}">
                <a16:creationId xmlns:a16="http://schemas.microsoft.com/office/drawing/2014/main" id="{00000000-0008-0000-0000-00000D000000}"/>
              </a:ext>
            </a:extLst>
          </xdr:cNvPr>
          <xdr:cNvSpPr>
            <a:spLocks noChangeShapeType="1"/>
          </xdr:cNvSpPr>
        </xdr:nvSpPr>
        <xdr:spPr bwMode="auto">
          <a:xfrm flipH="1">
            <a:off x="631" y="257"/>
            <a:ext cx="1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114300</xdr:colOff>
      <xdr:row>23</xdr:row>
      <xdr:rowOff>0</xdr:rowOff>
    </xdr:from>
    <xdr:to>
      <xdr:col>15</xdr:col>
      <xdr:colOff>0</xdr:colOff>
      <xdr:row>24</xdr:row>
      <xdr:rowOff>0</xdr:rowOff>
    </xdr:to>
    <xdr:grpSp>
      <xdr:nvGrpSpPr>
        <xdr:cNvPr id="14" name="Group 13">
          <a:extLst>
            <a:ext uri="{FF2B5EF4-FFF2-40B4-BE49-F238E27FC236}">
              <a16:creationId xmlns:a16="http://schemas.microsoft.com/office/drawing/2014/main" id="{00000000-0008-0000-0000-00000E000000}"/>
            </a:ext>
          </a:extLst>
        </xdr:cNvPr>
        <xdr:cNvGrpSpPr>
          <a:grpSpLocks/>
        </xdr:cNvGrpSpPr>
      </xdr:nvGrpSpPr>
      <xdr:grpSpPr bwMode="auto">
        <a:xfrm>
          <a:off x="6753225" y="3810000"/>
          <a:ext cx="314325" cy="161925"/>
          <a:chOff x="631" y="323"/>
          <a:chExt cx="28" cy="17"/>
        </a:xfrm>
      </xdr:grpSpPr>
      <xdr:sp macro="" textlink="">
        <xdr:nvSpPr>
          <xdr:cNvPr id="15" name="Text Box 14">
            <a:extLst>
              <a:ext uri="{FF2B5EF4-FFF2-40B4-BE49-F238E27FC236}">
                <a16:creationId xmlns:a16="http://schemas.microsoft.com/office/drawing/2014/main" id="{00000000-0008-0000-0000-00000F000000}"/>
              </a:ext>
            </a:extLst>
          </xdr:cNvPr>
          <xdr:cNvSpPr txBox="1">
            <a:spLocks noChangeArrowheads="1"/>
          </xdr:cNvSpPr>
        </xdr:nvSpPr>
        <xdr:spPr bwMode="auto">
          <a:xfrm>
            <a:off x="632" y="323"/>
            <a:ext cx="27"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a:t>
            </a:r>
            <a:r>
              <a:rPr lang="pt-BR" sz="1000" b="0" i="0" u="none" strike="noStrike" baseline="-25000">
                <a:solidFill>
                  <a:srgbClr val="000000"/>
                </a:solidFill>
                <a:latin typeface="Arial"/>
                <a:cs typeface="Arial"/>
              </a:rPr>
              <a:t>c =</a:t>
            </a:r>
          </a:p>
        </xdr:txBody>
      </xdr:sp>
      <xdr:sp macro="" textlink="">
        <xdr:nvSpPr>
          <xdr:cNvPr id="16" name="Line 15">
            <a:extLst>
              <a:ext uri="{FF2B5EF4-FFF2-40B4-BE49-F238E27FC236}">
                <a16:creationId xmlns:a16="http://schemas.microsoft.com/office/drawing/2014/main" id="{00000000-0008-0000-0000-000010000000}"/>
              </a:ext>
            </a:extLst>
          </xdr:cNvPr>
          <xdr:cNvSpPr>
            <a:spLocks noChangeShapeType="1"/>
          </xdr:cNvSpPr>
        </xdr:nvSpPr>
        <xdr:spPr bwMode="auto">
          <a:xfrm flipH="1">
            <a:off x="631" y="325"/>
            <a:ext cx="1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114300</xdr:colOff>
      <xdr:row>24</xdr:row>
      <xdr:rowOff>0</xdr:rowOff>
    </xdr:from>
    <xdr:to>
      <xdr:col>14</xdr:col>
      <xdr:colOff>333375</xdr:colOff>
      <xdr:row>25</xdr:row>
      <xdr:rowOff>0</xdr:rowOff>
    </xdr:to>
    <xdr:grpSp>
      <xdr:nvGrpSpPr>
        <xdr:cNvPr id="17" name="Group 16">
          <a:extLst>
            <a:ext uri="{FF2B5EF4-FFF2-40B4-BE49-F238E27FC236}">
              <a16:creationId xmlns:a16="http://schemas.microsoft.com/office/drawing/2014/main" id="{00000000-0008-0000-0000-000011000000}"/>
            </a:ext>
          </a:extLst>
        </xdr:cNvPr>
        <xdr:cNvGrpSpPr>
          <a:grpSpLocks/>
        </xdr:cNvGrpSpPr>
      </xdr:nvGrpSpPr>
      <xdr:grpSpPr bwMode="auto">
        <a:xfrm>
          <a:off x="6753225" y="3971925"/>
          <a:ext cx="215900" cy="161925"/>
          <a:chOff x="631" y="340"/>
          <a:chExt cx="28" cy="17"/>
        </a:xfrm>
      </xdr:grpSpPr>
      <xdr:sp macro="" textlink="">
        <xdr:nvSpPr>
          <xdr:cNvPr id="18" name="Text Box 17">
            <a:extLst>
              <a:ext uri="{FF2B5EF4-FFF2-40B4-BE49-F238E27FC236}">
                <a16:creationId xmlns:a16="http://schemas.microsoft.com/office/drawing/2014/main" id="{00000000-0008-0000-0000-000012000000}"/>
              </a:ext>
            </a:extLst>
          </xdr:cNvPr>
          <xdr:cNvSpPr txBox="1">
            <a:spLocks noChangeArrowheads="1"/>
          </xdr:cNvSpPr>
        </xdr:nvSpPr>
        <xdr:spPr bwMode="auto">
          <a:xfrm>
            <a:off x="632" y="340"/>
            <a:ext cx="27"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c =</a:t>
            </a:r>
          </a:p>
        </xdr:txBody>
      </xdr:sp>
      <xdr:sp macro="" textlink="">
        <xdr:nvSpPr>
          <xdr:cNvPr id="19" name="Line 18">
            <a:extLst>
              <a:ext uri="{FF2B5EF4-FFF2-40B4-BE49-F238E27FC236}">
                <a16:creationId xmlns:a16="http://schemas.microsoft.com/office/drawing/2014/main" id="{00000000-0008-0000-0000-000013000000}"/>
              </a:ext>
            </a:extLst>
          </xdr:cNvPr>
          <xdr:cNvSpPr>
            <a:spLocks noChangeShapeType="1"/>
          </xdr:cNvSpPr>
        </xdr:nvSpPr>
        <xdr:spPr bwMode="auto">
          <a:xfrm flipH="1">
            <a:off x="631" y="342"/>
            <a:ext cx="1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14</xdr:col>
      <xdr:colOff>142875</xdr:colOff>
      <xdr:row>25</xdr:row>
      <xdr:rowOff>0</xdr:rowOff>
    </xdr:from>
    <xdr:to>
      <xdr:col>14</xdr:col>
      <xdr:colOff>333375</xdr:colOff>
      <xdr:row>26</xdr:row>
      <xdr:rowOff>0</xdr:rowOff>
    </xdr:to>
    <xdr:sp macro="" textlink="">
      <xdr:nvSpPr>
        <xdr:cNvPr id="20" name="Text Box 19">
          <a:extLst>
            <a:ext uri="{FF2B5EF4-FFF2-40B4-BE49-F238E27FC236}">
              <a16:creationId xmlns:a16="http://schemas.microsoft.com/office/drawing/2014/main" id="{00000000-0008-0000-0000-000014000000}"/>
            </a:ext>
          </a:extLst>
        </xdr:cNvPr>
        <xdr:cNvSpPr txBox="1">
          <a:spLocks noChangeArrowheads="1"/>
        </xdr:cNvSpPr>
      </xdr:nvSpPr>
      <xdr:spPr bwMode="auto">
        <a:xfrm>
          <a:off x="6238875" y="4143375"/>
          <a:ext cx="190500" cy="16192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 </a:t>
          </a:r>
          <a:r>
            <a:rPr lang="pt-BR" sz="1000" b="0" i="0" u="none" strike="noStrike" baseline="-25000">
              <a:solidFill>
                <a:srgbClr val="000000"/>
              </a:solidFill>
              <a:latin typeface="Arial"/>
              <a:cs typeface="Arial"/>
            </a:rPr>
            <a:t> =</a:t>
          </a:r>
        </a:p>
      </xdr:txBody>
    </xdr:sp>
    <xdr:clientData/>
  </xdr:twoCellAnchor>
  <xdr:twoCellAnchor>
    <xdr:from>
      <xdr:col>14</xdr:col>
      <xdr:colOff>133350</xdr:colOff>
      <xdr:row>25</xdr:row>
      <xdr:rowOff>19050</xdr:rowOff>
    </xdr:from>
    <xdr:to>
      <xdr:col>14</xdr:col>
      <xdr:colOff>238125</xdr:colOff>
      <xdr:row>25</xdr:row>
      <xdr:rowOff>19050</xdr:rowOff>
    </xdr:to>
    <xdr:sp macro="" textlink="">
      <xdr:nvSpPr>
        <xdr:cNvPr id="21" name="Line 20">
          <a:extLst>
            <a:ext uri="{FF2B5EF4-FFF2-40B4-BE49-F238E27FC236}">
              <a16:creationId xmlns:a16="http://schemas.microsoft.com/office/drawing/2014/main" id="{00000000-0008-0000-0000-000015000000}"/>
            </a:ext>
          </a:extLst>
        </xdr:cNvPr>
        <xdr:cNvSpPr>
          <a:spLocks noChangeShapeType="1"/>
        </xdr:cNvSpPr>
      </xdr:nvSpPr>
      <xdr:spPr bwMode="auto">
        <a:xfrm flipH="1">
          <a:off x="6229350" y="4162425"/>
          <a:ext cx="1047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14</xdr:col>
      <xdr:colOff>123825</xdr:colOff>
      <xdr:row>25</xdr:row>
      <xdr:rowOff>152400</xdr:rowOff>
    </xdr:from>
    <xdr:to>
      <xdr:col>14</xdr:col>
      <xdr:colOff>333375</xdr:colOff>
      <xdr:row>27</xdr:row>
      <xdr:rowOff>19050</xdr:rowOff>
    </xdr:to>
    <xdr:sp macro="" textlink="">
      <xdr:nvSpPr>
        <xdr:cNvPr id="22" name="Text Box 21">
          <a:extLst>
            <a:ext uri="{FF2B5EF4-FFF2-40B4-BE49-F238E27FC236}">
              <a16:creationId xmlns:a16="http://schemas.microsoft.com/office/drawing/2014/main" id="{00000000-0008-0000-0000-000016000000}"/>
            </a:ext>
          </a:extLst>
        </xdr:cNvPr>
        <xdr:cNvSpPr txBox="1">
          <a:spLocks noChangeArrowheads="1"/>
        </xdr:cNvSpPr>
      </xdr:nvSpPr>
      <xdr:spPr bwMode="auto">
        <a:xfrm>
          <a:off x="6219825" y="4295775"/>
          <a:ext cx="209550" cy="20002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p =</a:t>
          </a:r>
        </a:p>
      </xdr:txBody>
    </xdr:sp>
    <xdr:clientData/>
  </xdr:twoCellAnchor>
  <xdr:twoCellAnchor>
    <xdr:from>
      <xdr:col>14</xdr:col>
      <xdr:colOff>133350</xdr:colOff>
      <xdr:row>25</xdr:row>
      <xdr:rowOff>38100</xdr:rowOff>
    </xdr:from>
    <xdr:to>
      <xdr:col>14</xdr:col>
      <xdr:colOff>238125</xdr:colOff>
      <xdr:row>25</xdr:row>
      <xdr:rowOff>38100</xdr:rowOff>
    </xdr:to>
    <xdr:sp macro="" textlink="">
      <xdr:nvSpPr>
        <xdr:cNvPr id="23" name="Line 22">
          <a:extLst>
            <a:ext uri="{FF2B5EF4-FFF2-40B4-BE49-F238E27FC236}">
              <a16:creationId xmlns:a16="http://schemas.microsoft.com/office/drawing/2014/main" id="{00000000-0008-0000-0000-000017000000}"/>
            </a:ext>
          </a:extLst>
        </xdr:cNvPr>
        <xdr:cNvSpPr>
          <a:spLocks noChangeShapeType="1"/>
        </xdr:cNvSpPr>
      </xdr:nvSpPr>
      <xdr:spPr bwMode="auto">
        <a:xfrm flipH="1">
          <a:off x="6229350" y="4181475"/>
          <a:ext cx="1047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47625</xdr:colOff>
      <xdr:row>27</xdr:row>
      <xdr:rowOff>9525</xdr:rowOff>
    </xdr:from>
    <xdr:to>
      <xdr:col>8</xdr:col>
      <xdr:colOff>0</xdr:colOff>
      <xdr:row>28</xdr:row>
      <xdr:rowOff>9525</xdr:rowOff>
    </xdr:to>
    <xdr:grpSp>
      <xdr:nvGrpSpPr>
        <xdr:cNvPr id="24" name="Group 23">
          <a:extLst>
            <a:ext uri="{FF2B5EF4-FFF2-40B4-BE49-F238E27FC236}">
              <a16:creationId xmlns:a16="http://schemas.microsoft.com/office/drawing/2014/main" id="{00000000-0008-0000-0000-000018000000}"/>
            </a:ext>
          </a:extLst>
        </xdr:cNvPr>
        <xdr:cNvGrpSpPr>
          <a:grpSpLocks/>
        </xdr:cNvGrpSpPr>
      </xdr:nvGrpSpPr>
      <xdr:grpSpPr bwMode="auto">
        <a:xfrm>
          <a:off x="1968500" y="4464050"/>
          <a:ext cx="1527175" cy="180975"/>
          <a:chOff x="168" y="423"/>
          <a:chExt cx="151" cy="19"/>
        </a:xfrm>
      </xdr:grpSpPr>
      <xdr:sp macro="" textlink="">
        <xdr:nvSpPr>
          <xdr:cNvPr id="25" name="Text Box 24">
            <a:extLst>
              <a:ext uri="{FF2B5EF4-FFF2-40B4-BE49-F238E27FC236}">
                <a16:creationId xmlns:a16="http://schemas.microsoft.com/office/drawing/2014/main" id="{00000000-0008-0000-0000-000019000000}"/>
              </a:ext>
            </a:extLst>
          </xdr:cNvPr>
          <xdr:cNvSpPr txBox="1">
            <a:spLocks noChangeArrowheads="1"/>
          </xdr:cNvSpPr>
        </xdr:nvSpPr>
        <xdr:spPr bwMode="auto">
          <a:xfrm>
            <a:off x="168" y="423"/>
            <a:ext cx="151" cy="19"/>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 =(R</a:t>
            </a:r>
            <a:r>
              <a:rPr lang="pt-BR" sz="1000" b="0" i="0" u="none" strike="noStrike" baseline="-25000">
                <a:solidFill>
                  <a:srgbClr val="000000"/>
                </a:solidFill>
                <a:latin typeface="Arial"/>
                <a:cs typeface="Arial"/>
              </a:rPr>
              <a:t>a</a:t>
            </a: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b</a:t>
            </a: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c</a:t>
            </a:r>
            <a:r>
              <a:rPr lang="pt-BR" sz="1000" b="0" i="0" u="none" strike="noStrike" baseline="0">
                <a:solidFill>
                  <a:srgbClr val="000000"/>
                </a:solidFill>
                <a:latin typeface="Arial"/>
                <a:cs typeface="Arial"/>
              </a:rPr>
              <a:t>)/ #Op =</a:t>
            </a:r>
          </a:p>
        </xdr:txBody>
      </xdr:sp>
      <xdr:sp macro="" textlink="">
        <xdr:nvSpPr>
          <xdr:cNvPr id="26" name="Line 25">
            <a:extLst>
              <a:ext uri="{FF2B5EF4-FFF2-40B4-BE49-F238E27FC236}">
                <a16:creationId xmlns:a16="http://schemas.microsoft.com/office/drawing/2014/main" id="{00000000-0008-0000-0000-00001A000000}"/>
              </a:ext>
            </a:extLst>
          </xdr:cNvPr>
          <xdr:cNvSpPr>
            <a:spLocks noChangeShapeType="1"/>
          </xdr:cNvSpPr>
        </xdr:nvSpPr>
        <xdr:spPr bwMode="auto">
          <a:xfrm>
            <a:off x="168" y="426"/>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26">
            <a:extLst>
              <a:ext uri="{FF2B5EF4-FFF2-40B4-BE49-F238E27FC236}">
                <a16:creationId xmlns:a16="http://schemas.microsoft.com/office/drawing/2014/main" id="{00000000-0008-0000-0000-00001B000000}"/>
              </a:ext>
            </a:extLst>
          </xdr:cNvPr>
          <xdr:cNvSpPr>
            <a:spLocks noChangeShapeType="1"/>
          </xdr:cNvSpPr>
        </xdr:nvSpPr>
        <xdr:spPr bwMode="auto">
          <a:xfrm>
            <a:off x="168" y="424"/>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5</xdr:col>
      <xdr:colOff>47625</xdr:colOff>
      <xdr:row>28</xdr:row>
      <xdr:rowOff>9525</xdr:rowOff>
    </xdr:from>
    <xdr:to>
      <xdr:col>8</xdr:col>
      <xdr:colOff>85725</xdr:colOff>
      <xdr:row>29</xdr:row>
      <xdr:rowOff>9525</xdr:rowOff>
    </xdr:to>
    <xdr:grpSp>
      <xdr:nvGrpSpPr>
        <xdr:cNvPr id="28" name="Group 27">
          <a:extLst>
            <a:ext uri="{FF2B5EF4-FFF2-40B4-BE49-F238E27FC236}">
              <a16:creationId xmlns:a16="http://schemas.microsoft.com/office/drawing/2014/main" id="{00000000-0008-0000-0000-00001C000000}"/>
            </a:ext>
          </a:extLst>
        </xdr:cNvPr>
        <xdr:cNvGrpSpPr>
          <a:grpSpLocks/>
        </xdr:cNvGrpSpPr>
      </xdr:nvGrpSpPr>
      <xdr:grpSpPr bwMode="auto">
        <a:xfrm>
          <a:off x="1968500" y="4645025"/>
          <a:ext cx="1609725" cy="180975"/>
          <a:chOff x="168" y="442"/>
          <a:chExt cx="160" cy="19"/>
        </a:xfrm>
      </xdr:grpSpPr>
      <xdr:sp macro="" textlink="">
        <xdr:nvSpPr>
          <xdr:cNvPr id="29" name="Text Box 28">
            <a:extLst>
              <a:ext uri="{FF2B5EF4-FFF2-40B4-BE49-F238E27FC236}">
                <a16:creationId xmlns:a16="http://schemas.microsoft.com/office/drawing/2014/main" id="{00000000-0008-0000-0000-00001D000000}"/>
              </a:ext>
            </a:extLst>
          </xdr:cNvPr>
          <xdr:cNvSpPr txBox="1">
            <a:spLocks noChangeArrowheads="1"/>
          </xdr:cNvSpPr>
        </xdr:nvSpPr>
        <xdr:spPr bwMode="auto">
          <a:xfrm>
            <a:off x="168" y="442"/>
            <a:ext cx="160" cy="19"/>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a:t>
            </a:r>
            <a:r>
              <a:rPr lang="pt-BR" sz="1000" b="0" i="0" u="none" strike="noStrike" baseline="-25000">
                <a:solidFill>
                  <a:srgbClr val="000000"/>
                </a:solidFill>
                <a:latin typeface="Arial"/>
                <a:cs typeface="Arial"/>
              </a:rPr>
              <a:t>DIFF</a:t>
            </a:r>
            <a:r>
              <a:rPr lang="pt-BR" sz="1000" b="0" i="0" u="none" strike="noStrike" baseline="0">
                <a:solidFill>
                  <a:srgbClr val="000000"/>
                </a:solidFill>
                <a:latin typeface="Arial"/>
                <a:cs typeface="Arial"/>
              </a:rPr>
              <a:t> = max(X) - min(X) =</a:t>
            </a:r>
          </a:p>
        </xdr:txBody>
      </xdr:sp>
      <xdr:grpSp>
        <xdr:nvGrpSpPr>
          <xdr:cNvPr id="30" name="Group 29">
            <a:extLst>
              <a:ext uri="{FF2B5EF4-FFF2-40B4-BE49-F238E27FC236}">
                <a16:creationId xmlns:a16="http://schemas.microsoft.com/office/drawing/2014/main" id="{00000000-0008-0000-0000-00001E000000}"/>
              </a:ext>
            </a:extLst>
          </xdr:cNvPr>
          <xdr:cNvGrpSpPr>
            <a:grpSpLocks/>
          </xdr:cNvGrpSpPr>
        </xdr:nvGrpSpPr>
        <xdr:grpSpPr bwMode="auto">
          <a:xfrm>
            <a:off x="168" y="444"/>
            <a:ext cx="134" cy="0"/>
            <a:chOff x="168" y="444"/>
            <a:chExt cx="134" cy="0"/>
          </a:xfrm>
        </xdr:grpSpPr>
        <xdr:sp macro="" textlink="">
          <xdr:nvSpPr>
            <xdr:cNvPr id="31" name="Line 30">
              <a:extLst>
                <a:ext uri="{FF2B5EF4-FFF2-40B4-BE49-F238E27FC236}">
                  <a16:creationId xmlns:a16="http://schemas.microsoft.com/office/drawing/2014/main" id="{00000000-0008-0000-0000-00001F000000}"/>
                </a:ext>
              </a:extLst>
            </xdr:cNvPr>
            <xdr:cNvSpPr>
              <a:spLocks noChangeShapeType="1"/>
            </xdr:cNvSpPr>
          </xdr:nvSpPr>
          <xdr:spPr bwMode="auto">
            <a:xfrm>
              <a:off x="241" y="444"/>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31">
              <a:extLst>
                <a:ext uri="{FF2B5EF4-FFF2-40B4-BE49-F238E27FC236}">
                  <a16:creationId xmlns:a16="http://schemas.microsoft.com/office/drawing/2014/main" id="{00000000-0008-0000-0000-000020000000}"/>
                </a:ext>
              </a:extLst>
            </xdr:cNvPr>
            <xdr:cNvSpPr>
              <a:spLocks noChangeShapeType="1"/>
            </xdr:cNvSpPr>
          </xdr:nvSpPr>
          <xdr:spPr bwMode="auto">
            <a:xfrm>
              <a:off x="168" y="444"/>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32">
              <a:extLst>
                <a:ext uri="{FF2B5EF4-FFF2-40B4-BE49-F238E27FC236}">
                  <a16:creationId xmlns:a16="http://schemas.microsoft.com/office/drawing/2014/main" id="{00000000-0008-0000-0000-000021000000}"/>
                </a:ext>
              </a:extLst>
            </xdr:cNvPr>
            <xdr:cNvSpPr>
              <a:spLocks noChangeShapeType="1"/>
            </xdr:cNvSpPr>
          </xdr:nvSpPr>
          <xdr:spPr bwMode="auto">
            <a:xfrm>
              <a:off x="292" y="444"/>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5</xdr:col>
      <xdr:colOff>28575</xdr:colOff>
      <xdr:row>29</xdr:row>
      <xdr:rowOff>9525</xdr:rowOff>
    </xdr:from>
    <xdr:to>
      <xdr:col>7</xdr:col>
      <xdr:colOff>85725</xdr:colOff>
      <xdr:row>30</xdr:row>
      <xdr:rowOff>0</xdr:rowOff>
    </xdr:to>
    <xdr:grpSp>
      <xdr:nvGrpSpPr>
        <xdr:cNvPr id="34" name="Group 33">
          <a:extLst>
            <a:ext uri="{FF2B5EF4-FFF2-40B4-BE49-F238E27FC236}">
              <a16:creationId xmlns:a16="http://schemas.microsoft.com/office/drawing/2014/main" id="{00000000-0008-0000-0000-000022000000}"/>
            </a:ext>
          </a:extLst>
        </xdr:cNvPr>
        <xdr:cNvGrpSpPr>
          <a:grpSpLocks/>
        </xdr:cNvGrpSpPr>
      </xdr:nvGrpSpPr>
      <xdr:grpSpPr bwMode="auto">
        <a:xfrm>
          <a:off x="1949450" y="4826000"/>
          <a:ext cx="1104900" cy="174625"/>
          <a:chOff x="363" y="430"/>
          <a:chExt cx="98" cy="19"/>
        </a:xfrm>
      </xdr:grpSpPr>
      <xdr:sp macro="" textlink="">
        <xdr:nvSpPr>
          <xdr:cNvPr id="35" name="Text Box 34">
            <a:extLst>
              <a:ext uri="{FF2B5EF4-FFF2-40B4-BE49-F238E27FC236}">
                <a16:creationId xmlns:a16="http://schemas.microsoft.com/office/drawing/2014/main" id="{00000000-0008-0000-0000-000023000000}"/>
              </a:ext>
            </a:extLst>
          </xdr:cNvPr>
          <xdr:cNvSpPr txBox="1">
            <a:spLocks noChangeArrowheads="1"/>
          </xdr:cNvSpPr>
        </xdr:nvSpPr>
        <xdr:spPr bwMode="auto">
          <a:xfrm>
            <a:off x="363" y="430"/>
            <a:ext cx="98" cy="19"/>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U</a:t>
            </a:r>
            <a:r>
              <a:rPr lang="pt-BR" sz="1000" b="0" i="0" u="none" strike="noStrike" baseline="-25000">
                <a:solidFill>
                  <a:srgbClr val="000000"/>
                </a:solidFill>
                <a:latin typeface="Arial"/>
                <a:cs typeface="Arial"/>
              </a:rPr>
              <a:t>CLR</a:t>
            </a:r>
            <a:r>
              <a:rPr lang="pt-BR" sz="1000" b="0" i="0" u="none" strike="noStrike" baseline="0">
                <a:solidFill>
                  <a:srgbClr val="000000"/>
                </a:solidFill>
                <a:latin typeface="Arial"/>
                <a:cs typeface="Arial"/>
              </a:rPr>
              <a:t> = R x D</a:t>
            </a:r>
            <a:r>
              <a:rPr lang="pt-BR" sz="1000" b="0" i="0" u="none" strike="noStrike" baseline="-25000">
                <a:solidFill>
                  <a:srgbClr val="000000"/>
                </a:solidFill>
                <a:latin typeface="Arial"/>
                <a:cs typeface="Arial"/>
              </a:rPr>
              <a:t>4</a:t>
            </a:r>
            <a:r>
              <a:rPr lang="pt-BR" sz="1000" b="0" i="0" u="none" strike="noStrike" baseline="0">
                <a:solidFill>
                  <a:srgbClr val="000000"/>
                </a:solidFill>
                <a:latin typeface="Arial"/>
                <a:cs typeface="Arial"/>
              </a:rPr>
              <a:t> =</a:t>
            </a:r>
          </a:p>
        </xdr:txBody>
      </xdr:sp>
      <xdr:sp macro="" textlink="">
        <xdr:nvSpPr>
          <xdr:cNvPr id="36" name="Line 35">
            <a:extLst>
              <a:ext uri="{FF2B5EF4-FFF2-40B4-BE49-F238E27FC236}">
                <a16:creationId xmlns:a16="http://schemas.microsoft.com/office/drawing/2014/main" id="{00000000-0008-0000-0000-000024000000}"/>
              </a:ext>
            </a:extLst>
          </xdr:cNvPr>
          <xdr:cNvSpPr>
            <a:spLocks noChangeShapeType="1"/>
          </xdr:cNvSpPr>
        </xdr:nvSpPr>
        <xdr:spPr bwMode="auto">
          <a:xfrm>
            <a:off x="406" y="433"/>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 name="Line 36">
            <a:extLst>
              <a:ext uri="{FF2B5EF4-FFF2-40B4-BE49-F238E27FC236}">
                <a16:creationId xmlns:a16="http://schemas.microsoft.com/office/drawing/2014/main" id="{00000000-0008-0000-0000-000025000000}"/>
              </a:ext>
            </a:extLst>
          </xdr:cNvPr>
          <xdr:cNvSpPr>
            <a:spLocks noChangeShapeType="1"/>
          </xdr:cNvSpPr>
        </xdr:nvSpPr>
        <xdr:spPr bwMode="auto">
          <a:xfrm>
            <a:off x="406" y="431"/>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xdr:col>
      <xdr:colOff>161925</xdr:colOff>
      <xdr:row>31</xdr:row>
      <xdr:rowOff>9525</xdr:rowOff>
    </xdr:from>
    <xdr:to>
      <xdr:col>3</xdr:col>
      <xdr:colOff>542925</xdr:colOff>
      <xdr:row>32</xdr:row>
      <xdr:rowOff>28575</xdr:rowOff>
    </xdr:to>
    <xdr:sp macro="" textlink="">
      <xdr:nvSpPr>
        <xdr:cNvPr id="38" name="Text Box 37">
          <a:extLst>
            <a:ext uri="{FF2B5EF4-FFF2-40B4-BE49-F238E27FC236}">
              <a16:creationId xmlns:a16="http://schemas.microsoft.com/office/drawing/2014/main" id="{00000000-0008-0000-0000-000026000000}"/>
            </a:ext>
          </a:extLst>
        </xdr:cNvPr>
        <xdr:cNvSpPr txBox="1">
          <a:spLocks noChangeArrowheads="1"/>
        </xdr:cNvSpPr>
      </xdr:nvSpPr>
      <xdr:spPr bwMode="auto">
        <a:xfrm>
          <a:off x="161925" y="5219700"/>
          <a:ext cx="904875" cy="20002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VE = R x K</a:t>
          </a:r>
          <a:r>
            <a:rPr lang="pt-BR" sz="1000" b="0" i="0" u="none" strike="noStrike" baseline="-25000">
              <a:solidFill>
                <a:srgbClr val="000000"/>
              </a:solidFill>
              <a:latin typeface="Arial"/>
              <a:cs typeface="Arial"/>
            </a:rPr>
            <a:t>1</a:t>
          </a:r>
          <a:r>
            <a:rPr lang="pt-BR" sz="1000" b="0" i="0" u="none" strike="noStrike" baseline="0">
              <a:solidFill>
                <a:srgbClr val="000000"/>
              </a:solidFill>
              <a:latin typeface="Arial"/>
              <a:cs typeface="Arial"/>
            </a:rPr>
            <a:t> =</a:t>
          </a:r>
        </a:p>
      </xdr:txBody>
    </xdr:sp>
    <xdr:clientData/>
  </xdr:twoCellAnchor>
  <xdr:twoCellAnchor>
    <xdr:from>
      <xdr:col>3</xdr:col>
      <xdr:colOff>38100</xdr:colOff>
      <xdr:row>31</xdr:row>
      <xdr:rowOff>19050</xdr:rowOff>
    </xdr:from>
    <xdr:to>
      <xdr:col>3</xdr:col>
      <xdr:colOff>133350</xdr:colOff>
      <xdr:row>31</xdr:row>
      <xdr:rowOff>19050</xdr:rowOff>
    </xdr:to>
    <xdr:sp macro="" textlink="">
      <xdr:nvSpPr>
        <xdr:cNvPr id="39" name="Line 38">
          <a:extLst>
            <a:ext uri="{FF2B5EF4-FFF2-40B4-BE49-F238E27FC236}">
              <a16:creationId xmlns:a16="http://schemas.microsoft.com/office/drawing/2014/main" id="{00000000-0008-0000-0000-000027000000}"/>
            </a:ext>
          </a:extLst>
        </xdr:cNvPr>
        <xdr:cNvSpPr>
          <a:spLocks noChangeShapeType="1"/>
        </xdr:cNvSpPr>
      </xdr:nvSpPr>
      <xdr:spPr bwMode="auto">
        <a:xfrm>
          <a:off x="561975" y="5229225"/>
          <a:ext cx="95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38100</xdr:colOff>
      <xdr:row>31</xdr:row>
      <xdr:rowOff>38100</xdr:rowOff>
    </xdr:from>
    <xdr:to>
      <xdr:col>3</xdr:col>
      <xdr:colOff>133350</xdr:colOff>
      <xdr:row>31</xdr:row>
      <xdr:rowOff>38100</xdr:rowOff>
    </xdr:to>
    <xdr:sp macro="" textlink="">
      <xdr:nvSpPr>
        <xdr:cNvPr id="40" name="Line 39">
          <a:extLst>
            <a:ext uri="{FF2B5EF4-FFF2-40B4-BE49-F238E27FC236}">
              <a16:creationId xmlns:a16="http://schemas.microsoft.com/office/drawing/2014/main" id="{00000000-0008-0000-0000-000028000000}"/>
            </a:ext>
          </a:extLst>
        </xdr:cNvPr>
        <xdr:cNvSpPr>
          <a:spLocks noChangeShapeType="1"/>
        </xdr:cNvSpPr>
      </xdr:nvSpPr>
      <xdr:spPr bwMode="auto">
        <a:xfrm>
          <a:off x="561975" y="5248275"/>
          <a:ext cx="95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161925</xdr:colOff>
      <xdr:row>33</xdr:row>
      <xdr:rowOff>0</xdr:rowOff>
    </xdr:from>
    <xdr:to>
      <xdr:col>5</xdr:col>
      <xdr:colOff>276225</xdr:colOff>
      <xdr:row>34</xdr:row>
      <xdr:rowOff>0</xdr:rowOff>
    </xdr:to>
    <xdr:sp macro="" textlink="">
      <xdr:nvSpPr>
        <xdr:cNvPr id="41" name="Text Box 40">
          <a:extLst>
            <a:ext uri="{FF2B5EF4-FFF2-40B4-BE49-F238E27FC236}">
              <a16:creationId xmlns:a16="http://schemas.microsoft.com/office/drawing/2014/main" id="{00000000-0008-0000-0000-000029000000}"/>
            </a:ext>
          </a:extLst>
        </xdr:cNvPr>
        <xdr:cNvSpPr txBox="1">
          <a:spLocks noChangeArrowheads="1"/>
        </xdr:cNvSpPr>
      </xdr:nvSpPr>
      <xdr:spPr bwMode="auto">
        <a:xfrm>
          <a:off x="161925" y="5562600"/>
          <a:ext cx="1752600" cy="18097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VO</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(X</a:t>
          </a:r>
          <a:r>
            <a:rPr lang="pt-BR" sz="1000" b="0" i="0" u="none" strike="noStrike" baseline="-25000">
              <a:solidFill>
                <a:srgbClr val="000000"/>
              </a:solidFill>
              <a:latin typeface="Arial"/>
              <a:cs typeface="Arial"/>
            </a:rPr>
            <a:t>DIFF</a:t>
          </a:r>
          <a:r>
            <a:rPr lang="pt-BR" sz="1000" b="0" i="0" u="none" strike="noStrike" baseline="0">
              <a:solidFill>
                <a:srgbClr val="000000"/>
              </a:solidFill>
              <a:latin typeface="Arial"/>
              <a:cs typeface="Arial"/>
            </a:rPr>
            <a:t>xK</a:t>
          </a:r>
          <a:r>
            <a:rPr lang="pt-BR" sz="1000" b="0" i="0" u="none" strike="noStrike" baseline="-25000">
              <a:solidFill>
                <a:srgbClr val="000000"/>
              </a:solidFill>
              <a:latin typeface="Arial"/>
              <a:cs typeface="Arial"/>
            </a:rPr>
            <a:t>2</a:t>
          </a:r>
          <a:r>
            <a:rPr lang="pt-BR" sz="1000" b="0" i="0" u="none" strike="noStrike" baseline="0">
              <a:solidFill>
                <a:srgbClr val="000000"/>
              </a:solidFill>
              <a:latin typeface="Arial"/>
              <a:cs typeface="Arial"/>
            </a:rPr>
            <a:t>)</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(EV</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/(nr))</a:t>
          </a:r>
        </a:p>
      </xdr:txBody>
    </xdr:sp>
    <xdr:clientData/>
  </xdr:twoCellAnchor>
  <xdr:twoCellAnchor>
    <xdr:from>
      <xdr:col>3</xdr:col>
      <xdr:colOff>123825</xdr:colOff>
      <xdr:row>33</xdr:row>
      <xdr:rowOff>19050</xdr:rowOff>
    </xdr:from>
    <xdr:to>
      <xdr:col>3</xdr:col>
      <xdr:colOff>219075</xdr:colOff>
      <xdr:row>33</xdr:row>
      <xdr:rowOff>19050</xdr:rowOff>
    </xdr:to>
    <xdr:sp macro="" textlink="">
      <xdr:nvSpPr>
        <xdr:cNvPr id="42" name="Line 41">
          <a:extLst>
            <a:ext uri="{FF2B5EF4-FFF2-40B4-BE49-F238E27FC236}">
              <a16:creationId xmlns:a16="http://schemas.microsoft.com/office/drawing/2014/main" id="{00000000-0008-0000-0000-00002A000000}"/>
            </a:ext>
          </a:extLst>
        </xdr:cNvPr>
        <xdr:cNvSpPr>
          <a:spLocks noChangeShapeType="1"/>
        </xdr:cNvSpPr>
      </xdr:nvSpPr>
      <xdr:spPr bwMode="auto">
        <a:xfrm>
          <a:off x="647700" y="5581650"/>
          <a:ext cx="95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161925</xdr:colOff>
      <xdr:row>34</xdr:row>
      <xdr:rowOff>19050</xdr:rowOff>
    </xdr:from>
    <xdr:to>
      <xdr:col>3</xdr:col>
      <xdr:colOff>95250</xdr:colOff>
      <xdr:row>35</xdr:row>
      <xdr:rowOff>9525</xdr:rowOff>
    </xdr:to>
    <xdr:sp macro="" textlink="">
      <xdr:nvSpPr>
        <xdr:cNvPr id="43" name="Text Box 42">
          <a:extLst>
            <a:ext uri="{FF2B5EF4-FFF2-40B4-BE49-F238E27FC236}">
              <a16:creationId xmlns:a16="http://schemas.microsoft.com/office/drawing/2014/main" id="{00000000-0008-0000-0000-00002B000000}"/>
            </a:ext>
          </a:extLst>
        </xdr:cNvPr>
        <xdr:cNvSpPr txBox="1">
          <a:spLocks noChangeArrowheads="1"/>
        </xdr:cNvSpPr>
      </xdr:nvSpPr>
      <xdr:spPr bwMode="auto">
        <a:xfrm>
          <a:off x="161925" y="5762625"/>
          <a:ext cx="457200" cy="171450"/>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VO  =</a:t>
          </a:r>
        </a:p>
      </xdr:txBody>
    </xdr:sp>
    <xdr:clientData/>
  </xdr:twoCellAnchor>
  <xdr:twoCellAnchor>
    <xdr:from>
      <xdr:col>1</xdr:col>
      <xdr:colOff>161925</xdr:colOff>
      <xdr:row>36</xdr:row>
      <xdr:rowOff>0</xdr:rowOff>
    </xdr:from>
    <xdr:to>
      <xdr:col>5</xdr:col>
      <xdr:colOff>276225</xdr:colOff>
      <xdr:row>37</xdr:row>
      <xdr:rowOff>0</xdr:rowOff>
    </xdr:to>
    <xdr:sp macro="" textlink="">
      <xdr:nvSpPr>
        <xdr:cNvPr id="44" name="Text Box 43">
          <a:extLst>
            <a:ext uri="{FF2B5EF4-FFF2-40B4-BE49-F238E27FC236}">
              <a16:creationId xmlns:a16="http://schemas.microsoft.com/office/drawing/2014/main" id="{00000000-0008-0000-0000-00002C000000}"/>
            </a:ext>
          </a:extLst>
        </xdr:cNvPr>
        <xdr:cNvSpPr txBox="1">
          <a:spLocks noChangeArrowheads="1"/>
        </xdr:cNvSpPr>
      </xdr:nvSpPr>
      <xdr:spPr bwMode="auto">
        <a:xfrm>
          <a:off x="161925" y="6086475"/>
          <a:ext cx="1752600" cy="18097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R&amp;R</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VE</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VO</a:t>
          </a:r>
          <a:r>
            <a:rPr lang="pt-BR" sz="1000" b="0" i="0" u="none" strike="noStrike" baseline="30000">
              <a:solidFill>
                <a:srgbClr val="000000"/>
              </a:solidFill>
              <a:latin typeface="Arial"/>
              <a:cs typeface="Arial"/>
            </a:rPr>
            <a:t>2</a:t>
          </a:r>
        </a:p>
      </xdr:txBody>
    </xdr:sp>
    <xdr:clientData/>
  </xdr:twoCellAnchor>
  <xdr:twoCellAnchor>
    <xdr:from>
      <xdr:col>1</xdr:col>
      <xdr:colOff>161925</xdr:colOff>
      <xdr:row>37</xdr:row>
      <xdr:rowOff>0</xdr:rowOff>
    </xdr:from>
    <xdr:to>
      <xdr:col>3</xdr:col>
      <xdr:colOff>466725</xdr:colOff>
      <xdr:row>37</xdr:row>
      <xdr:rowOff>171450</xdr:rowOff>
    </xdr:to>
    <xdr:sp macro="" textlink="">
      <xdr:nvSpPr>
        <xdr:cNvPr id="45" name="Text Box 44">
          <a:extLst>
            <a:ext uri="{FF2B5EF4-FFF2-40B4-BE49-F238E27FC236}">
              <a16:creationId xmlns:a16="http://schemas.microsoft.com/office/drawing/2014/main" id="{00000000-0008-0000-0000-00002D000000}"/>
            </a:ext>
          </a:extLst>
        </xdr:cNvPr>
        <xdr:cNvSpPr txBox="1">
          <a:spLocks noChangeArrowheads="1"/>
        </xdr:cNvSpPr>
      </xdr:nvSpPr>
      <xdr:spPr bwMode="auto">
        <a:xfrm>
          <a:off x="161925" y="6267450"/>
          <a:ext cx="828675" cy="171450"/>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R&amp;R</a:t>
          </a:r>
          <a:r>
            <a:rPr lang="pt-BR" sz="1000" b="0" i="0" u="none" strike="noStrike" baseline="30000">
              <a:solidFill>
                <a:srgbClr val="000000"/>
              </a:solidFill>
              <a:latin typeface="Arial"/>
              <a:cs typeface="Arial"/>
            </a:rPr>
            <a:t> </a:t>
          </a:r>
          <a:r>
            <a:rPr lang="pt-BR" sz="1000" b="0" i="0" u="none" strike="noStrike" baseline="0">
              <a:solidFill>
                <a:srgbClr val="000000"/>
              </a:solidFill>
              <a:latin typeface="Arial"/>
              <a:cs typeface="Arial"/>
            </a:rPr>
            <a:t> = </a:t>
          </a:r>
        </a:p>
      </xdr:txBody>
    </xdr:sp>
    <xdr:clientData/>
  </xdr:twoCellAnchor>
  <xdr:twoCellAnchor>
    <xdr:from>
      <xdr:col>1</xdr:col>
      <xdr:colOff>161925</xdr:colOff>
      <xdr:row>39</xdr:row>
      <xdr:rowOff>0</xdr:rowOff>
    </xdr:from>
    <xdr:to>
      <xdr:col>4</xdr:col>
      <xdr:colOff>0</xdr:colOff>
      <xdr:row>40</xdr:row>
      <xdr:rowOff>0</xdr:rowOff>
    </xdr:to>
    <xdr:sp macro="" textlink="">
      <xdr:nvSpPr>
        <xdr:cNvPr id="46" name="Text Box 45">
          <a:extLst>
            <a:ext uri="{FF2B5EF4-FFF2-40B4-BE49-F238E27FC236}">
              <a16:creationId xmlns:a16="http://schemas.microsoft.com/office/drawing/2014/main" id="{00000000-0008-0000-0000-00002E000000}"/>
            </a:ext>
          </a:extLst>
        </xdr:cNvPr>
        <xdr:cNvSpPr txBox="1">
          <a:spLocks noChangeArrowheads="1"/>
        </xdr:cNvSpPr>
      </xdr:nvSpPr>
      <xdr:spPr bwMode="auto">
        <a:xfrm>
          <a:off x="161925" y="6610350"/>
          <a:ext cx="981075" cy="171450"/>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VP = R</a:t>
          </a:r>
          <a:r>
            <a:rPr lang="pt-BR" sz="1000" b="0" i="0" u="none" strike="noStrike" baseline="-25000">
              <a:solidFill>
                <a:srgbClr val="000000"/>
              </a:solidFill>
              <a:latin typeface="Arial"/>
              <a:cs typeface="Arial"/>
            </a:rPr>
            <a:t>p</a:t>
          </a:r>
          <a:r>
            <a:rPr lang="pt-BR" sz="1000" b="0" i="0" u="none" strike="noStrike" baseline="0">
              <a:solidFill>
                <a:srgbClr val="000000"/>
              </a:solidFill>
              <a:latin typeface="Arial"/>
              <a:cs typeface="Arial"/>
            </a:rPr>
            <a:t> x K</a:t>
          </a:r>
          <a:r>
            <a:rPr lang="pt-BR" sz="1000" b="0" i="0" u="none" strike="noStrike" baseline="-25000">
              <a:solidFill>
                <a:srgbClr val="000000"/>
              </a:solidFill>
              <a:latin typeface="Arial"/>
              <a:cs typeface="Arial"/>
            </a:rPr>
            <a:t>3</a:t>
          </a:r>
          <a:r>
            <a:rPr lang="pt-BR" sz="1000" b="0" i="0" u="none" strike="noStrike" baseline="0">
              <a:solidFill>
                <a:srgbClr val="000000"/>
              </a:solidFill>
              <a:latin typeface="Arial"/>
              <a:cs typeface="Arial"/>
            </a:rPr>
            <a:t> = </a:t>
          </a:r>
        </a:p>
      </xdr:txBody>
    </xdr:sp>
    <xdr:clientData/>
  </xdr:twoCellAnchor>
  <xdr:twoCellAnchor>
    <xdr:from>
      <xdr:col>1</xdr:col>
      <xdr:colOff>161925</xdr:colOff>
      <xdr:row>41</xdr:row>
      <xdr:rowOff>0</xdr:rowOff>
    </xdr:from>
    <xdr:to>
      <xdr:col>4</xdr:col>
      <xdr:colOff>180975</xdr:colOff>
      <xdr:row>42</xdr:row>
      <xdr:rowOff>0</xdr:rowOff>
    </xdr:to>
    <xdr:sp macro="" textlink="">
      <xdr:nvSpPr>
        <xdr:cNvPr id="47" name="Text Box 46">
          <a:extLst>
            <a:ext uri="{FF2B5EF4-FFF2-40B4-BE49-F238E27FC236}">
              <a16:creationId xmlns:a16="http://schemas.microsoft.com/office/drawing/2014/main" id="{00000000-0008-0000-0000-00002F000000}"/>
            </a:ext>
          </a:extLst>
        </xdr:cNvPr>
        <xdr:cNvSpPr txBox="1">
          <a:spLocks noChangeArrowheads="1"/>
        </xdr:cNvSpPr>
      </xdr:nvSpPr>
      <xdr:spPr bwMode="auto">
        <a:xfrm>
          <a:off x="161925" y="6953250"/>
          <a:ext cx="1162050" cy="18097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VT</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R&amp;R</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VP</a:t>
          </a:r>
          <a:r>
            <a:rPr lang="pt-BR" sz="1000" b="0" i="0" u="none" strike="noStrike" baseline="30000">
              <a:solidFill>
                <a:srgbClr val="000000"/>
              </a:solidFill>
              <a:latin typeface="Arial"/>
              <a:cs typeface="Arial"/>
            </a:rPr>
            <a:t>2</a:t>
          </a:r>
        </a:p>
      </xdr:txBody>
    </xdr:sp>
    <xdr:clientData/>
  </xdr:twoCellAnchor>
  <xdr:twoCellAnchor>
    <xdr:from>
      <xdr:col>1</xdr:col>
      <xdr:colOff>161925</xdr:colOff>
      <xdr:row>42</xdr:row>
      <xdr:rowOff>0</xdr:rowOff>
    </xdr:from>
    <xdr:to>
      <xdr:col>3</xdr:col>
      <xdr:colOff>66675</xdr:colOff>
      <xdr:row>43</xdr:row>
      <xdr:rowOff>0</xdr:rowOff>
    </xdr:to>
    <xdr:sp macro="" textlink="">
      <xdr:nvSpPr>
        <xdr:cNvPr id="48" name="Text Box 47">
          <a:extLst>
            <a:ext uri="{FF2B5EF4-FFF2-40B4-BE49-F238E27FC236}">
              <a16:creationId xmlns:a16="http://schemas.microsoft.com/office/drawing/2014/main" id="{00000000-0008-0000-0000-000030000000}"/>
            </a:ext>
          </a:extLst>
        </xdr:cNvPr>
        <xdr:cNvSpPr txBox="1">
          <a:spLocks noChangeArrowheads="1"/>
        </xdr:cNvSpPr>
      </xdr:nvSpPr>
      <xdr:spPr bwMode="auto">
        <a:xfrm>
          <a:off x="161925" y="7134225"/>
          <a:ext cx="428625" cy="18097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VT  =</a:t>
          </a:r>
        </a:p>
      </xdr:txBody>
    </xdr:sp>
    <xdr:clientData/>
  </xdr:twoCellAnchor>
  <xdr:twoCellAnchor>
    <xdr:from>
      <xdr:col>18</xdr:col>
      <xdr:colOff>190500</xdr:colOff>
      <xdr:row>11</xdr:row>
      <xdr:rowOff>41412</xdr:rowOff>
    </xdr:from>
    <xdr:to>
      <xdr:col>35</xdr:col>
      <xdr:colOff>485775</xdr:colOff>
      <xdr:row>28</xdr:row>
      <xdr:rowOff>36856</xdr:rowOff>
    </xdr:to>
    <xdr:graphicFrame macro="">
      <xdr:nvGraphicFramePr>
        <xdr:cNvPr id="52" name="Gráfico 71">
          <a:extLst>
            <a:ext uri="{FF2B5EF4-FFF2-40B4-BE49-F238E27FC236}">
              <a16:creationId xmlns:a16="http://schemas.microsoft.com/office/drawing/2014/main" id="{B93AF122-3B86-41C4-A17F-95DCE25B3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184548</xdr:colOff>
      <xdr:row>28</xdr:row>
      <xdr:rowOff>124239</xdr:rowOff>
    </xdr:from>
    <xdr:to>
      <xdr:col>35</xdr:col>
      <xdr:colOff>494110</xdr:colOff>
      <xdr:row>45</xdr:row>
      <xdr:rowOff>162752</xdr:rowOff>
    </xdr:to>
    <xdr:graphicFrame macro="">
      <xdr:nvGraphicFramePr>
        <xdr:cNvPr id="53" name="Gráfico 72">
          <a:extLst>
            <a:ext uri="{FF2B5EF4-FFF2-40B4-BE49-F238E27FC236}">
              <a16:creationId xmlns:a16="http://schemas.microsoft.com/office/drawing/2014/main" id="{216625E3-6297-4293-8C35-CD0765C7A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190500</xdr:colOff>
      <xdr:row>46</xdr:row>
      <xdr:rowOff>74543</xdr:rowOff>
    </xdr:from>
    <xdr:to>
      <xdr:col>35</xdr:col>
      <xdr:colOff>500062</xdr:colOff>
      <xdr:row>63</xdr:row>
      <xdr:rowOff>55079</xdr:rowOff>
    </xdr:to>
    <xdr:graphicFrame macro="">
      <xdr:nvGraphicFramePr>
        <xdr:cNvPr id="56" name="Gráfico 72">
          <a:extLst>
            <a:ext uri="{FF2B5EF4-FFF2-40B4-BE49-F238E27FC236}">
              <a16:creationId xmlns:a16="http://schemas.microsoft.com/office/drawing/2014/main" id="{E0FF5AC2-828E-4ED5-8340-3C7E2413B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69850</xdr:colOff>
      <xdr:row>1</xdr:row>
      <xdr:rowOff>152400</xdr:rowOff>
    </xdr:from>
    <xdr:to>
      <xdr:col>3</xdr:col>
      <xdr:colOff>556846</xdr:colOff>
      <xdr:row>3</xdr:row>
      <xdr:rowOff>69850</xdr:rowOff>
    </xdr:to>
    <xdr:pic>
      <xdr:nvPicPr>
        <xdr:cNvPr id="51" name="Imagem 50">
          <a:extLst>
            <a:ext uri="{FF2B5EF4-FFF2-40B4-BE49-F238E27FC236}">
              <a16:creationId xmlns:a16="http://schemas.microsoft.com/office/drawing/2014/main" id="{A0B4A4FA-77EA-63A5-D019-E07D96A4A72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20750" y="254000"/>
          <a:ext cx="1033096" cy="29845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82550</xdr:colOff>
      <xdr:row>1</xdr:row>
      <xdr:rowOff>127000</xdr:rowOff>
    </xdr:from>
    <xdr:to>
      <xdr:col>20</xdr:col>
      <xdr:colOff>315546</xdr:colOff>
      <xdr:row>3</xdr:row>
      <xdr:rowOff>44450</xdr:rowOff>
    </xdr:to>
    <xdr:pic>
      <xdr:nvPicPr>
        <xdr:cNvPr id="54" name="Imagem 53">
          <a:extLst>
            <a:ext uri="{FF2B5EF4-FFF2-40B4-BE49-F238E27FC236}">
              <a16:creationId xmlns:a16="http://schemas.microsoft.com/office/drawing/2014/main" id="{0AD87EE1-50A1-4790-A979-600786436304}"/>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978900" y="228600"/>
          <a:ext cx="1033096" cy="29845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17235</xdr:colOff>
      <xdr:row>64</xdr:row>
      <xdr:rowOff>156936</xdr:rowOff>
    </xdr:from>
    <xdr:to>
      <xdr:col>36</xdr:col>
      <xdr:colOff>45810</xdr:colOff>
      <xdr:row>81</xdr:row>
      <xdr:rowOff>29028</xdr:rowOff>
    </xdr:to>
    <xdr:sp macro="" textlink="">
      <xdr:nvSpPr>
        <xdr:cNvPr id="50" name="Retângulo 49">
          <a:extLst>
            <a:ext uri="{FF2B5EF4-FFF2-40B4-BE49-F238E27FC236}">
              <a16:creationId xmlns:a16="http://schemas.microsoft.com/office/drawing/2014/main" id="{29DBD1F9-B810-2158-F7A0-AD8A63B06419}"/>
            </a:ext>
          </a:extLst>
        </xdr:cNvPr>
        <xdr:cNvSpPr/>
      </xdr:nvSpPr>
      <xdr:spPr>
        <a:xfrm>
          <a:off x="225878" y="11478079"/>
          <a:ext cx="15676789" cy="3019878"/>
        </a:xfrm>
        <a:prstGeom prst="rect">
          <a:avLst/>
        </a:prstGeom>
        <a:solidFill>
          <a:schemeClr val="bg1"/>
        </a:solidFill>
        <a:ln w="127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50</xdr:col>
      <xdr:colOff>743856</xdr:colOff>
      <xdr:row>4</xdr:row>
      <xdr:rowOff>129721</xdr:rowOff>
    </xdr:from>
    <xdr:to>
      <xdr:col>54</xdr:col>
      <xdr:colOff>467631</xdr:colOff>
      <xdr:row>22</xdr:row>
      <xdr:rowOff>116114</xdr:rowOff>
    </xdr:to>
    <xdr:sp macro="" textlink="">
      <xdr:nvSpPr>
        <xdr:cNvPr id="55" name="Retângulo 54">
          <a:extLst>
            <a:ext uri="{FF2B5EF4-FFF2-40B4-BE49-F238E27FC236}">
              <a16:creationId xmlns:a16="http://schemas.microsoft.com/office/drawing/2014/main" id="{E7A242BB-D368-4C78-86B7-634B92381FE4}"/>
            </a:ext>
          </a:extLst>
        </xdr:cNvPr>
        <xdr:cNvSpPr/>
      </xdr:nvSpPr>
      <xdr:spPr>
        <a:xfrm>
          <a:off x="27078213" y="801007"/>
          <a:ext cx="2735489" cy="2979964"/>
        </a:xfrm>
        <a:prstGeom prst="rect">
          <a:avLst/>
        </a:prstGeom>
        <a:solidFill>
          <a:schemeClr val="bg1"/>
        </a:solidFill>
        <a:ln w="285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36</xdr:col>
      <xdr:colOff>132443</xdr:colOff>
      <xdr:row>11</xdr:row>
      <xdr:rowOff>81643</xdr:rowOff>
    </xdr:from>
    <xdr:to>
      <xdr:col>40</xdr:col>
      <xdr:colOff>362857</xdr:colOff>
      <xdr:row>28</xdr:row>
      <xdr:rowOff>27215</xdr:rowOff>
    </xdr:to>
    <xdr:sp macro="" textlink="">
      <xdr:nvSpPr>
        <xdr:cNvPr id="49" name="Retângulo: Único Canto Recortado 48">
          <a:extLst>
            <a:ext uri="{FF2B5EF4-FFF2-40B4-BE49-F238E27FC236}">
              <a16:creationId xmlns:a16="http://schemas.microsoft.com/office/drawing/2014/main" id="{CDA4833D-4E51-44EE-C78F-AC5739B31A74}"/>
            </a:ext>
          </a:extLst>
        </xdr:cNvPr>
        <xdr:cNvSpPr/>
      </xdr:nvSpPr>
      <xdr:spPr>
        <a:xfrm>
          <a:off x="15989300" y="1932214"/>
          <a:ext cx="2534557" cy="2757715"/>
        </a:xfrm>
        <a:prstGeom prst="snip1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pt-BR" sz="1100" b="1"/>
            <a:t>GRÁFICO DAS MÉDIAS</a:t>
          </a:r>
        </a:p>
        <a:p>
          <a:pPr algn="l"/>
          <a:r>
            <a:rPr lang="pt-BR" sz="1100"/>
            <a:t>Esse gráfico mostra que</a:t>
          </a:r>
          <a:r>
            <a:rPr lang="pt-BR" sz="1100" baseline="0"/>
            <a:t> a fonte principal de variação está na caracterítica geométrica da peça, e dentre as peças a que tem maior desvio em relação a cota é apeça 9. Chega-se a tal conclusão porque o valor médio encontrado por todos os inspetores é descolado do valor alvo justamente na peça 9. Também porque as médias de todos os operadores variam de forma semelhante para as mesmas peças.</a:t>
          </a:r>
          <a:endParaRPr lang="pt-BR" sz="1100"/>
        </a:p>
      </xdr:txBody>
    </xdr:sp>
    <xdr:clientData/>
  </xdr:twoCellAnchor>
  <xdr:twoCellAnchor>
    <xdr:from>
      <xdr:col>36</xdr:col>
      <xdr:colOff>126092</xdr:colOff>
      <xdr:row>28</xdr:row>
      <xdr:rowOff>137886</xdr:rowOff>
    </xdr:from>
    <xdr:to>
      <xdr:col>40</xdr:col>
      <xdr:colOff>362856</xdr:colOff>
      <xdr:row>40</xdr:row>
      <xdr:rowOff>154215</xdr:rowOff>
    </xdr:to>
    <xdr:sp macro="" textlink="">
      <xdr:nvSpPr>
        <xdr:cNvPr id="59" name="Retângulo: Único Canto Recortado 58">
          <a:extLst>
            <a:ext uri="{FF2B5EF4-FFF2-40B4-BE49-F238E27FC236}">
              <a16:creationId xmlns:a16="http://schemas.microsoft.com/office/drawing/2014/main" id="{F7CAF97F-1770-48A5-ABEF-F446706A1A47}"/>
            </a:ext>
          </a:extLst>
        </xdr:cNvPr>
        <xdr:cNvSpPr/>
      </xdr:nvSpPr>
      <xdr:spPr>
        <a:xfrm>
          <a:off x="15982949" y="4800600"/>
          <a:ext cx="2540907" cy="2157186"/>
        </a:xfrm>
        <a:prstGeom prst="snip1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pt-BR" sz="1100" b="1"/>
            <a:t>GRÁFICOS</a:t>
          </a:r>
          <a:r>
            <a:rPr lang="pt-BR" sz="1100" b="1" baseline="0"/>
            <a:t> DAS AMPLITUDES</a:t>
          </a:r>
        </a:p>
        <a:p>
          <a:pPr algn="l"/>
          <a:r>
            <a:rPr lang="pt-BR" sz="1100" b="1" baseline="0"/>
            <a:t>- SUPERPOSTA</a:t>
          </a:r>
        </a:p>
        <a:p>
          <a:pPr algn="l"/>
          <a:r>
            <a:rPr lang="pt-BR" sz="1100" b="1" baseline="0"/>
            <a:t>- LADO A LADO</a:t>
          </a:r>
          <a:endParaRPr lang="pt-BR" sz="1100" b="1"/>
        </a:p>
        <a:p>
          <a:pPr algn="l"/>
          <a:r>
            <a:rPr lang="pt-BR" sz="1100"/>
            <a:t>Esses gráficos</a:t>
          </a:r>
          <a:r>
            <a:rPr lang="pt-BR" sz="1100" baseline="0"/>
            <a:t> apresentam a amplitude das medições realizadas por cada operador em cada peça. Nesses gráficos é possível identificar os outliers, operadores que para a mesma peça encontraram medidas com valores discrepantes. </a:t>
          </a:r>
          <a:endParaRPr lang="pt-B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104775</xdr:colOff>
      <xdr:row>12</xdr:row>
      <xdr:rowOff>0</xdr:rowOff>
    </xdr:from>
    <xdr:to>
      <xdr:col>13</xdr:col>
      <xdr:colOff>333375</xdr:colOff>
      <xdr:row>13</xdr:row>
      <xdr:rowOff>0</xdr:rowOff>
    </xdr:to>
    <xdr:grpSp>
      <xdr:nvGrpSpPr>
        <xdr:cNvPr id="2" name="Group 1">
          <a:extLst>
            <a:ext uri="{FF2B5EF4-FFF2-40B4-BE49-F238E27FC236}">
              <a16:creationId xmlns:a16="http://schemas.microsoft.com/office/drawing/2014/main" id="{83F0F759-4111-4059-8933-8F8F5CBC8121}"/>
            </a:ext>
          </a:extLst>
        </xdr:cNvPr>
        <xdr:cNvGrpSpPr>
          <a:grpSpLocks/>
        </xdr:cNvGrpSpPr>
      </xdr:nvGrpSpPr>
      <xdr:grpSpPr bwMode="auto">
        <a:xfrm>
          <a:off x="6530975" y="2057400"/>
          <a:ext cx="228600" cy="161925"/>
          <a:chOff x="644" y="153"/>
          <a:chExt cx="21" cy="17"/>
        </a:xfrm>
      </xdr:grpSpPr>
      <xdr:sp macro="" textlink="">
        <xdr:nvSpPr>
          <xdr:cNvPr id="3" name="Text Box 2">
            <a:extLst>
              <a:ext uri="{FF2B5EF4-FFF2-40B4-BE49-F238E27FC236}">
                <a16:creationId xmlns:a16="http://schemas.microsoft.com/office/drawing/2014/main" id="{C6B3384B-697D-0B78-7531-400CE503632B}"/>
              </a:ext>
            </a:extLst>
          </xdr:cNvPr>
          <xdr:cNvSpPr txBox="1">
            <a:spLocks noChangeArrowheads="1"/>
          </xdr:cNvSpPr>
        </xdr:nvSpPr>
        <xdr:spPr bwMode="auto">
          <a:xfrm>
            <a:off x="645" y="153"/>
            <a:ext cx="20"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a:t>
            </a:r>
            <a:r>
              <a:rPr lang="pt-BR" sz="1000" b="0" i="0" u="none" strike="noStrike" baseline="-25000">
                <a:solidFill>
                  <a:srgbClr val="000000"/>
                </a:solidFill>
                <a:latin typeface="Arial"/>
                <a:cs typeface="Arial"/>
              </a:rPr>
              <a:t>a =</a:t>
            </a:r>
          </a:p>
        </xdr:txBody>
      </xdr:sp>
      <xdr:sp macro="" textlink="">
        <xdr:nvSpPr>
          <xdr:cNvPr id="4" name="Line 3">
            <a:extLst>
              <a:ext uri="{FF2B5EF4-FFF2-40B4-BE49-F238E27FC236}">
                <a16:creationId xmlns:a16="http://schemas.microsoft.com/office/drawing/2014/main" id="{06CB4D13-F65F-B499-CAF0-E8A1499B3D07}"/>
              </a:ext>
            </a:extLst>
          </xdr:cNvPr>
          <xdr:cNvSpPr>
            <a:spLocks noChangeShapeType="1"/>
          </xdr:cNvSpPr>
        </xdr:nvSpPr>
        <xdr:spPr bwMode="auto">
          <a:xfrm flipH="1">
            <a:off x="644" y="155"/>
            <a:ext cx="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104775</xdr:colOff>
      <xdr:row>13</xdr:row>
      <xdr:rowOff>0</xdr:rowOff>
    </xdr:from>
    <xdr:to>
      <xdr:col>13</xdr:col>
      <xdr:colOff>333375</xdr:colOff>
      <xdr:row>14</xdr:row>
      <xdr:rowOff>0</xdr:rowOff>
    </xdr:to>
    <xdr:grpSp>
      <xdr:nvGrpSpPr>
        <xdr:cNvPr id="5" name="Group 4">
          <a:extLst>
            <a:ext uri="{FF2B5EF4-FFF2-40B4-BE49-F238E27FC236}">
              <a16:creationId xmlns:a16="http://schemas.microsoft.com/office/drawing/2014/main" id="{B6FF323E-3A09-4E3F-85D7-7D56ED588056}"/>
            </a:ext>
          </a:extLst>
        </xdr:cNvPr>
        <xdr:cNvGrpSpPr>
          <a:grpSpLocks/>
        </xdr:cNvGrpSpPr>
      </xdr:nvGrpSpPr>
      <xdr:grpSpPr bwMode="auto">
        <a:xfrm>
          <a:off x="6530975" y="2219325"/>
          <a:ext cx="228600" cy="161925"/>
          <a:chOff x="643" y="170"/>
          <a:chExt cx="21" cy="17"/>
        </a:xfrm>
      </xdr:grpSpPr>
      <xdr:sp macro="" textlink="">
        <xdr:nvSpPr>
          <xdr:cNvPr id="6" name="Text Box 5">
            <a:extLst>
              <a:ext uri="{FF2B5EF4-FFF2-40B4-BE49-F238E27FC236}">
                <a16:creationId xmlns:a16="http://schemas.microsoft.com/office/drawing/2014/main" id="{CFD09953-B3D0-7377-5362-175FE41D7DD0}"/>
              </a:ext>
            </a:extLst>
          </xdr:cNvPr>
          <xdr:cNvSpPr txBox="1">
            <a:spLocks noChangeArrowheads="1"/>
          </xdr:cNvSpPr>
        </xdr:nvSpPr>
        <xdr:spPr bwMode="auto">
          <a:xfrm>
            <a:off x="644" y="170"/>
            <a:ext cx="20"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a =</a:t>
            </a:r>
          </a:p>
        </xdr:txBody>
      </xdr:sp>
      <xdr:sp macro="" textlink="">
        <xdr:nvSpPr>
          <xdr:cNvPr id="7" name="Line 6">
            <a:extLst>
              <a:ext uri="{FF2B5EF4-FFF2-40B4-BE49-F238E27FC236}">
                <a16:creationId xmlns:a16="http://schemas.microsoft.com/office/drawing/2014/main" id="{011FD330-2971-A1AF-CDC6-D3F720D14998}"/>
              </a:ext>
            </a:extLst>
          </xdr:cNvPr>
          <xdr:cNvSpPr>
            <a:spLocks noChangeShapeType="1"/>
          </xdr:cNvSpPr>
        </xdr:nvSpPr>
        <xdr:spPr bwMode="auto">
          <a:xfrm flipH="1">
            <a:off x="643" y="172"/>
            <a:ext cx="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114300</xdr:colOff>
      <xdr:row>17</xdr:row>
      <xdr:rowOff>0</xdr:rowOff>
    </xdr:from>
    <xdr:to>
      <xdr:col>13</xdr:col>
      <xdr:colOff>333375</xdr:colOff>
      <xdr:row>18</xdr:row>
      <xdr:rowOff>0</xdr:rowOff>
    </xdr:to>
    <xdr:grpSp>
      <xdr:nvGrpSpPr>
        <xdr:cNvPr id="8" name="Group 7">
          <a:extLst>
            <a:ext uri="{FF2B5EF4-FFF2-40B4-BE49-F238E27FC236}">
              <a16:creationId xmlns:a16="http://schemas.microsoft.com/office/drawing/2014/main" id="{0313E6CE-6517-4D74-AF04-24C91C7B2500}"/>
            </a:ext>
          </a:extLst>
        </xdr:cNvPr>
        <xdr:cNvGrpSpPr>
          <a:grpSpLocks/>
        </xdr:cNvGrpSpPr>
      </xdr:nvGrpSpPr>
      <xdr:grpSpPr bwMode="auto">
        <a:xfrm>
          <a:off x="6543675" y="2876550"/>
          <a:ext cx="215900" cy="161925"/>
          <a:chOff x="631" y="238"/>
          <a:chExt cx="28" cy="17"/>
        </a:xfrm>
      </xdr:grpSpPr>
      <xdr:sp macro="" textlink="">
        <xdr:nvSpPr>
          <xdr:cNvPr id="9" name="Text Box 8">
            <a:extLst>
              <a:ext uri="{FF2B5EF4-FFF2-40B4-BE49-F238E27FC236}">
                <a16:creationId xmlns:a16="http://schemas.microsoft.com/office/drawing/2014/main" id="{8A1FFFFD-51BB-07A6-6DA0-61ECC22B6D40}"/>
              </a:ext>
            </a:extLst>
          </xdr:cNvPr>
          <xdr:cNvSpPr txBox="1">
            <a:spLocks noChangeArrowheads="1"/>
          </xdr:cNvSpPr>
        </xdr:nvSpPr>
        <xdr:spPr bwMode="auto">
          <a:xfrm>
            <a:off x="632" y="238"/>
            <a:ext cx="27"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a:t>
            </a:r>
            <a:r>
              <a:rPr lang="pt-BR" sz="1000" b="0" i="0" u="none" strike="noStrike" baseline="-25000">
                <a:solidFill>
                  <a:srgbClr val="000000"/>
                </a:solidFill>
                <a:latin typeface="Arial"/>
                <a:cs typeface="Arial"/>
              </a:rPr>
              <a:t>b =</a:t>
            </a:r>
          </a:p>
        </xdr:txBody>
      </xdr:sp>
      <xdr:sp macro="" textlink="">
        <xdr:nvSpPr>
          <xdr:cNvPr id="10" name="Line 9">
            <a:extLst>
              <a:ext uri="{FF2B5EF4-FFF2-40B4-BE49-F238E27FC236}">
                <a16:creationId xmlns:a16="http://schemas.microsoft.com/office/drawing/2014/main" id="{2988A2C8-D352-6E7E-AC88-337E8846EF51}"/>
              </a:ext>
            </a:extLst>
          </xdr:cNvPr>
          <xdr:cNvSpPr>
            <a:spLocks noChangeShapeType="1"/>
          </xdr:cNvSpPr>
        </xdr:nvSpPr>
        <xdr:spPr bwMode="auto">
          <a:xfrm flipH="1">
            <a:off x="631" y="240"/>
            <a:ext cx="1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114300</xdr:colOff>
      <xdr:row>18</xdr:row>
      <xdr:rowOff>0</xdr:rowOff>
    </xdr:from>
    <xdr:to>
      <xdr:col>13</xdr:col>
      <xdr:colOff>333375</xdr:colOff>
      <xdr:row>19</xdr:row>
      <xdr:rowOff>0</xdr:rowOff>
    </xdr:to>
    <xdr:grpSp>
      <xdr:nvGrpSpPr>
        <xdr:cNvPr id="11" name="Group 10">
          <a:extLst>
            <a:ext uri="{FF2B5EF4-FFF2-40B4-BE49-F238E27FC236}">
              <a16:creationId xmlns:a16="http://schemas.microsoft.com/office/drawing/2014/main" id="{FD396D2E-A531-4AD0-8F1B-68F4F916F000}"/>
            </a:ext>
          </a:extLst>
        </xdr:cNvPr>
        <xdr:cNvGrpSpPr>
          <a:grpSpLocks/>
        </xdr:cNvGrpSpPr>
      </xdr:nvGrpSpPr>
      <xdr:grpSpPr bwMode="auto">
        <a:xfrm>
          <a:off x="6543675" y="3038475"/>
          <a:ext cx="215900" cy="161925"/>
          <a:chOff x="631" y="255"/>
          <a:chExt cx="28" cy="17"/>
        </a:xfrm>
      </xdr:grpSpPr>
      <xdr:sp macro="" textlink="">
        <xdr:nvSpPr>
          <xdr:cNvPr id="12" name="Text Box 11">
            <a:extLst>
              <a:ext uri="{FF2B5EF4-FFF2-40B4-BE49-F238E27FC236}">
                <a16:creationId xmlns:a16="http://schemas.microsoft.com/office/drawing/2014/main" id="{ADB761A8-EB35-0F61-CBDC-02A7D0106F82}"/>
              </a:ext>
            </a:extLst>
          </xdr:cNvPr>
          <xdr:cNvSpPr txBox="1">
            <a:spLocks noChangeArrowheads="1"/>
          </xdr:cNvSpPr>
        </xdr:nvSpPr>
        <xdr:spPr bwMode="auto">
          <a:xfrm>
            <a:off x="632" y="255"/>
            <a:ext cx="27"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b =</a:t>
            </a:r>
          </a:p>
        </xdr:txBody>
      </xdr:sp>
      <xdr:sp macro="" textlink="">
        <xdr:nvSpPr>
          <xdr:cNvPr id="13" name="Line 12">
            <a:extLst>
              <a:ext uri="{FF2B5EF4-FFF2-40B4-BE49-F238E27FC236}">
                <a16:creationId xmlns:a16="http://schemas.microsoft.com/office/drawing/2014/main" id="{0AABB8BD-435F-D1A0-F22B-17C0DD955A4E}"/>
              </a:ext>
            </a:extLst>
          </xdr:cNvPr>
          <xdr:cNvSpPr>
            <a:spLocks noChangeShapeType="1"/>
          </xdr:cNvSpPr>
        </xdr:nvSpPr>
        <xdr:spPr bwMode="auto">
          <a:xfrm flipH="1">
            <a:off x="631" y="257"/>
            <a:ext cx="1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114300</xdr:colOff>
      <xdr:row>22</xdr:row>
      <xdr:rowOff>0</xdr:rowOff>
    </xdr:from>
    <xdr:to>
      <xdr:col>14</xdr:col>
      <xdr:colOff>0</xdr:colOff>
      <xdr:row>23</xdr:row>
      <xdr:rowOff>0</xdr:rowOff>
    </xdr:to>
    <xdr:grpSp>
      <xdr:nvGrpSpPr>
        <xdr:cNvPr id="14" name="Group 13">
          <a:extLst>
            <a:ext uri="{FF2B5EF4-FFF2-40B4-BE49-F238E27FC236}">
              <a16:creationId xmlns:a16="http://schemas.microsoft.com/office/drawing/2014/main" id="{30356836-DBDB-4D16-A2DF-7A374C319643}"/>
            </a:ext>
          </a:extLst>
        </xdr:cNvPr>
        <xdr:cNvGrpSpPr>
          <a:grpSpLocks/>
        </xdr:cNvGrpSpPr>
      </xdr:nvGrpSpPr>
      <xdr:grpSpPr bwMode="auto">
        <a:xfrm>
          <a:off x="6543675" y="3695700"/>
          <a:ext cx="314325" cy="161925"/>
          <a:chOff x="631" y="323"/>
          <a:chExt cx="28" cy="17"/>
        </a:xfrm>
      </xdr:grpSpPr>
      <xdr:sp macro="" textlink="">
        <xdr:nvSpPr>
          <xdr:cNvPr id="15" name="Text Box 14">
            <a:extLst>
              <a:ext uri="{FF2B5EF4-FFF2-40B4-BE49-F238E27FC236}">
                <a16:creationId xmlns:a16="http://schemas.microsoft.com/office/drawing/2014/main" id="{06D82417-912B-4544-B222-625D9121BCBF}"/>
              </a:ext>
            </a:extLst>
          </xdr:cNvPr>
          <xdr:cNvSpPr txBox="1">
            <a:spLocks noChangeArrowheads="1"/>
          </xdr:cNvSpPr>
        </xdr:nvSpPr>
        <xdr:spPr bwMode="auto">
          <a:xfrm>
            <a:off x="632" y="323"/>
            <a:ext cx="27"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a:t>
            </a:r>
            <a:r>
              <a:rPr lang="pt-BR" sz="1000" b="0" i="0" u="none" strike="noStrike" baseline="-25000">
                <a:solidFill>
                  <a:srgbClr val="000000"/>
                </a:solidFill>
                <a:latin typeface="Arial"/>
                <a:cs typeface="Arial"/>
              </a:rPr>
              <a:t>c =</a:t>
            </a:r>
          </a:p>
        </xdr:txBody>
      </xdr:sp>
      <xdr:sp macro="" textlink="">
        <xdr:nvSpPr>
          <xdr:cNvPr id="16" name="Line 15">
            <a:extLst>
              <a:ext uri="{FF2B5EF4-FFF2-40B4-BE49-F238E27FC236}">
                <a16:creationId xmlns:a16="http://schemas.microsoft.com/office/drawing/2014/main" id="{65A10336-E298-E7A0-F57F-BC28BB2AD380}"/>
              </a:ext>
            </a:extLst>
          </xdr:cNvPr>
          <xdr:cNvSpPr>
            <a:spLocks noChangeShapeType="1"/>
          </xdr:cNvSpPr>
        </xdr:nvSpPr>
        <xdr:spPr bwMode="auto">
          <a:xfrm flipH="1">
            <a:off x="631" y="325"/>
            <a:ext cx="1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114300</xdr:colOff>
      <xdr:row>23</xdr:row>
      <xdr:rowOff>0</xdr:rowOff>
    </xdr:from>
    <xdr:to>
      <xdr:col>13</xdr:col>
      <xdr:colOff>333375</xdr:colOff>
      <xdr:row>24</xdr:row>
      <xdr:rowOff>0</xdr:rowOff>
    </xdr:to>
    <xdr:grpSp>
      <xdr:nvGrpSpPr>
        <xdr:cNvPr id="17" name="Group 16">
          <a:extLst>
            <a:ext uri="{FF2B5EF4-FFF2-40B4-BE49-F238E27FC236}">
              <a16:creationId xmlns:a16="http://schemas.microsoft.com/office/drawing/2014/main" id="{E65D83A3-2DFD-42D5-8E78-2E01F9FAAD23}"/>
            </a:ext>
          </a:extLst>
        </xdr:cNvPr>
        <xdr:cNvGrpSpPr>
          <a:grpSpLocks/>
        </xdr:cNvGrpSpPr>
      </xdr:nvGrpSpPr>
      <xdr:grpSpPr bwMode="auto">
        <a:xfrm>
          <a:off x="6543675" y="3857625"/>
          <a:ext cx="215900" cy="161925"/>
          <a:chOff x="631" y="340"/>
          <a:chExt cx="28" cy="17"/>
        </a:xfrm>
      </xdr:grpSpPr>
      <xdr:sp macro="" textlink="">
        <xdr:nvSpPr>
          <xdr:cNvPr id="18" name="Text Box 17">
            <a:extLst>
              <a:ext uri="{FF2B5EF4-FFF2-40B4-BE49-F238E27FC236}">
                <a16:creationId xmlns:a16="http://schemas.microsoft.com/office/drawing/2014/main" id="{C2ADA1D5-33E4-5FAA-24C4-E5F2C3C25125}"/>
              </a:ext>
            </a:extLst>
          </xdr:cNvPr>
          <xdr:cNvSpPr txBox="1">
            <a:spLocks noChangeArrowheads="1"/>
          </xdr:cNvSpPr>
        </xdr:nvSpPr>
        <xdr:spPr bwMode="auto">
          <a:xfrm>
            <a:off x="632" y="340"/>
            <a:ext cx="27" cy="17"/>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c =</a:t>
            </a:r>
          </a:p>
        </xdr:txBody>
      </xdr:sp>
      <xdr:sp macro="" textlink="">
        <xdr:nvSpPr>
          <xdr:cNvPr id="19" name="Line 18">
            <a:extLst>
              <a:ext uri="{FF2B5EF4-FFF2-40B4-BE49-F238E27FC236}">
                <a16:creationId xmlns:a16="http://schemas.microsoft.com/office/drawing/2014/main" id="{AE52750D-2AF5-9E9D-FC38-7FAB88D67233}"/>
              </a:ext>
            </a:extLst>
          </xdr:cNvPr>
          <xdr:cNvSpPr>
            <a:spLocks noChangeShapeType="1"/>
          </xdr:cNvSpPr>
        </xdr:nvSpPr>
        <xdr:spPr bwMode="auto">
          <a:xfrm flipH="1">
            <a:off x="631" y="342"/>
            <a:ext cx="1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13</xdr:col>
      <xdr:colOff>142875</xdr:colOff>
      <xdr:row>24</xdr:row>
      <xdr:rowOff>0</xdr:rowOff>
    </xdr:from>
    <xdr:to>
      <xdr:col>13</xdr:col>
      <xdr:colOff>333375</xdr:colOff>
      <xdr:row>25</xdr:row>
      <xdr:rowOff>0</xdr:rowOff>
    </xdr:to>
    <xdr:sp macro="" textlink="">
      <xdr:nvSpPr>
        <xdr:cNvPr id="20" name="Text Box 19">
          <a:extLst>
            <a:ext uri="{FF2B5EF4-FFF2-40B4-BE49-F238E27FC236}">
              <a16:creationId xmlns:a16="http://schemas.microsoft.com/office/drawing/2014/main" id="{58D60547-097E-444E-A788-027A545A77FC}"/>
            </a:ext>
          </a:extLst>
        </xdr:cNvPr>
        <xdr:cNvSpPr txBox="1">
          <a:spLocks noChangeArrowheads="1"/>
        </xdr:cNvSpPr>
      </xdr:nvSpPr>
      <xdr:spPr bwMode="auto">
        <a:xfrm>
          <a:off x="6238875" y="4105275"/>
          <a:ext cx="190500" cy="16192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 </a:t>
          </a:r>
          <a:r>
            <a:rPr lang="pt-BR" sz="1000" b="0" i="0" u="none" strike="noStrike" baseline="-25000">
              <a:solidFill>
                <a:srgbClr val="000000"/>
              </a:solidFill>
              <a:latin typeface="Arial"/>
              <a:cs typeface="Arial"/>
            </a:rPr>
            <a:t> =</a:t>
          </a:r>
        </a:p>
      </xdr:txBody>
    </xdr:sp>
    <xdr:clientData/>
  </xdr:twoCellAnchor>
  <xdr:twoCellAnchor>
    <xdr:from>
      <xdr:col>13</xdr:col>
      <xdr:colOff>133350</xdr:colOff>
      <xdr:row>24</xdr:row>
      <xdr:rowOff>19050</xdr:rowOff>
    </xdr:from>
    <xdr:to>
      <xdr:col>13</xdr:col>
      <xdr:colOff>238125</xdr:colOff>
      <xdr:row>24</xdr:row>
      <xdr:rowOff>19050</xdr:rowOff>
    </xdr:to>
    <xdr:sp macro="" textlink="">
      <xdr:nvSpPr>
        <xdr:cNvPr id="21" name="Line 20">
          <a:extLst>
            <a:ext uri="{FF2B5EF4-FFF2-40B4-BE49-F238E27FC236}">
              <a16:creationId xmlns:a16="http://schemas.microsoft.com/office/drawing/2014/main" id="{E1704827-9BBD-4459-AB0A-D99BAE437C98}"/>
            </a:ext>
          </a:extLst>
        </xdr:cNvPr>
        <xdr:cNvSpPr>
          <a:spLocks noChangeShapeType="1"/>
        </xdr:cNvSpPr>
      </xdr:nvSpPr>
      <xdr:spPr bwMode="auto">
        <a:xfrm flipH="1">
          <a:off x="6229350" y="4124325"/>
          <a:ext cx="1047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123825</xdr:colOff>
      <xdr:row>24</xdr:row>
      <xdr:rowOff>152400</xdr:rowOff>
    </xdr:from>
    <xdr:to>
      <xdr:col>13</xdr:col>
      <xdr:colOff>333375</xdr:colOff>
      <xdr:row>26</xdr:row>
      <xdr:rowOff>19050</xdr:rowOff>
    </xdr:to>
    <xdr:sp macro="" textlink="">
      <xdr:nvSpPr>
        <xdr:cNvPr id="22" name="Text Box 21">
          <a:extLst>
            <a:ext uri="{FF2B5EF4-FFF2-40B4-BE49-F238E27FC236}">
              <a16:creationId xmlns:a16="http://schemas.microsoft.com/office/drawing/2014/main" id="{31571096-5EDC-47F8-A9CC-B8908F741785}"/>
            </a:ext>
          </a:extLst>
        </xdr:cNvPr>
        <xdr:cNvSpPr txBox="1">
          <a:spLocks noChangeArrowheads="1"/>
        </xdr:cNvSpPr>
      </xdr:nvSpPr>
      <xdr:spPr bwMode="auto">
        <a:xfrm>
          <a:off x="6219825" y="4257675"/>
          <a:ext cx="209550" cy="20002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p =</a:t>
          </a:r>
        </a:p>
      </xdr:txBody>
    </xdr:sp>
    <xdr:clientData/>
  </xdr:twoCellAnchor>
  <xdr:twoCellAnchor>
    <xdr:from>
      <xdr:col>13</xdr:col>
      <xdr:colOff>133350</xdr:colOff>
      <xdr:row>24</xdr:row>
      <xdr:rowOff>38100</xdr:rowOff>
    </xdr:from>
    <xdr:to>
      <xdr:col>13</xdr:col>
      <xdr:colOff>238125</xdr:colOff>
      <xdr:row>24</xdr:row>
      <xdr:rowOff>38100</xdr:rowOff>
    </xdr:to>
    <xdr:sp macro="" textlink="">
      <xdr:nvSpPr>
        <xdr:cNvPr id="23" name="Line 22">
          <a:extLst>
            <a:ext uri="{FF2B5EF4-FFF2-40B4-BE49-F238E27FC236}">
              <a16:creationId xmlns:a16="http://schemas.microsoft.com/office/drawing/2014/main" id="{7DC36A45-1CE9-4759-A6B2-78C31CFA45F5}"/>
            </a:ext>
          </a:extLst>
        </xdr:cNvPr>
        <xdr:cNvSpPr>
          <a:spLocks noChangeShapeType="1"/>
        </xdr:cNvSpPr>
      </xdr:nvSpPr>
      <xdr:spPr bwMode="auto">
        <a:xfrm flipH="1">
          <a:off x="6229350" y="4143375"/>
          <a:ext cx="1047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47625</xdr:colOff>
      <xdr:row>26</xdr:row>
      <xdr:rowOff>9525</xdr:rowOff>
    </xdr:from>
    <xdr:to>
      <xdr:col>7</xdr:col>
      <xdr:colOff>0</xdr:colOff>
      <xdr:row>27</xdr:row>
      <xdr:rowOff>9525</xdr:rowOff>
    </xdr:to>
    <xdr:grpSp>
      <xdr:nvGrpSpPr>
        <xdr:cNvPr id="24" name="Group 23">
          <a:extLst>
            <a:ext uri="{FF2B5EF4-FFF2-40B4-BE49-F238E27FC236}">
              <a16:creationId xmlns:a16="http://schemas.microsoft.com/office/drawing/2014/main" id="{2CC59439-1645-432A-962F-051360268D9A}"/>
            </a:ext>
          </a:extLst>
        </xdr:cNvPr>
        <xdr:cNvGrpSpPr>
          <a:grpSpLocks/>
        </xdr:cNvGrpSpPr>
      </xdr:nvGrpSpPr>
      <xdr:grpSpPr bwMode="auto">
        <a:xfrm>
          <a:off x="1758950" y="4349750"/>
          <a:ext cx="1527175" cy="180975"/>
          <a:chOff x="168" y="423"/>
          <a:chExt cx="151" cy="19"/>
        </a:xfrm>
      </xdr:grpSpPr>
      <xdr:sp macro="" textlink="">
        <xdr:nvSpPr>
          <xdr:cNvPr id="25" name="Text Box 24">
            <a:extLst>
              <a:ext uri="{FF2B5EF4-FFF2-40B4-BE49-F238E27FC236}">
                <a16:creationId xmlns:a16="http://schemas.microsoft.com/office/drawing/2014/main" id="{68AC0AB5-263B-6CAF-743A-0176DFD59ABF}"/>
              </a:ext>
            </a:extLst>
          </xdr:cNvPr>
          <xdr:cNvSpPr txBox="1">
            <a:spLocks noChangeArrowheads="1"/>
          </xdr:cNvSpPr>
        </xdr:nvSpPr>
        <xdr:spPr bwMode="auto">
          <a:xfrm>
            <a:off x="168" y="423"/>
            <a:ext cx="151" cy="19"/>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 =(R</a:t>
            </a:r>
            <a:r>
              <a:rPr lang="pt-BR" sz="1000" b="0" i="0" u="none" strike="noStrike" baseline="-25000">
                <a:solidFill>
                  <a:srgbClr val="000000"/>
                </a:solidFill>
                <a:latin typeface="Arial"/>
                <a:cs typeface="Arial"/>
              </a:rPr>
              <a:t>a</a:t>
            </a: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b</a:t>
            </a:r>
            <a:r>
              <a:rPr lang="pt-BR" sz="1000" b="0" i="0" u="none" strike="noStrike" baseline="0">
                <a:solidFill>
                  <a:srgbClr val="000000"/>
                </a:solidFill>
                <a:latin typeface="Arial"/>
                <a:cs typeface="Arial"/>
              </a:rPr>
              <a:t>+R</a:t>
            </a:r>
            <a:r>
              <a:rPr lang="pt-BR" sz="1000" b="0" i="0" u="none" strike="noStrike" baseline="-25000">
                <a:solidFill>
                  <a:srgbClr val="000000"/>
                </a:solidFill>
                <a:latin typeface="Arial"/>
                <a:cs typeface="Arial"/>
              </a:rPr>
              <a:t>c</a:t>
            </a:r>
            <a:r>
              <a:rPr lang="pt-BR" sz="1000" b="0" i="0" u="none" strike="noStrike" baseline="0">
                <a:solidFill>
                  <a:srgbClr val="000000"/>
                </a:solidFill>
                <a:latin typeface="Arial"/>
                <a:cs typeface="Arial"/>
              </a:rPr>
              <a:t>)/ #Op =</a:t>
            </a:r>
          </a:p>
        </xdr:txBody>
      </xdr:sp>
      <xdr:sp macro="" textlink="">
        <xdr:nvSpPr>
          <xdr:cNvPr id="26" name="Line 25">
            <a:extLst>
              <a:ext uri="{FF2B5EF4-FFF2-40B4-BE49-F238E27FC236}">
                <a16:creationId xmlns:a16="http://schemas.microsoft.com/office/drawing/2014/main" id="{A133E622-E101-F9A9-CFDB-CA98FAE17EDD}"/>
              </a:ext>
            </a:extLst>
          </xdr:cNvPr>
          <xdr:cNvSpPr>
            <a:spLocks noChangeShapeType="1"/>
          </xdr:cNvSpPr>
        </xdr:nvSpPr>
        <xdr:spPr bwMode="auto">
          <a:xfrm>
            <a:off x="168" y="426"/>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7" name="Line 26">
            <a:extLst>
              <a:ext uri="{FF2B5EF4-FFF2-40B4-BE49-F238E27FC236}">
                <a16:creationId xmlns:a16="http://schemas.microsoft.com/office/drawing/2014/main" id="{4D3E33F4-6638-0381-5EF3-7EC57F960F6C}"/>
              </a:ext>
            </a:extLst>
          </xdr:cNvPr>
          <xdr:cNvSpPr>
            <a:spLocks noChangeShapeType="1"/>
          </xdr:cNvSpPr>
        </xdr:nvSpPr>
        <xdr:spPr bwMode="auto">
          <a:xfrm>
            <a:off x="168" y="424"/>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4</xdr:col>
      <xdr:colOff>47625</xdr:colOff>
      <xdr:row>27</xdr:row>
      <xdr:rowOff>9525</xdr:rowOff>
    </xdr:from>
    <xdr:to>
      <xdr:col>7</xdr:col>
      <xdr:colOff>85725</xdr:colOff>
      <xdr:row>28</xdr:row>
      <xdr:rowOff>9525</xdr:rowOff>
    </xdr:to>
    <xdr:grpSp>
      <xdr:nvGrpSpPr>
        <xdr:cNvPr id="28" name="Group 27">
          <a:extLst>
            <a:ext uri="{FF2B5EF4-FFF2-40B4-BE49-F238E27FC236}">
              <a16:creationId xmlns:a16="http://schemas.microsoft.com/office/drawing/2014/main" id="{B4590A26-A532-44E0-837C-7C3A56534595}"/>
            </a:ext>
          </a:extLst>
        </xdr:cNvPr>
        <xdr:cNvGrpSpPr>
          <a:grpSpLocks/>
        </xdr:cNvGrpSpPr>
      </xdr:nvGrpSpPr>
      <xdr:grpSpPr bwMode="auto">
        <a:xfrm>
          <a:off x="1758950" y="4530725"/>
          <a:ext cx="1609725" cy="180975"/>
          <a:chOff x="168" y="442"/>
          <a:chExt cx="160" cy="19"/>
        </a:xfrm>
      </xdr:grpSpPr>
      <xdr:sp macro="" textlink="">
        <xdr:nvSpPr>
          <xdr:cNvPr id="29" name="Text Box 28">
            <a:extLst>
              <a:ext uri="{FF2B5EF4-FFF2-40B4-BE49-F238E27FC236}">
                <a16:creationId xmlns:a16="http://schemas.microsoft.com/office/drawing/2014/main" id="{ACAA9CAE-1C04-76CA-A651-D39933DA0588}"/>
              </a:ext>
            </a:extLst>
          </xdr:cNvPr>
          <xdr:cNvSpPr txBox="1">
            <a:spLocks noChangeArrowheads="1"/>
          </xdr:cNvSpPr>
        </xdr:nvSpPr>
        <xdr:spPr bwMode="auto">
          <a:xfrm>
            <a:off x="168" y="442"/>
            <a:ext cx="160" cy="19"/>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X</a:t>
            </a:r>
            <a:r>
              <a:rPr lang="pt-BR" sz="1000" b="0" i="0" u="none" strike="noStrike" baseline="-25000">
                <a:solidFill>
                  <a:srgbClr val="000000"/>
                </a:solidFill>
                <a:latin typeface="Arial"/>
                <a:cs typeface="Arial"/>
              </a:rPr>
              <a:t>DIFF</a:t>
            </a:r>
            <a:r>
              <a:rPr lang="pt-BR" sz="1000" b="0" i="0" u="none" strike="noStrike" baseline="0">
                <a:solidFill>
                  <a:srgbClr val="000000"/>
                </a:solidFill>
                <a:latin typeface="Arial"/>
                <a:cs typeface="Arial"/>
              </a:rPr>
              <a:t> = max(X) - min(X) =</a:t>
            </a:r>
          </a:p>
        </xdr:txBody>
      </xdr:sp>
      <xdr:grpSp>
        <xdr:nvGrpSpPr>
          <xdr:cNvPr id="30" name="Group 29">
            <a:extLst>
              <a:ext uri="{FF2B5EF4-FFF2-40B4-BE49-F238E27FC236}">
                <a16:creationId xmlns:a16="http://schemas.microsoft.com/office/drawing/2014/main" id="{3BBF8D1F-EE9C-2188-97E6-630830AF9DFE}"/>
              </a:ext>
            </a:extLst>
          </xdr:cNvPr>
          <xdr:cNvGrpSpPr>
            <a:grpSpLocks/>
          </xdr:cNvGrpSpPr>
        </xdr:nvGrpSpPr>
        <xdr:grpSpPr bwMode="auto">
          <a:xfrm>
            <a:off x="168" y="444"/>
            <a:ext cx="134" cy="0"/>
            <a:chOff x="168" y="444"/>
            <a:chExt cx="134" cy="0"/>
          </a:xfrm>
        </xdr:grpSpPr>
        <xdr:sp macro="" textlink="">
          <xdr:nvSpPr>
            <xdr:cNvPr id="31" name="Line 30">
              <a:extLst>
                <a:ext uri="{FF2B5EF4-FFF2-40B4-BE49-F238E27FC236}">
                  <a16:creationId xmlns:a16="http://schemas.microsoft.com/office/drawing/2014/main" id="{4A89AA73-5706-2869-48F1-FF2591A4D116}"/>
                </a:ext>
              </a:extLst>
            </xdr:cNvPr>
            <xdr:cNvSpPr>
              <a:spLocks noChangeShapeType="1"/>
            </xdr:cNvSpPr>
          </xdr:nvSpPr>
          <xdr:spPr bwMode="auto">
            <a:xfrm>
              <a:off x="241" y="444"/>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2" name="Line 31">
              <a:extLst>
                <a:ext uri="{FF2B5EF4-FFF2-40B4-BE49-F238E27FC236}">
                  <a16:creationId xmlns:a16="http://schemas.microsoft.com/office/drawing/2014/main" id="{CA520B97-B941-1A67-5A53-36D2D5A7A84A}"/>
                </a:ext>
              </a:extLst>
            </xdr:cNvPr>
            <xdr:cNvSpPr>
              <a:spLocks noChangeShapeType="1"/>
            </xdr:cNvSpPr>
          </xdr:nvSpPr>
          <xdr:spPr bwMode="auto">
            <a:xfrm>
              <a:off x="168" y="444"/>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3" name="Line 32">
              <a:extLst>
                <a:ext uri="{FF2B5EF4-FFF2-40B4-BE49-F238E27FC236}">
                  <a16:creationId xmlns:a16="http://schemas.microsoft.com/office/drawing/2014/main" id="{68737054-57FB-D869-95A5-698338245978}"/>
                </a:ext>
              </a:extLst>
            </xdr:cNvPr>
            <xdr:cNvSpPr>
              <a:spLocks noChangeShapeType="1"/>
            </xdr:cNvSpPr>
          </xdr:nvSpPr>
          <xdr:spPr bwMode="auto">
            <a:xfrm>
              <a:off x="292" y="444"/>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28575</xdr:colOff>
      <xdr:row>28</xdr:row>
      <xdr:rowOff>9525</xdr:rowOff>
    </xdr:from>
    <xdr:to>
      <xdr:col>6</xdr:col>
      <xdr:colOff>85725</xdr:colOff>
      <xdr:row>29</xdr:row>
      <xdr:rowOff>0</xdr:rowOff>
    </xdr:to>
    <xdr:grpSp>
      <xdr:nvGrpSpPr>
        <xdr:cNvPr id="34" name="Group 33">
          <a:extLst>
            <a:ext uri="{FF2B5EF4-FFF2-40B4-BE49-F238E27FC236}">
              <a16:creationId xmlns:a16="http://schemas.microsoft.com/office/drawing/2014/main" id="{A049A77D-DFD0-422E-AC99-0EF23527CCCC}"/>
            </a:ext>
          </a:extLst>
        </xdr:cNvPr>
        <xdr:cNvGrpSpPr>
          <a:grpSpLocks/>
        </xdr:cNvGrpSpPr>
      </xdr:nvGrpSpPr>
      <xdr:grpSpPr bwMode="auto">
        <a:xfrm>
          <a:off x="1739900" y="4711700"/>
          <a:ext cx="1104900" cy="174625"/>
          <a:chOff x="363" y="430"/>
          <a:chExt cx="98" cy="19"/>
        </a:xfrm>
      </xdr:grpSpPr>
      <xdr:sp macro="" textlink="">
        <xdr:nvSpPr>
          <xdr:cNvPr id="35" name="Text Box 34">
            <a:extLst>
              <a:ext uri="{FF2B5EF4-FFF2-40B4-BE49-F238E27FC236}">
                <a16:creationId xmlns:a16="http://schemas.microsoft.com/office/drawing/2014/main" id="{408C7BA0-1420-1980-A637-BE35277B7910}"/>
              </a:ext>
            </a:extLst>
          </xdr:cNvPr>
          <xdr:cNvSpPr txBox="1">
            <a:spLocks noChangeArrowheads="1"/>
          </xdr:cNvSpPr>
        </xdr:nvSpPr>
        <xdr:spPr bwMode="auto">
          <a:xfrm>
            <a:off x="363" y="430"/>
            <a:ext cx="98" cy="19"/>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U</a:t>
            </a:r>
            <a:r>
              <a:rPr lang="pt-BR" sz="1000" b="0" i="0" u="none" strike="noStrike" baseline="-25000">
                <a:solidFill>
                  <a:srgbClr val="000000"/>
                </a:solidFill>
                <a:latin typeface="Arial"/>
                <a:cs typeface="Arial"/>
              </a:rPr>
              <a:t>CLR</a:t>
            </a:r>
            <a:r>
              <a:rPr lang="pt-BR" sz="1000" b="0" i="0" u="none" strike="noStrike" baseline="0">
                <a:solidFill>
                  <a:srgbClr val="000000"/>
                </a:solidFill>
                <a:latin typeface="Arial"/>
                <a:cs typeface="Arial"/>
              </a:rPr>
              <a:t> = R x D</a:t>
            </a:r>
            <a:r>
              <a:rPr lang="pt-BR" sz="1000" b="0" i="0" u="none" strike="noStrike" baseline="-25000">
                <a:solidFill>
                  <a:srgbClr val="000000"/>
                </a:solidFill>
                <a:latin typeface="Arial"/>
                <a:cs typeface="Arial"/>
              </a:rPr>
              <a:t>4</a:t>
            </a:r>
            <a:r>
              <a:rPr lang="pt-BR" sz="1000" b="0" i="0" u="none" strike="noStrike" baseline="0">
                <a:solidFill>
                  <a:srgbClr val="000000"/>
                </a:solidFill>
                <a:latin typeface="Arial"/>
                <a:cs typeface="Arial"/>
              </a:rPr>
              <a:t> =</a:t>
            </a:r>
          </a:p>
        </xdr:txBody>
      </xdr:sp>
      <xdr:sp macro="" textlink="">
        <xdr:nvSpPr>
          <xdr:cNvPr id="36" name="Line 35">
            <a:extLst>
              <a:ext uri="{FF2B5EF4-FFF2-40B4-BE49-F238E27FC236}">
                <a16:creationId xmlns:a16="http://schemas.microsoft.com/office/drawing/2014/main" id="{8A94C1D7-BD29-AF41-9CEA-DD5937E549A5}"/>
              </a:ext>
            </a:extLst>
          </xdr:cNvPr>
          <xdr:cNvSpPr>
            <a:spLocks noChangeShapeType="1"/>
          </xdr:cNvSpPr>
        </xdr:nvSpPr>
        <xdr:spPr bwMode="auto">
          <a:xfrm>
            <a:off x="406" y="433"/>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37" name="Line 36">
            <a:extLst>
              <a:ext uri="{FF2B5EF4-FFF2-40B4-BE49-F238E27FC236}">
                <a16:creationId xmlns:a16="http://schemas.microsoft.com/office/drawing/2014/main" id="{678B9A6C-F106-F134-79A0-B72A23BF9E2D}"/>
              </a:ext>
            </a:extLst>
          </xdr:cNvPr>
          <xdr:cNvSpPr>
            <a:spLocks noChangeShapeType="1"/>
          </xdr:cNvSpPr>
        </xdr:nvSpPr>
        <xdr:spPr bwMode="auto">
          <a:xfrm>
            <a:off x="406" y="431"/>
            <a:ext cx="1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0</xdr:col>
      <xdr:colOff>161925</xdr:colOff>
      <xdr:row>30</xdr:row>
      <xdr:rowOff>9525</xdr:rowOff>
    </xdr:from>
    <xdr:to>
      <xdr:col>2</xdr:col>
      <xdr:colOff>542925</xdr:colOff>
      <xdr:row>31</xdr:row>
      <xdr:rowOff>28575</xdr:rowOff>
    </xdr:to>
    <xdr:sp macro="" textlink="">
      <xdr:nvSpPr>
        <xdr:cNvPr id="38" name="Text Box 37">
          <a:extLst>
            <a:ext uri="{FF2B5EF4-FFF2-40B4-BE49-F238E27FC236}">
              <a16:creationId xmlns:a16="http://schemas.microsoft.com/office/drawing/2014/main" id="{94135986-8613-48B6-AA6C-AD7400C6565A}"/>
            </a:ext>
          </a:extLst>
        </xdr:cNvPr>
        <xdr:cNvSpPr txBox="1">
          <a:spLocks noChangeArrowheads="1"/>
        </xdr:cNvSpPr>
      </xdr:nvSpPr>
      <xdr:spPr bwMode="auto">
        <a:xfrm>
          <a:off x="161925" y="5181600"/>
          <a:ext cx="904875" cy="20002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VE = R x K</a:t>
          </a:r>
          <a:r>
            <a:rPr lang="pt-BR" sz="1000" b="0" i="0" u="none" strike="noStrike" baseline="-25000">
              <a:solidFill>
                <a:srgbClr val="000000"/>
              </a:solidFill>
              <a:latin typeface="Arial"/>
              <a:cs typeface="Arial"/>
            </a:rPr>
            <a:t>1</a:t>
          </a:r>
          <a:r>
            <a:rPr lang="pt-BR" sz="1000" b="0" i="0" u="none" strike="noStrike" baseline="0">
              <a:solidFill>
                <a:srgbClr val="000000"/>
              </a:solidFill>
              <a:latin typeface="Arial"/>
              <a:cs typeface="Arial"/>
            </a:rPr>
            <a:t> =</a:t>
          </a:r>
        </a:p>
      </xdr:txBody>
    </xdr:sp>
    <xdr:clientData/>
  </xdr:twoCellAnchor>
  <xdr:twoCellAnchor>
    <xdr:from>
      <xdr:col>2</xdr:col>
      <xdr:colOff>38100</xdr:colOff>
      <xdr:row>30</xdr:row>
      <xdr:rowOff>19050</xdr:rowOff>
    </xdr:from>
    <xdr:to>
      <xdr:col>2</xdr:col>
      <xdr:colOff>133350</xdr:colOff>
      <xdr:row>30</xdr:row>
      <xdr:rowOff>19050</xdr:rowOff>
    </xdr:to>
    <xdr:sp macro="" textlink="">
      <xdr:nvSpPr>
        <xdr:cNvPr id="39" name="Line 38">
          <a:extLst>
            <a:ext uri="{FF2B5EF4-FFF2-40B4-BE49-F238E27FC236}">
              <a16:creationId xmlns:a16="http://schemas.microsoft.com/office/drawing/2014/main" id="{CB89CB8F-C155-4E4B-B3D6-E594F5FBD8CF}"/>
            </a:ext>
          </a:extLst>
        </xdr:cNvPr>
        <xdr:cNvSpPr>
          <a:spLocks noChangeShapeType="1"/>
        </xdr:cNvSpPr>
      </xdr:nvSpPr>
      <xdr:spPr bwMode="auto">
        <a:xfrm>
          <a:off x="561975" y="5191125"/>
          <a:ext cx="95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38100</xdr:colOff>
      <xdr:row>30</xdr:row>
      <xdr:rowOff>38100</xdr:rowOff>
    </xdr:from>
    <xdr:to>
      <xdr:col>2</xdr:col>
      <xdr:colOff>133350</xdr:colOff>
      <xdr:row>30</xdr:row>
      <xdr:rowOff>38100</xdr:rowOff>
    </xdr:to>
    <xdr:sp macro="" textlink="">
      <xdr:nvSpPr>
        <xdr:cNvPr id="40" name="Line 39">
          <a:extLst>
            <a:ext uri="{FF2B5EF4-FFF2-40B4-BE49-F238E27FC236}">
              <a16:creationId xmlns:a16="http://schemas.microsoft.com/office/drawing/2014/main" id="{D5302E92-7AB1-42AC-BC91-EF8EB61D6B6E}"/>
            </a:ext>
          </a:extLst>
        </xdr:cNvPr>
        <xdr:cNvSpPr>
          <a:spLocks noChangeShapeType="1"/>
        </xdr:cNvSpPr>
      </xdr:nvSpPr>
      <xdr:spPr bwMode="auto">
        <a:xfrm>
          <a:off x="561975" y="5210175"/>
          <a:ext cx="95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161925</xdr:colOff>
      <xdr:row>32</xdr:row>
      <xdr:rowOff>0</xdr:rowOff>
    </xdr:from>
    <xdr:to>
      <xdr:col>4</xdr:col>
      <xdr:colOff>276225</xdr:colOff>
      <xdr:row>33</xdr:row>
      <xdr:rowOff>0</xdr:rowOff>
    </xdr:to>
    <xdr:sp macro="" textlink="">
      <xdr:nvSpPr>
        <xdr:cNvPr id="41" name="Text Box 40">
          <a:extLst>
            <a:ext uri="{FF2B5EF4-FFF2-40B4-BE49-F238E27FC236}">
              <a16:creationId xmlns:a16="http://schemas.microsoft.com/office/drawing/2014/main" id="{8C89D1D1-2A32-490A-9815-1C5F4B2210B6}"/>
            </a:ext>
          </a:extLst>
        </xdr:cNvPr>
        <xdr:cNvSpPr txBox="1">
          <a:spLocks noChangeArrowheads="1"/>
        </xdr:cNvSpPr>
      </xdr:nvSpPr>
      <xdr:spPr bwMode="auto">
        <a:xfrm>
          <a:off x="161925" y="5524500"/>
          <a:ext cx="1752600" cy="18097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VO</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(X</a:t>
          </a:r>
          <a:r>
            <a:rPr lang="pt-BR" sz="1000" b="0" i="0" u="none" strike="noStrike" baseline="-25000">
              <a:solidFill>
                <a:srgbClr val="000000"/>
              </a:solidFill>
              <a:latin typeface="Arial"/>
              <a:cs typeface="Arial"/>
            </a:rPr>
            <a:t>DIFF</a:t>
          </a:r>
          <a:r>
            <a:rPr lang="pt-BR" sz="1000" b="0" i="0" u="none" strike="noStrike" baseline="0">
              <a:solidFill>
                <a:srgbClr val="000000"/>
              </a:solidFill>
              <a:latin typeface="Arial"/>
              <a:cs typeface="Arial"/>
            </a:rPr>
            <a:t>xK</a:t>
          </a:r>
          <a:r>
            <a:rPr lang="pt-BR" sz="1000" b="0" i="0" u="none" strike="noStrike" baseline="-25000">
              <a:solidFill>
                <a:srgbClr val="000000"/>
              </a:solidFill>
              <a:latin typeface="Arial"/>
              <a:cs typeface="Arial"/>
            </a:rPr>
            <a:t>2</a:t>
          </a:r>
          <a:r>
            <a:rPr lang="pt-BR" sz="1000" b="0" i="0" u="none" strike="noStrike" baseline="0">
              <a:solidFill>
                <a:srgbClr val="000000"/>
              </a:solidFill>
              <a:latin typeface="Arial"/>
              <a:cs typeface="Arial"/>
            </a:rPr>
            <a:t>)</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(EV</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/(nr))</a:t>
          </a:r>
        </a:p>
      </xdr:txBody>
    </xdr:sp>
    <xdr:clientData/>
  </xdr:twoCellAnchor>
  <xdr:twoCellAnchor>
    <xdr:from>
      <xdr:col>2</xdr:col>
      <xdr:colOff>123825</xdr:colOff>
      <xdr:row>32</xdr:row>
      <xdr:rowOff>19050</xdr:rowOff>
    </xdr:from>
    <xdr:to>
      <xdr:col>2</xdr:col>
      <xdr:colOff>219075</xdr:colOff>
      <xdr:row>32</xdr:row>
      <xdr:rowOff>19050</xdr:rowOff>
    </xdr:to>
    <xdr:sp macro="" textlink="">
      <xdr:nvSpPr>
        <xdr:cNvPr id="42" name="Line 41">
          <a:extLst>
            <a:ext uri="{FF2B5EF4-FFF2-40B4-BE49-F238E27FC236}">
              <a16:creationId xmlns:a16="http://schemas.microsoft.com/office/drawing/2014/main" id="{724C8703-99C1-4674-8D0E-9F6A5943FFF2}"/>
            </a:ext>
          </a:extLst>
        </xdr:cNvPr>
        <xdr:cNvSpPr>
          <a:spLocks noChangeShapeType="1"/>
        </xdr:cNvSpPr>
      </xdr:nvSpPr>
      <xdr:spPr bwMode="auto">
        <a:xfrm>
          <a:off x="647700" y="5543550"/>
          <a:ext cx="952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161925</xdr:colOff>
      <xdr:row>33</xdr:row>
      <xdr:rowOff>19050</xdr:rowOff>
    </xdr:from>
    <xdr:to>
      <xdr:col>2</xdr:col>
      <xdr:colOff>95250</xdr:colOff>
      <xdr:row>34</xdr:row>
      <xdr:rowOff>9525</xdr:rowOff>
    </xdr:to>
    <xdr:sp macro="" textlink="">
      <xdr:nvSpPr>
        <xdr:cNvPr id="43" name="Text Box 42">
          <a:extLst>
            <a:ext uri="{FF2B5EF4-FFF2-40B4-BE49-F238E27FC236}">
              <a16:creationId xmlns:a16="http://schemas.microsoft.com/office/drawing/2014/main" id="{A00B158D-510E-46FE-B4D3-DE9A94FF92A4}"/>
            </a:ext>
          </a:extLst>
        </xdr:cNvPr>
        <xdr:cNvSpPr txBox="1">
          <a:spLocks noChangeArrowheads="1"/>
        </xdr:cNvSpPr>
      </xdr:nvSpPr>
      <xdr:spPr bwMode="auto">
        <a:xfrm>
          <a:off x="161925" y="5724525"/>
          <a:ext cx="457200" cy="171450"/>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VO  =</a:t>
          </a:r>
        </a:p>
      </xdr:txBody>
    </xdr:sp>
    <xdr:clientData/>
  </xdr:twoCellAnchor>
  <xdr:twoCellAnchor>
    <xdr:from>
      <xdr:col>0</xdr:col>
      <xdr:colOff>161925</xdr:colOff>
      <xdr:row>35</xdr:row>
      <xdr:rowOff>0</xdr:rowOff>
    </xdr:from>
    <xdr:to>
      <xdr:col>4</xdr:col>
      <xdr:colOff>276225</xdr:colOff>
      <xdr:row>36</xdr:row>
      <xdr:rowOff>0</xdr:rowOff>
    </xdr:to>
    <xdr:sp macro="" textlink="">
      <xdr:nvSpPr>
        <xdr:cNvPr id="44" name="Text Box 43">
          <a:extLst>
            <a:ext uri="{FF2B5EF4-FFF2-40B4-BE49-F238E27FC236}">
              <a16:creationId xmlns:a16="http://schemas.microsoft.com/office/drawing/2014/main" id="{833D4CD0-7891-419A-B09B-C494B6795103}"/>
            </a:ext>
          </a:extLst>
        </xdr:cNvPr>
        <xdr:cNvSpPr txBox="1">
          <a:spLocks noChangeArrowheads="1"/>
        </xdr:cNvSpPr>
      </xdr:nvSpPr>
      <xdr:spPr bwMode="auto">
        <a:xfrm>
          <a:off x="161925" y="6048375"/>
          <a:ext cx="1752600" cy="18097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R&amp;R</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VE</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VO</a:t>
          </a:r>
          <a:r>
            <a:rPr lang="pt-BR" sz="1000" b="0" i="0" u="none" strike="noStrike" baseline="30000">
              <a:solidFill>
                <a:srgbClr val="000000"/>
              </a:solidFill>
              <a:latin typeface="Arial"/>
              <a:cs typeface="Arial"/>
            </a:rPr>
            <a:t>2</a:t>
          </a:r>
        </a:p>
      </xdr:txBody>
    </xdr:sp>
    <xdr:clientData/>
  </xdr:twoCellAnchor>
  <xdr:twoCellAnchor>
    <xdr:from>
      <xdr:col>0</xdr:col>
      <xdr:colOff>161925</xdr:colOff>
      <xdr:row>36</xdr:row>
      <xdr:rowOff>0</xdr:rowOff>
    </xdr:from>
    <xdr:to>
      <xdr:col>2</xdr:col>
      <xdr:colOff>466725</xdr:colOff>
      <xdr:row>36</xdr:row>
      <xdr:rowOff>171450</xdr:rowOff>
    </xdr:to>
    <xdr:sp macro="" textlink="">
      <xdr:nvSpPr>
        <xdr:cNvPr id="45" name="Text Box 44">
          <a:extLst>
            <a:ext uri="{FF2B5EF4-FFF2-40B4-BE49-F238E27FC236}">
              <a16:creationId xmlns:a16="http://schemas.microsoft.com/office/drawing/2014/main" id="{E3F15987-A11E-45B0-8E7A-AD547620ECFC}"/>
            </a:ext>
          </a:extLst>
        </xdr:cNvPr>
        <xdr:cNvSpPr txBox="1">
          <a:spLocks noChangeArrowheads="1"/>
        </xdr:cNvSpPr>
      </xdr:nvSpPr>
      <xdr:spPr bwMode="auto">
        <a:xfrm>
          <a:off x="161925" y="6229350"/>
          <a:ext cx="828675" cy="171450"/>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R&amp;R</a:t>
          </a:r>
          <a:r>
            <a:rPr lang="pt-BR" sz="1000" b="0" i="0" u="none" strike="noStrike" baseline="30000">
              <a:solidFill>
                <a:srgbClr val="000000"/>
              </a:solidFill>
              <a:latin typeface="Arial"/>
              <a:cs typeface="Arial"/>
            </a:rPr>
            <a:t> </a:t>
          </a:r>
          <a:r>
            <a:rPr lang="pt-BR" sz="1000" b="0" i="0" u="none" strike="noStrike" baseline="0">
              <a:solidFill>
                <a:srgbClr val="000000"/>
              </a:solidFill>
              <a:latin typeface="Arial"/>
              <a:cs typeface="Arial"/>
            </a:rPr>
            <a:t> = </a:t>
          </a:r>
        </a:p>
      </xdr:txBody>
    </xdr:sp>
    <xdr:clientData/>
  </xdr:twoCellAnchor>
  <xdr:twoCellAnchor>
    <xdr:from>
      <xdr:col>0</xdr:col>
      <xdr:colOff>161925</xdr:colOff>
      <xdr:row>38</xdr:row>
      <xdr:rowOff>0</xdr:rowOff>
    </xdr:from>
    <xdr:to>
      <xdr:col>3</xdr:col>
      <xdr:colOff>0</xdr:colOff>
      <xdr:row>39</xdr:row>
      <xdr:rowOff>0</xdr:rowOff>
    </xdr:to>
    <xdr:sp macro="" textlink="">
      <xdr:nvSpPr>
        <xdr:cNvPr id="46" name="Text Box 45">
          <a:extLst>
            <a:ext uri="{FF2B5EF4-FFF2-40B4-BE49-F238E27FC236}">
              <a16:creationId xmlns:a16="http://schemas.microsoft.com/office/drawing/2014/main" id="{0E3DA8ED-04C3-4B86-A707-D024AF1A5CC5}"/>
            </a:ext>
          </a:extLst>
        </xdr:cNvPr>
        <xdr:cNvSpPr txBox="1">
          <a:spLocks noChangeArrowheads="1"/>
        </xdr:cNvSpPr>
      </xdr:nvSpPr>
      <xdr:spPr bwMode="auto">
        <a:xfrm>
          <a:off x="161925" y="6572250"/>
          <a:ext cx="981075" cy="171450"/>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VP = R</a:t>
          </a:r>
          <a:r>
            <a:rPr lang="pt-BR" sz="1000" b="0" i="0" u="none" strike="noStrike" baseline="-25000">
              <a:solidFill>
                <a:srgbClr val="000000"/>
              </a:solidFill>
              <a:latin typeface="Arial"/>
              <a:cs typeface="Arial"/>
            </a:rPr>
            <a:t>p</a:t>
          </a:r>
          <a:r>
            <a:rPr lang="pt-BR" sz="1000" b="0" i="0" u="none" strike="noStrike" baseline="0">
              <a:solidFill>
                <a:srgbClr val="000000"/>
              </a:solidFill>
              <a:latin typeface="Arial"/>
              <a:cs typeface="Arial"/>
            </a:rPr>
            <a:t> x K</a:t>
          </a:r>
          <a:r>
            <a:rPr lang="pt-BR" sz="1000" b="0" i="0" u="none" strike="noStrike" baseline="-25000">
              <a:solidFill>
                <a:srgbClr val="000000"/>
              </a:solidFill>
              <a:latin typeface="Arial"/>
              <a:cs typeface="Arial"/>
            </a:rPr>
            <a:t>3</a:t>
          </a:r>
          <a:r>
            <a:rPr lang="pt-BR" sz="1000" b="0" i="0" u="none" strike="noStrike" baseline="0">
              <a:solidFill>
                <a:srgbClr val="000000"/>
              </a:solidFill>
              <a:latin typeface="Arial"/>
              <a:cs typeface="Arial"/>
            </a:rPr>
            <a:t> = </a:t>
          </a:r>
        </a:p>
      </xdr:txBody>
    </xdr:sp>
    <xdr:clientData/>
  </xdr:twoCellAnchor>
  <xdr:twoCellAnchor>
    <xdr:from>
      <xdr:col>0</xdr:col>
      <xdr:colOff>161925</xdr:colOff>
      <xdr:row>40</xdr:row>
      <xdr:rowOff>0</xdr:rowOff>
    </xdr:from>
    <xdr:to>
      <xdr:col>3</xdr:col>
      <xdr:colOff>180975</xdr:colOff>
      <xdr:row>41</xdr:row>
      <xdr:rowOff>0</xdr:rowOff>
    </xdr:to>
    <xdr:sp macro="" textlink="">
      <xdr:nvSpPr>
        <xdr:cNvPr id="47" name="Text Box 46">
          <a:extLst>
            <a:ext uri="{FF2B5EF4-FFF2-40B4-BE49-F238E27FC236}">
              <a16:creationId xmlns:a16="http://schemas.microsoft.com/office/drawing/2014/main" id="{9CD2750F-8E76-4134-B0E0-C62F5481E188}"/>
            </a:ext>
          </a:extLst>
        </xdr:cNvPr>
        <xdr:cNvSpPr txBox="1">
          <a:spLocks noChangeArrowheads="1"/>
        </xdr:cNvSpPr>
      </xdr:nvSpPr>
      <xdr:spPr bwMode="auto">
        <a:xfrm>
          <a:off x="161925" y="6915150"/>
          <a:ext cx="1162050" cy="18097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VT</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R&amp;R</a:t>
          </a:r>
          <a:r>
            <a:rPr lang="pt-BR" sz="1000" b="0" i="0" u="none" strike="noStrike" baseline="30000">
              <a:solidFill>
                <a:srgbClr val="000000"/>
              </a:solidFill>
              <a:latin typeface="Arial"/>
              <a:cs typeface="Arial"/>
            </a:rPr>
            <a:t>2</a:t>
          </a:r>
          <a:r>
            <a:rPr lang="pt-BR" sz="1000" b="0" i="0" u="none" strike="noStrike" baseline="0">
              <a:solidFill>
                <a:srgbClr val="000000"/>
              </a:solidFill>
              <a:latin typeface="Arial"/>
              <a:cs typeface="Arial"/>
            </a:rPr>
            <a:t> + VP</a:t>
          </a:r>
          <a:r>
            <a:rPr lang="pt-BR" sz="1000" b="0" i="0" u="none" strike="noStrike" baseline="30000">
              <a:solidFill>
                <a:srgbClr val="000000"/>
              </a:solidFill>
              <a:latin typeface="Arial"/>
              <a:cs typeface="Arial"/>
            </a:rPr>
            <a:t>2</a:t>
          </a:r>
        </a:p>
      </xdr:txBody>
    </xdr:sp>
    <xdr:clientData/>
  </xdr:twoCellAnchor>
  <xdr:twoCellAnchor>
    <xdr:from>
      <xdr:col>0</xdr:col>
      <xdr:colOff>161925</xdr:colOff>
      <xdr:row>41</xdr:row>
      <xdr:rowOff>0</xdr:rowOff>
    </xdr:from>
    <xdr:to>
      <xdr:col>2</xdr:col>
      <xdr:colOff>66675</xdr:colOff>
      <xdr:row>42</xdr:row>
      <xdr:rowOff>0</xdr:rowOff>
    </xdr:to>
    <xdr:sp macro="" textlink="">
      <xdr:nvSpPr>
        <xdr:cNvPr id="48" name="Text Box 47">
          <a:extLst>
            <a:ext uri="{FF2B5EF4-FFF2-40B4-BE49-F238E27FC236}">
              <a16:creationId xmlns:a16="http://schemas.microsoft.com/office/drawing/2014/main" id="{C4FCE184-A49E-413E-AAA5-E89F251B9A5D}"/>
            </a:ext>
          </a:extLst>
        </xdr:cNvPr>
        <xdr:cNvSpPr txBox="1">
          <a:spLocks noChangeArrowheads="1"/>
        </xdr:cNvSpPr>
      </xdr:nvSpPr>
      <xdr:spPr bwMode="auto">
        <a:xfrm>
          <a:off x="161925" y="7096125"/>
          <a:ext cx="428625" cy="180975"/>
        </a:xfrm>
        <a:prstGeom prst="rect">
          <a:avLst/>
        </a:prstGeom>
        <a:noFill/>
        <a:ln>
          <a:noFill/>
        </a:ln>
      </xdr:spPr>
      <xdr:txBody>
        <a:bodyPr vertOverflow="clip" wrap="square" lIns="0" tIns="0" rIns="0" bIns="0" anchor="t" upright="1"/>
        <a:lstStyle/>
        <a:p>
          <a:pPr algn="l" rtl="0">
            <a:defRPr sz="1000"/>
          </a:pPr>
          <a:r>
            <a:rPr lang="pt-BR" sz="1000" b="0" i="0" u="none" strike="noStrike" baseline="0">
              <a:solidFill>
                <a:srgbClr val="000000"/>
              </a:solidFill>
              <a:latin typeface="Arial"/>
              <a:cs typeface="Arial"/>
            </a:rPr>
            <a:t>VT  =</a:t>
          </a:r>
        </a:p>
      </xdr:txBody>
    </xdr:sp>
    <xdr:clientData/>
  </xdr:twoCellAnchor>
  <xdr:twoCellAnchor>
    <xdr:from>
      <xdr:col>15</xdr:col>
      <xdr:colOff>38100</xdr:colOff>
      <xdr:row>7</xdr:row>
      <xdr:rowOff>142875</xdr:rowOff>
    </xdr:from>
    <xdr:to>
      <xdr:col>32</xdr:col>
      <xdr:colOff>333375</xdr:colOff>
      <xdr:row>26</xdr:row>
      <xdr:rowOff>171450</xdr:rowOff>
    </xdr:to>
    <xdr:graphicFrame macro="">
      <xdr:nvGraphicFramePr>
        <xdr:cNvPr id="49" name="Gráfico 71">
          <a:extLst>
            <a:ext uri="{FF2B5EF4-FFF2-40B4-BE49-F238E27FC236}">
              <a16:creationId xmlns:a16="http://schemas.microsoft.com/office/drawing/2014/main" id="{57D851A2-33D9-4CF3-97BA-BB4C92ECC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xdr:colOff>
      <xdr:row>26</xdr:row>
      <xdr:rowOff>28575</xdr:rowOff>
    </xdr:from>
    <xdr:to>
      <xdr:col>32</xdr:col>
      <xdr:colOff>352425</xdr:colOff>
      <xdr:row>43</xdr:row>
      <xdr:rowOff>133350</xdr:rowOff>
    </xdr:to>
    <xdr:graphicFrame macro="">
      <xdr:nvGraphicFramePr>
        <xdr:cNvPr id="50" name="Gráfico 72">
          <a:extLst>
            <a:ext uri="{FF2B5EF4-FFF2-40B4-BE49-F238E27FC236}">
              <a16:creationId xmlns:a16="http://schemas.microsoft.com/office/drawing/2014/main" id="{9C914818-F24D-48C1-80B3-08B67AF3A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114300</xdr:colOff>
      <xdr:row>43</xdr:row>
      <xdr:rowOff>28575</xdr:rowOff>
    </xdr:from>
    <xdr:to>
      <xdr:col>30</xdr:col>
      <xdr:colOff>200025</xdr:colOff>
      <xdr:row>61</xdr:row>
      <xdr:rowOff>85725</xdr:rowOff>
    </xdr:to>
    <xdr:graphicFrame macro="">
      <xdr:nvGraphicFramePr>
        <xdr:cNvPr id="51" name="Gráfico 75">
          <a:extLst>
            <a:ext uri="{FF2B5EF4-FFF2-40B4-BE49-F238E27FC236}">
              <a16:creationId xmlns:a16="http://schemas.microsoft.com/office/drawing/2014/main" id="{D59BB18C-789B-417C-93FF-F55BA662CD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304800</xdr:colOff>
      <xdr:row>0</xdr:row>
      <xdr:rowOff>85725</xdr:rowOff>
    </xdr:from>
    <xdr:to>
      <xdr:col>42</xdr:col>
      <xdr:colOff>686657</xdr:colOff>
      <xdr:row>44</xdr:row>
      <xdr:rowOff>67751</xdr:rowOff>
    </xdr:to>
    <xdr:pic>
      <xdr:nvPicPr>
        <xdr:cNvPr id="54" name="Imagem 53">
          <a:extLst>
            <a:ext uri="{FF2B5EF4-FFF2-40B4-BE49-F238E27FC236}">
              <a16:creationId xmlns:a16="http://schemas.microsoft.com/office/drawing/2014/main" id="{AEEF3BF2-44AB-BED2-6FE6-7610E4FF3DEB}"/>
            </a:ext>
          </a:extLst>
        </xdr:cNvPr>
        <xdr:cNvPicPr>
          <a:picLocks noChangeAspect="1"/>
        </xdr:cNvPicPr>
      </xdr:nvPicPr>
      <xdr:blipFill>
        <a:blip xmlns:r="http://schemas.openxmlformats.org/officeDocument/2006/relationships" r:embed="rId4"/>
        <a:stretch>
          <a:fillRect/>
        </a:stretch>
      </xdr:blipFill>
      <xdr:spPr>
        <a:xfrm>
          <a:off x="14963775" y="85725"/>
          <a:ext cx="6144482" cy="7706801"/>
        </a:xfrm>
        <a:prstGeom prst="rect">
          <a:avLst/>
        </a:prstGeom>
      </xdr:spPr>
    </xdr:pic>
    <xdr:clientData/>
  </xdr:twoCellAnchor>
  <xdr:twoCellAnchor editAs="oneCell">
    <xdr:from>
      <xdr:col>33</xdr:col>
      <xdr:colOff>266700</xdr:colOff>
      <xdr:row>44</xdr:row>
      <xdr:rowOff>133350</xdr:rowOff>
    </xdr:from>
    <xdr:to>
      <xdr:col>42</xdr:col>
      <xdr:colOff>677136</xdr:colOff>
      <xdr:row>88</xdr:row>
      <xdr:rowOff>67766</xdr:rowOff>
    </xdr:to>
    <xdr:pic>
      <xdr:nvPicPr>
        <xdr:cNvPr id="55" name="Imagem 54">
          <a:extLst>
            <a:ext uri="{FF2B5EF4-FFF2-40B4-BE49-F238E27FC236}">
              <a16:creationId xmlns:a16="http://schemas.microsoft.com/office/drawing/2014/main" id="{8F085083-CD38-FCD1-09A7-B7870398FA78}"/>
            </a:ext>
          </a:extLst>
        </xdr:cNvPr>
        <xdr:cNvPicPr>
          <a:picLocks noChangeAspect="1"/>
        </xdr:cNvPicPr>
      </xdr:nvPicPr>
      <xdr:blipFill>
        <a:blip xmlns:r="http://schemas.openxmlformats.org/officeDocument/2006/relationships" r:embed="rId5"/>
        <a:stretch>
          <a:fillRect/>
        </a:stretch>
      </xdr:blipFill>
      <xdr:spPr>
        <a:xfrm>
          <a:off x="14925675" y="7858125"/>
          <a:ext cx="6173061" cy="7821116"/>
        </a:xfrm>
        <a:prstGeom prst="rect">
          <a:avLst/>
        </a:prstGeom>
      </xdr:spPr>
    </xdr:pic>
    <xdr:clientData/>
  </xdr:twoCellAnchor>
  <xdr:twoCellAnchor>
    <xdr:from>
      <xdr:col>40</xdr:col>
      <xdr:colOff>104775</xdr:colOff>
      <xdr:row>58</xdr:row>
      <xdr:rowOff>152400</xdr:rowOff>
    </xdr:from>
    <xdr:to>
      <xdr:col>41</xdr:col>
      <xdr:colOff>95250</xdr:colOff>
      <xdr:row>59</xdr:row>
      <xdr:rowOff>152400</xdr:rowOff>
    </xdr:to>
    <xdr:sp macro="" textlink="">
      <xdr:nvSpPr>
        <xdr:cNvPr id="56" name="Retângulo 55">
          <a:extLst>
            <a:ext uri="{FF2B5EF4-FFF2-40B4-BE49-F238E27FC236}">
              <a16:creationId xmlns:a16="http://schemas.microsoft.com/office/drawing/2014/main" id="{C0690271-6792-E0E8-13C0-69A8CAF25479}"/>
            </a:ext>
          </a:extLst>
        </xdr:cNvPr>
        <xdr:cNvSpPr/>
      </xdr:nvSpPr>
      <xdr:spPr>
        <a:xfrm>
          <a:off x="19097625" y="10601325"/>
          <a:ext cx="704850" cy="190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40</xdr:col>
      <xdr:colOff>123825</xdr:colOff>
      <xdr:row>64</xdr:row>
      <xdr:rowOff>28575</xdr:rowOff>
    </xdr:from>
    <xdr:to>
      <xdr:col>41</xdr:col>
      <xdr:colOff>114300</xdr:colOff>
      <xdr:row>65</xdr:row>
      <xdr:rowOff>57150</xdr:rowOff>
    </xdr:to>
    <xdr:sp macro="" textlink="">
      <xdr:nvSpPr>
        <xdr:cNvPr id="57" name="Retângulo 56">
          <a:extLst>
            <a:ext uri="{FF2B5EF4-FFF2-40B4-BE49-F238E27FC236}">
              <a16:creationId xmlns:a16="http://schemas.microsoft.com/office/drawing/2014/main" id="{6EA943B6-8413-4271-A2B3-8FAB73311EBF}"/>
            </a:ext>
          </a:extLst>
        </xdr:cNvPr>
        <xdr:cNvSpPr/>
      </xdr:nvSpPr>
      <xdr:spPr>
        <a:xfrm>
          <a:off x="19116675" y="11525250"/>
          <a:ext cx="704850" cy="190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40</xdr:col>
      <xdr:colOff>133350</xdr:colOff>
      <xdr:row>73</xdr:row>
      <xdr:rowOff>171450</xdr:rowOff>
    </xdr:from>
    <xdr:to>
      <xdr:col>41</xdr:col>
      <xdr:colOff>123825</xdr:colOff>
      <xdr:row>74</xdr:row>
      <xdr:rowOff>171450</xdr:rowOff>
    </xdr:to>
    <xdr:sp macro="" textlink="">
      <xdr:nvSpPr>
        <xdr:cNvPr id="58" name="Retângulo 57">
          <a:extLst>
            <a:ext uri="{FF2B5EF4-FFF2-40B4-BE49-F238E27FC236}">
              <a16:creationId xmlns:a16="http://schemas.microsoft.com/office/drawing/2014/main" id="{88EB4979-10B6-4819-AAF9-5D63CEA7DD72}"/>
            </a:ext>
          </a:extLst>
        </xdr:cNvPr>
        <xdr:cNvSpPr/>
      </xdr:nvSpPr>
      <xdr:spPr>
        <a:xfrm>
          <a:off x="19126200" y="13125450"/>
          <a:ext cx="704850" cy="190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40</xdr:col>
      <xdr:colOff>104775</xdr:colOff>
      <xdr:row>79</xdr:row>
      <xdr:rowOff>123825</xdr:rowOff>
    </xdr:from>
    <xdr:to>
      <xdr:col>41</xdr:col>
      <xdr:colOff>95250</xdr:colOff>
      <xdr:row>80</xdr:row>
      <xdr:rowOff>123825</xdr:rowOff>
    </xdr:to>
    <xdr:sp macro="" textlink="">
      <xdr:nvSpPr>
        <xdr:cNvPr id="59" name="Retângulo 58">
          <a:extLst>
            <a:ext uri="{FF2B5EF4-FFF2-40B4-BE49-F238E27FC236}">
              <a16:creationId xmlns:a16="http://schemas.microsoft.com/office/drawing/2014/main" id="{70F2D22D-FDFC-4ED6-83B0-A496B7B5DC2F}"/>
            </a:ext>
          </a:extLst>
        </xdr:cNvPr>
        <xdr:cNvSpPr/>
      </xdr:nvSpPr>
      <xdr:spPr>
        <a:xfrm>
          <a:off x="19097625" y="14220825"/>
          <a:ext cx="704850" cy="190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40</xdr:col>
      <xdr:colOff>104775</xdr:colOff>
      <xdr:row>86</xdr:row>
      <xdr:rowOff>28575</xdr:rowOff>
    </xdr:from>
    <xdr:to>
      <xdr:col>41</xdr:col>
      <xdr:colOff>95250</xdr:colOff>
      <xdr:row>87</xdr:row>
      <xdr:rowOff>57150</xdr:rowOff>
    </xdr:to>
    <xdr:sp macro="" textlink="">
      <xdr:nvSpPr>
        <xdr:cNvPr id="60" name="Retângulo 59">
          <a:extLst>
            <a:ext uri="{FF2B5EF4-FFF2-40B4-BE49-F238E27FC236}">
              <a16:creationId xmlns:a16="http://schemas.microsoft.com/office/drawing/2014/main" id="{DD8AC59C-0186-4BA6-9AB8-DA044726D8E7}"/>
            </a:ext>
          </a:extLst>
        </xdr:cNvPr>
        <xdr:cNvSpPr/>
      </xdr:nvSpPr>
      <xdr:spPr>
        <a:xfrm>
          <a:off x="19097625" y="15316200"/>
          <a:ext cx="704850" cy="1905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457200</xdr:colOff>
      <xdr:row>31</xdr:row>
      <xdr:rowOff>123824</xdr:rowOff>
    </xdr:from>
    <xdr:to>
      <xdr:col>13</xdr:col>
      <xdr:colOff>38100</xdr:colOff>
      <xdr:row>40</xdr:row>
      <xdr:rowOff>19049</xdr:rowOff>
    </xdr:to>
    <xdr:sp macro="" textlink="">
      <xdr:nvSpPr>
        <xdr:cNvPr id="61" name="Retângulo 60">
          <a:extLst>
            <a:ext uri="{FF2B5EF4-FFF2-40B4-BE49-F238E27FC236}">
              <a16:creationId xmlns:a16="http://schemas.microsoft.com/office/drawing/2014/main" id="{3C150CB0-CD0F-4A8A-883C-7BFE82FFEBDA}"/>
            </a:ext>
          </a:extLst>
        </xdr:cNvPr>
        <xdr:cNvSpPr/>
      </xdr:nvSpPr>
      <xdr:spPr>
        <a:xfrm>
          <a:off x="5067300" y="5476874"/>
          <a:ext cx="1066800" cy="14573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0</xdr:colOff>
      <xdr:row>39</xdr:row>
      <xdr:rowOff>171449</xdr:rowOff>
    </xdr:from>
    <xdr:to>
      <xdr:col>13</xdr:col>
      <xdr:colOff>57150</xdr:colOff>
      <xdr:row>41</xdr:row>
      <xdr:rowOff>19049</xdr:rowOff>
    </xdr:to>
    <xdr:sp macro="" textlink="">
      <xdr:nvSpPr>
        <xdr:cNvPr id="62" name="Retângulo 61">
          <a:extLst>
            <a:ext uri="{FF2B5EF4-FFF2-40B4-BE49-F238E27FC236}">
              <a16:creationId xmlns:a16="http://schemas.microsoft.com/office/drawing/2014/main" id="{A9345F2C-D92E-4831-A226-0E2CB66B1C8B}"/>
            </a:ext>
          </a:extLst>
        </xdr:cNvPr>
        <xdr:cNvSpPr/>
      </xdr:nvSpPr>
      <xdr:spPr>
        <a:xfrm>
          <a:off x="5600700" y="6915149"/>
          <a:ext cx="552450" cy="20002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95250</xdr:colOff>
      <xdr:row>0</xdr:row>
      <xdr:rowOff>120650</xdr:rowOff>
    </xdr:from>
    <xdr:to>
      <xdr:col>2</xdr:col>
      <xdr:colOff>582246</xdr:colOff>
      <xdr:row>2</xdr:row>
      <xdr:rowOff>38100</xdr:rowOff>
    </xdr:to>
    <xdr:pic>
      <xdr:nvPicPr>
        <xdr:cNvPr id="63" name="Imagem 62">
          <a:extLst>
            <a:ext uri="{FF2B5EF4-FFF2-40B4-BE49-F238E27FC236}">
              <a16:creationId xmlns:a16="http://schemas.microsoft.com/office/drawing/2014/main" id="{1750079E-295E-4EBE-8032-01738CD1C2C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5250" y="120650"/>
          <a:ext cx="1033096" cy="29845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63500</xdr:colOff>
      <xdr:row>0</xdr:row>
      <xdr:rowOff>101600</xdr:rowOff>
    </xdr:from>
    <xdr:to>
      <xdr:col>17</xdr:col>
      <xdr:colOff>296496</xdr:colOff>
      <xdr:row>2</xdr:row>
      <xdr:rowOff>19050</xdr:rowOff>
    </xdr:to>
    <xdr:pic>
      <xdr:nvPicPr>
        <xdr:cNvPr id="64" name="Imagem 63">
          <a:extLst>
            <a:ext uri="{FF2B5EF4-FFF2-40B4-BE49-F238E27FC236}">
              <a16:creationId xmlns:a16="http://schemas.microsoft.com/office/drawing/2014/main" id="{F97A501D-DAD8-4C71-9594-9633AA6FAB5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804150" y="101600"/>
          <a:ext cx="1033096" cy="298450"/>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7E6DB-3C4E-4982-B3CB-CAB04E015E8A}">
  <dimension ref="A1:J49"/>
  <sheetViews>
    <sheetView showGridLines="0" tabSelected="1" workbookViewId="0">
      <selection activeCell="L7" sqref="L7"/>
    </sheetView>
  </sheetViews>
  <sheetFormatPr defaultRowHeight="14.5" x14ac:dyDescent="0.35"/>
  <cols>
    <col min="2" max="2" width="10.36328125" customWidth="1"/>
  </cols>
  <sheetData>
    <row r="1" spans="1:10" ht="14.5" customHeight="1" x14ac:dyDescent="0.35">
      <c r="A1" s="306"/>
      <c r="B1" s="307"/>
      <c r="C1" s="291" t="s">
        <v>87</v>
      </c>
      <c r="D1" s="292"/>
      <c r="E1" s="292"/>
      <c r="F1" s="292"/>
      <c r="G1" s="292"/>
      <c r="H1" s="293"/>
      <c r="I1" s="285" t="s">
        <v>88</v>
      </c>
      <c r="J1" s="286"/>
    </row>
    <row r="2" spans="1:10" ht="14.5" customHeight="1" x14ac:dyDescent="0.35">
      <c r="A2" s="308"/>
      <c r="B2" s="309"/>
      <c r="C2" s="294"/>
      <c r="D2" s="295"/>
      <c r="E2" s="295"/>
      <c r="F2" s="295"/>
      <c r="G2" s="295"/>
      <c r="H2" s="296"/>
      <c r="I2" s="287"/>
      <c r="J2" s="288"/>
    </row>
    <row r="3" spans="1:10" ht="15" customHeight="1" thickBot="1" x14ac:dyDescent="0.4">
      <c r="A3" s="308"/>
      <c r="B3" s="309"/>
      <c r="C3" s="297"/>
      <c r="D3" s="298"/>
      <c r="E3" s="298"/>
      <c r="F3" s="298"/>
      <c r="G3" s="298"/>
      <c r="H3" s="299"/>
      <c r="I3" s="289"/>
      <c r="J3" s="290"/>
    </row>
    <row r="4" spans="1:10" x14ac:dyDescent="0.35">
      <c r="A4" s="280" t="s">
        <v>80</v>
      </c>
      <c r="B4" s="281"/>
      <c r="C4" s="300" t="s">
        <v>92</v>
      </c>
      <c r="D4" s="301"/>
      <c r="E4" s="301"/>
      <c r="F4" s="301"/>
      <c r="G4" s="301"/>
      <c r="H4" s="301"/>
      <c r="I4" s="301"/>
      <c r="J4" s="302"/>
    </row>
    <row r="5" spans="1:10" x14ac:dyDescent="0.35">
      <c r="A5" s="282" t="s">
        <v>79</v>
      </c>
      <c r="B5" s="283"/>
      <c r="C5" s="303" t="s">
        <v>91</v>
      </c>
      <c r="D5" s="304"/>
      <c r="E5" s="304"/>
      <c r="F5" s="304"/>
      <c r="G5" s="304"/>
      <c r="H5" s="304"/>
      <c r="I5" s="304"/>
      <c r="J5" s="305"/>
    </row>
    <row r="6" spans="1:10" x14ac:dyDescent="0.35">
      <c r="A6" s="282" t="s">
        <v>81</v>
      </c>
      <c r="B6" s="283"/>
      <c r="C6" s="303" t="s">
        <v>90</v>
      </c>
      <c r="D6" s="304"/>
      <c r="E6" s="304"/>
      <c r="F6" s="304"/>
      <c r="G6" s="304"/>
      <c r="H6" s="304"/>
      <c r="I6" s="304"/>
      <c r="J6" s="305"/>
    </row>
    <row r="7" spans="1:10" x14ac:dyDescent="0.35">
      <c r="A7" s="319" t="s">
        <v>10</v>
      </c>
      <c r="B7" s="319"/>
      <c r="C7" s="318">
        <v>45425</v>
      </c>
      <c r="D7" s="304"/>
      <c r="E7" s="304"/>
      <c r="F7" s="304"/>
      <c r="G7" s="304"/>
      <c r="H7" s="304"/>
      <c r="I7" s="304"/>
      <c r="J7" s="305"/>
    </row>
    <row r="8" spans="1:10" x14ac:dyDescent="0.35">
      <c r="A8" s="319" t="s">
        <v>11</v>
      </c>
      <c r="B8" s="319"/>
      <c r="C8" s="304" t="s">
        <v>77</v>
      </c>
      <c r="D8" s="304"/>
      <c r="E8" s="304"/>
      <c r="F8" s="304"/>
      <c r="G8" s="304"/>
      <c r="H8" s="304"/>
      <c r="I8" s="304"/>
      <c r="J8" s="305"/>
    </row>
    <row r="9" spans="1:10" ht="15" thickBot="1" x14ac:dyDescent="0.4">
      <c r="A9" s="320" t="s">
        <v>89</v>
      </c>
      <c r="B9" s="320"/>
      <c r="C9" s="304" t="s">
        <v>98</v>
      </c>
      <c r="D9" s="304"/>
      <c r="E9" s="304"/>
      <c r="F9" s="304"/>
      <c r="G9" s="304"/>
      <c r="H9" s="304"/>
      <c r="I9" s="304"/>
      <c r="J9" s="305"/>
    </row>
    <row r="10" spans="1:10" ht="15" thickBot="1" x14ac:dyDescent="0.4">
      <c r="A10" s="310" t="s">
        <v>82</v>
      </c>
      <c r="B10" s="311"/>
      <c r="C10" s="311"/>
      <c r="D10" s="311"/>
      <c r="E10" s="311"/>
      <c r="F10" s="311"/>
      <c r="G10" s="311"/>
      <c r="H10" s="311"/>
      <c r="I10" s="311"/>
      <c r="J10" s="312"/>
    </row>
    <row r="11" spans="1:10" x14ac:dyDescent="0.35">
      <c r="A11" s="306"/>
      <c r="B11" s="313"/>
      <c r="C11" s="313"/>
      <c r="D11" s="313"/>
      <c r="E11" s="313"/>
      <c r="F11" s="313"/>
      <c r="G11" s="313"/>
      <c r="H11" s="313"/>
      <c r="I11" s="313"/>
      <c r="J11" s="307"/>
    </row>
    <row r="12" spans="1:10" x14ac:dyDescent="0.35">
      <c r="A12" s="308"/>
      <c r="B12" s="314"/>
      <c r="C12" s="314"/>
      <c r="D12" s="314"/>
      <c r="E12" s="314"/>
      <c r="F12" s="314"/>
      <c r="G12" s="314"/>
      <c r="H12" s="314"/>
      <c r="I12" s="314"/>
      <c r="J12" s="309"/>
    </row>
    <row r="13" spans="1:10" x14ac:dyDescent="0.35">
      <c r="A13" s="308"/>
      <c r="B13" s="314"/>
      <c r="C13" s="314"/>
      <c r="D13" s="314"/>
      <c r="E13" s="314"/>
      <c r="F13" s="314"/>
      <c r="G13" s="314"/>
      <c r="H13" s="314"/>
      <c r="I13" s="314"/>
      <c r="J13" s="309"/>
    </row>
    <row r="14" spans="1:10" x14ac:dyDescent="0.35">
      <c r="A14" s="308"/>
      <c r="B14" s="314"/>
      <c r="C14" s="314"/>
      <c r="D14" s="314"/>
      <c r="E14" s="314"/>
      <c r="F14" s="314"/>
      <c r="G14" s="314"/>
      <c r="H14" s="314"/>
      <c r="I14" s="314"/>
      <c r="J14" s="309"/>
    </row>
    <row r="15" spans="1:10" x14ac:dyDescent="0.35">
      <c r="A15" s="308"/>
      <c r="B15" s="314"/>
      <c r="C15" s="314"/>
      <c r="D15" s="314"/>
      <c r="E15" s="314"/>
      <c r="F15" s="314"/>
      <c r="G15" s="314"/>
      <c r="H15" s="314"/>
      <c r="I15" s="314"/>
      <c r="J15" s="309"/>
    </row>
    <row r="16" spans="1:10" x14ac:dyDescent="0.35">
      <c r="A16" s="308"/>
      <c r="B16" s="314"/>
      <c r="C16" s="314"/>
      <c r="D16" s="314"/>
      <c r="E16" s="314"/>
      <c r="F16" s="314"/>
      <c r="G16" s="314"/>
      <c r="H16" s="314"/>
      <c r="I16" s="314"/>
      <c r="J16" s="309"/>
    </row>
    <row r="17" spans="1:10" x14ac:dyDescent="0.35">
      <c r="A17" s="308"/>
      <c r="B17" s="314"/>
      <c r="C17" s="314"/>
      <c r="D17" s="314"/>
      <c r="E17" s="314"/>
      <c r="F17" s="314"/>
      <c r="G17" s="314"/>
      <c r="H17" s="314"/>
      <c r="I17" s="314"/>
      <c r="J17" s="309"/>
    </row>
    <row r="18" spans="1:10" x14ac:dyDescent="0.35">
      <c r="A18" s="308"/>
      <c r="B18" s="314"/>
      <c r="C18" s="314"/>
      <c r="D18" s="314"/>
      <c r="E18" s="314"/>
      <c r="F18" s="314"/>
      <c r="G18" s="314"/>
      <c r="H18" s="314"/>
      <c r="I18" s="314"/>
      <c r="J18" s="309"/>
    </row>
    <row r="19" spans="1:10" x14ac:dyDescent="0.35">
      <c r="A19" s="308"/>
      <c r="B19" s="314"/>
      <c r="C19" s="314"/>
      <c r="D19" s="314"/>
      <c r="E19" s="314"/>
      <c r="F19" s="314"/>
      <c r="G19" s="314"/>
      <c r="H19" s="314"/>
      <c r="I19" s="314"/>
      <c r="J19" s="309"/>
    </row>
    <row r="20" spans="1:10" x14ac:dyDescent="0.35">
      <c r="A20" s="308"/>
      <c r="B20" s="314"/>
      <c r="C20" s="314"/>
      <c r="D20" s="314"/>
      <c r="E20" s="314"/>
      <c r="F20" s="314"/>
      <c r="G20" s="314"/>
      <c r="H20" s="314"/>
      <c r="I20" s="314"/>
      <c r="J20" s="309"/>
    </row>
    <row r="21" spans="1:10" x14ac:dyDescent="0.35">
      <c r="A21" s="308"/>
      <c r="B21" s="314"/>
      <c r="C21" s="314"/>
      <c r="D21" s="314"/>
      <c r="E21" s="314"/>
      <c r="F21" s="314"/>
      <c r="G21" s="314"/>
      <c r="H21" s="314"/>
      <c r="I21" s="314"/>
      <c r="J21" s="309"/>
    </row>
    <row r="22" spans="1:10" x14ac:dyDescent="0.35">
      <c r="A22" s="308"/>
      <c r="B22" s="314"/>
      <c r="C22" s="314"/>
      <c r="D22" s="314"/>
      <c r="E22" s="314"/>
      <c r="F22" s="314"/>
      <c r="G22" s="314"/>
      <c r="H22" s="314"/>
      <c r="I22" s="314"/>
      <c r="J22" s="309"/>
    </row>
    <row r="23" spans="1:10" x14ac:dyDescent="0.35">
      <c r="A23" s="308"/>
      <c r="B23" s="314"/>
      <c r="C23" s="314"/>
      <c r="D23" s="314"/>
      <c r="E23" s="314"/>
      <c r="F23" s="314"/>
      <c r="G23" s="314"/>
      <c r="H23" s="314"/>
      <c r="I23" s="314"/>
      <c r="J23" s="309"/>
    </row>
    <row r="24" spans="1:10" x14ac:dyDescent="0.35">
      <c r="A24" s="308"/>
      <c r="B24" s="314"/>
      <c r="C24" s="314"/>
      <c r="D24" s="314"/>
      <c r="E24" s="314"/>
      <c r="F24" s="314"/>
      <c r="G24" s="314"/>
      <c r="H24" s="314"/>
      <c r="I24" s="314"/>
      <c r="J24" s="309"/>
    </row>
    <row r="25" spans="1:10" x14ac:dyDescent="0.35">
      <c r="A25" s="308"/>
      <c r="B25" s="314"/>
      <c r="C25" s="314"/>
      <c r="D25" s="314"/>
      <c r="E25" s="314"/>
      <c r="F25" s="314"/>
      <c r="G25" s="314"/>
      <c r="H25" s="314"/>
      <c r="I25" s="314"/>
      <c r="J25" s="309"/>
    </row>
    <row r="26" spans="1:10" x14ac:dyDescent="0.35">
      <c r="A26" s="308"/>
      <c r="B26" s="314"/>
      <c r="C26" s="314"/>
      <c r="D26" s="314"/>
      <c r="E26" s="314"/>
      <c r="F26" s="314"/>
      <c r="G26" s="314"/>
      <c r="H26" s="314"/>
      <c r="I26" s="314"/>
      <c r="J26" s="309"/>
    </row>
    <row r="27" spans="1:10" x14ac:dyDescent="0.35">
      <c r="A27" s="308"/>
      <c r="B27" s="314"/>
      <c r="C27" s="314"/>
      <c r="D27" s="314"/>
      <c r="E27" s="314"/>
      <c r="F27" s="314"/>
      <c r="G27" s="314"/>
      <c r="H27" s="314"/>
      <c r="I27" s="314"/>
      <c r="J27" s="309"/>
    </row>
    <row r="28" spans="1:10" x14ac:dyDescent="0.35">
      <c r="A28" s="308"/>
      <c r="B28" s="314"/>
      <c r="C28" s="314"/>
      <c r="D28" s="314"/>
      <c r="E28" s="314"/>
      <c r="F28" s="314"/>
      <c r="G28" s="314"/>
      <c r="H28" s="314"/>
      <c r="I28" s="314"/>
      <c r="J28" s="309"/>
    </row>
    <row r="29" spans="1:10" ht="15" thickBot="1" x14ac:dyDescent="0.4">
      <c r="A29" s="315"/>
      <c r="B29" s="316"/>
      <c r="C29" s="316"/>
      <c r="D29" s="316"/>
      <c r="E29" s="316"/>
      <c r="F29" s="316"/>
      <c r="G29" s="316"/>
      <c r="H29" s="316"/>
      <c r="I29" s="316"/>
      <c r="J29" s="317"/>
    </row>
    <row r="30" spans="1:10" ht="15" thickBot="1" x14ac:dyDescent="0.4">
      <c r="A30" s="310" t="s">
        <v>83</v>
      </c>
      <c r="B30" s="311"/>
      <c r="C30" s="311"/>
      <c r="D30" s="311"/>
      <c r="E30" s="311"/>
      <c r="F30" s="311"/>
      <c r="G30" s="311"/>
      <c r="H30" s="311"/>
      <c r="I30" s="311"/>
      <c r="J30" s="312"/>
    </row>
    <row r="31" spans="1:10" x14ac:dyDescent="0.35">
      <c r="A31" s="306"/>
      <c r="B31" s="313"/>
      <c r="C31" s="313"/>
      <c r="D31" s="313"/>
      <c r="E31" s="313"/>
      <c r="F31" s="313"/>
      <c r="G31" s="313"/>
      <c r="H31" s="313"/>
      <c r="I31" s="313"/>
      <c r="J31" s="307"/>
    </row>
    <row r="32" spans="1:10" x14ac:dyDescent="0.35">
      <c r="A32" s="308"/>
      <c r="B32" s="314"/>
      <c r="C32" s="314"/>
      <c r="D32" s="314"/>
      <c r="E32" s="314"/>
      <c r="F32" s="314"/>
      <c r="G32" s="314"/>
      <c r="H32" s="314"/>
      <c r="I32" s="314"/>
      <c r="J32" s="309"/>
    </row>
    <row r="33" spans="1:10" x14ac:dyDescent="0.35">
      <c r="A33" s="308"/>
      <c r="B33" s="314"/>
      <c r="C33" s="314"/>
      <c r="D33" s="314"/>
      <c r="E33" s="314"/>
      <c r="F33" s="314"/>
      <c r="G33" s="314"/>
      <c r="H33" s="314"/>
      <c r="I33" s="314"/>
      <c r="J33" s="309"/>
    </row>
    <row r="34" spans="1:10" x14ac:dyDescent="0.35">
      <c r="A34" s="308"/>
      <c r="B34" s="314"/>
      <c r="C34" s="314"/>
      <c r="D34" s="314"/>
      <c r="E34" s="314"/>
      <c r="F34" s="314"/>
      <c r="G34" s="314"/>
      <c r="H34" s="314"/>
      <c r="I34" s="314"/>
      <c r="J34" s="309"/>
    </row>
    <row r="35" spans="1:10" x14ac:dyDescent="0.35">
      <c r="A35" s="308"/>
      <c r="B35" s="314"/>
      <c r="C35" s="314"/>
      <c r="D35" s="314"/>
      <c r="E35" s="314"/>
      <c r="F35" s="314"/>
      <c r="G35" s="314"/>
      <c r="H35" s="314"/>
      <c r="I35" s="314"/>
      <c r="J35" s="309"/>
    </row>
    <row r="36" spans="1:10" x14ac:dyDescent="0.35">
      <c r="A36" s="308"/>
      <c r="B36" s="314"/>
      <c r="C36" s="314"/>
      <c r="D36" s="314"/>
      <c r="E36" s="314"/>
      <c r="F36" s="314"/>
      <c r="G36" s="314"/>
      <c r="H36" s="314"/>
      <c r="I36" s="314"/>
      <c r="J36" s="309"/>
    </row>
    <row r="37" spans="1:10" x14ac:dyDescent="0.35">
      <c r="A37" s="308"/>
      <c r="B37" s="314"/>
      <c r="C37" s="314"/>
      <c r="D37" s="314"/>
      <c r="E37" s="314"/>
      <c r="F37" s="314"/>
      <c r="G37" s="314"/>
      <c r="H37" s="314"/>
      <c r="I37" s="314"/>
      <c r="J37" s="309"/>
    </row>
    <row r="38" spans="1:10" x14ac:dyDescent="0.35">
      <c r="A38" s="308"/>
      <c r="B38" s="314"/>
      <c r="C38" s="314"/>
      <c r="D38" s="314"/>
      <c r="E38" s="314"/>
      <c r="F38" s="314"/>
      <c r="G38" s="314"/>
      <c r="H38" s="314"/>
      <c r="I38" s="314"/>
      <c r="J38" s="309"/>
    </row>
    <row r="39" spans="1:10" x14ac:dyDescent="0.35">
      <c r="A39" s="308"/>
      <c r="B39" s="314"/>
      <c r="C39" s="314"/>
      <c r="D39" s="314"/>
      <c r="E39" s="314"/>
      <c r="F39" s="314"/>
      <c r="G39" s="314"/>
      <c r="H39" s="314"/>
      <c r="I39" s="314"/>
      <c r="J39" s="309"/>
    </row>
    <row r="40" spans="1:10" x14ac:dyDescent="0.35">
      <c r="A40" s="308"/>
      <c r="B40" s="314"/>
      <c r="C40" s="314"/>
      <c r="D40" s="314"/>
      <c r="E40" s="314"/>
      <c r="F40" s="314"/>
      <c r="G40" s="314"/>
      <c r="H40" s="314"/>
      <c r="I40" s="314"/>
      <c r="J40" s="309"/>
    </row>
    <row r="41" spans="1:10" x14ac:dyDescent="0.35">
      <c r="A41" s="308"/>
      <c r="B41" s="314"/>
      <c r="C41" s="314"/>
      <c r="D41" s="314"/>
      <c r="E41" s="314"/>
      <c r="F41" s="314"/>
      <c r="G41" s="314"/>
      <c r="H41" s="314"/>
      <c r="I41" s="314"/>
      <c r="J41" s="309"/>
    </row>
    <row r="42" spans="1:10" x14ac:dyDescent="0.35">
      <c r="A42" s="308"/>
      <c r="B42" s="314"/>
      <c r="C42" s="314"/>
      <c r="D42" s="314"/>
      <c r="E42" s="314"/>
      <c r="F42" s="314"/>
      <c r="G42" s="314"/>
      <c r="H42" s="314"/>
      <c r="I42" s="314"/>
      <c r="J42" s="309"/>
    </row>
    <row r="43" spans="1:10" x14ac:dyDescent="0.35">
      <c r="A43" s="308"/>
      <c r="B43" s="314"/>
      <c r="C43" s="314"/>
      <c r="D43" s="314"/>
      <c r="E43" s="314"/>
      <c r="F43" s="314"/>
      <c r="G43" s="314"/>
      <c r="H43" s="314"/>
      <c r="I43" s="314"/>
      <c r="J43" s="309"/>
    </row>
    <row r="44" spans="1:10" x14ac:dyDescent="0.35">
      <c r="A44" s="308"/>
      <c r="B44" s="314"/>
      <c r="C44" s="314"/>
      <c r="D44" s="314"/>
      <c r="E44" s="314"/>
      <c r="F44" s="314"/>
      <c r="G44" s="314"/>
      <c r="H44" s="314"/>
      <c r="I44" s="314"/>
      <c r="J44" s="309"/>
    </row>
    <row r="45" spans="1:10" x14ac:dyDescent="0.35">
      <c r="A45" s="308"/>
      <c r="B45" s="314"/>
      <c r="C45" s="314"/>
      <c r="D45" s="314"/>
      <c r="E45" s="314"/>
      <c r="F45" s="314"/>
      <c r="G45" s="314"/>
      <c r="H45" s="314"/>
      <c r="I45" s="314"/>
      <c r="J45" s="309"/>
    </row>
    <row r="46" spans="1:10" x14ac:dyDescent="0.35">
      <c r="A46" s="308"/>
      <c r="B46" s="314"/>
      <c r="C46" s="314"/>
      <c r="D46" s="314"/>
      <c r="E46" s="314"/>
      <c r="F46" s="314"/>
      <c r="G46" s="314"/>
      <c r="H46" s="314"/>
      <c r="I46" s="314"/>
      <c r="J46" s="309"/>
    </row>
    <row r="47" spans="1:10" x14ac:dyDescent="0.35">
      <c r="A47" s="308"/>
      <c r="B47" s="314"/>
      <c r="C47" s="314"/>
      <c r="D47" s="314"/>
      <c r="E47" s="314"/>
      <c r="F47" s="314"/>
      <c r="G47" s="314"/>
      <c r="H47" s="314"/>
      <c r="I47" s="314"/>
      <c r="J47" s="309"/>
    </row>
    <row r="48" spans="1:10" x14ac:dyDescent="0.35">
      <c r="A48" s="308"/>
      <c r="B48" s="314"/>
      <c r="C48" s="314"/>
      <c r="D48" s="314"/>
      <c r="E48" s="314"/>
      <c r="F48" s="314"/>
      <c r="G48" s="314"/>
      <c r="H48" s="314"/>
      <c r="I48" s="314"/>
      <c r="J48" s="309"/>
    </row>
    <row r="49" spans="1:10" ht="15" thickBot="1" x14ac:dyDescent="0.4">
      <c r="A49" s="315"/>
      <c r="B49" s="316"/>
      <c r="C49" s="316"/>
      <c r="D49" s="316"/>
      <c r="E49" s="316"/>
      <c r="F49" s="316"/>
      <c r="G49" s="316"/>
      <c r="H49" s="316"/>
      <c r="I49" s="316"/>
      <c r="J49" s="317"/>
    </row>
  </sheetData>
  <mergeCells count="16">
    <mergeCell ref="A10:J10"/>
    <mergeCell ref="A11:J29"/>
    <mergeCell ref="A30:J30"/>
    <mergeCell ref="A31:J49"/>
    <mergeCell ref="C6:J6"/>
    <mergeCell ref="C7:J7"/>
    <mergeCell ref="A7:B7"/>
    <mergeCell ref="A8:B8"/>
    <mergeCell ref="C8:J8"/>
    <mergeCell ref="A9:B9"/>
    <mergeCell ref="C9:J9"/>
    <mergeCell ref="I1:J3"/>
    <mergeCell ref="C1:H3"/>
    <mergeCell ref="C4:J4"/>
    <mergeCell ref="C5:J5"/>
    <mergeCell ref="A1:B3"/>
  </mergeCells>
  <pageMargins left="0.511811024" right="0.511811024" top="0.78740157499999996" bottom="0.78740157499999996" header="0.31496062000000002" footer="0.31496062000000002"/>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G226"/>
  <sheetViews>
    <sheetView zoomScaleNormal="100" workbookViewId="0">
      <selection activeCell="C50" sqref="C50:O59"/>
    </sheetView>
  </sheetViews>
  <sheetFormatPr defaultColWidth="9.1796875" defaultRowHeight="12.5" x14ac:dyDescent="0.25"/>
  <cols>
    <col min="1" max="1" width="3" style="19" customWidth="1"/>
    <col min="2" max="2" width="4.54296875" style="19" bestFit="1" customWidth="1"/>
    <col min="3" max="3" width="3.26953125" style="19" bestFit="1" customWidth="1"/>
    <col min="4" max="4" width="9.26953125" style="19" bestFit="1" customWidth="1"/>
    <col min="5" max="14" width="7.453125" style="19" customWidth="1"/>
    <col min="15" max="15" width="6.1796875" style="19" customWidth="1"/>
    <col min="16" max="16" width="13" style="19" customWidth="1"/>
    <col min="17" max="18" width="2.1796875" style="19" customWidth="1"/>
    <col min="19" max="35" width="5.7265625" style="19" customWidth="1"/>
    <col min="36" max="36" width="12.1796875" style="19" customWidth="1"/>
    <col min="37" max="38" width="5.7265625" style="19" customWidth="1"/>
    <col min="39" max="59" width="10.7265625" style="13" customWidth="1"/>
    <col min="60" max="63" width="12.7265625" style="19" customWidth="1"/>
    <col min="64" max="16384" width="9.1796875" style="19"/>
  </cols>
  <sheetData>
    <row r="1" spans="1:59" ht="8.25" customHeight="1" thickBot="1" x14ac:dyDescent="0.3">
      <c r="A1" s="242"/>
      <c r="B1" s="242"/>
      <c r="C1" s="242"/>
      <c r="D1" s="242"/>
      <c r="E1" s="242"/>
      <c r="F1" s="242"/>
      <c r="G1" s="242"/>
      <c r="H1" s="242"/>
      <c r="I1" s="242"/>
      <c r="J1" s="242"/>
      <c r="K1" s="242"/>
      <c r="L1" s="242"/>
      <c r="M1" s="242"/>
      <c r="N1" s="242"/>
      <c r="O1" s="242"/>
      <c r="P1" s="242"/>
      <c r="Q1" s="242"/>
      <c r="R1" s="242"/>
      <c r="S1" s="242"/>
      <c r="T1" s="242"/>
      <c r="U1" s="242"/>
      <c r="V1" s="242"/>
      <c r="W1" s="242"/>
      <c r="X1" s="242"/>
      <c r="Y1" s="242"/>
      <c r="Z1" s="242"/>
      <c r="AA1" s="242"/>
      <c r="AB1" s="242"/>
      <c r="AC1" s="242"/>
      <c r="AD1" s="242"/>
      <c r="AE1" s="242"/>
      <c r="AF1" s="242"/>
      <c r="AG1" s="242"/>
      <c r="AH1" s="242"/>
      <c r="AI1" s="242"/>
      <c r="AJ1" s="242"/>
      <c r="AK1" s="242"/>
      <c r="AL1" s="242"/>
      <c r="AM1" s="250"/>
      <c r="AN1" s="250"/>
      <c r="AO1" s="250"/>
      <c r="AP1" s="250"/>
      <c r="AQ1" s="250"/>
      <c r="AR1" s="250"/>
      <c r="AS1" s="250"/>
      <c r="AT1" s="250"/>
      <c r="AU1" s="250"/>
      <c r="AV1" s="250"/>
      <c r="AW1" s="250"/>
      <c r="AX1" s="250"/>
      <c r="AY1" s="250"/>
      <c r="AZ1" s="250"/>
      <c r="BA1" s="250"/>
      <c r="BB1" s="250"/>
      <c r="BC1" s="250"/>
      <c r="BD1" s="250"/>
      <c r="BE1" s="250"/>
      <c r="BF1" s="250"/>
    </row>
    <row r="2" spans="1:59" s="1" customFormat="1" ht="15" customHeight="1" x14ac:dyDescent="0.35">
      <c r="A2" s="236"/>
      <c r="B2" s="323"/>
      <c r="C2" s="324"/>
      <c r="D2" s="324"/>
      <c r="E2" s="324" t="s">
        <v>87</v>
      </c>
      <c r="F2" s="324"/>
      <c r="G2" s="324"/>
      <c r="H2" s="324"/>
      <c r="I2" s="324"/>
      <c r="J2" s="324"/>
      <c r="K2" s="324"/>
      <c r="L2" s="324"/>
      <c r="M2" s="324"/>
      <c r="N2" s="354" t="s">
        <v>88</v>
      </c>
      <c r="O2" s="462"/>
      <c r="P2" s="463"/>
      <c r="Q2" s="233"/>
      <c r="R2" s="233"/>
      <c r="S2" s="323"/>
      <c r="T2" s="324"/>
      <c r="U2" s="324"/>
      <c r="V2" s="329" t="s">
        <v>87</v>
      </c>
      <c r="W2" s="330"/>
      <c r="X2" s="330"/>
      <c r="Y2" s="330"/>
      <c r="Z2" s="330"/>
      <c r="AA2" s="330"/>
      <c r="AB2" s="330"/>
      <c r="AC2" s="330"/>
      <c r="AD2" s="330"/>
      <c r="AE2" s="330"/>
      <c r="AF2" s="330"/>
      <c r="AG2" s="331"/>
      <c r="AH2" s="354" t="s">
        <v>88</v>
      </c>
      <c r="AI2" s="355"/>
      <c r="AJ2" s="286"/>
      <c r="AK2" s="236"/>
      <c r="AL2" s="236"/>
      <c r="AM2" s="277"/>
      <c r="AN2" s="277"/>
      <c r="AO2" s="277"/>
      <c r="AP2" s="277"/>
      <c r="AQ2" s="277"/>
      <c r="AR2" s="277"/>
      <c r="AS2" s="277"/>
      <c r="AT2" s="277"/>
      <c r="AU2" s="277"/>
      <c r="AV2" s="277"/>
      <c r="AW2" s="277"/>
      <c r="AX2" s="277"/>
      <c r="AY2" s="277"/>
      <c r="AZ2" s="277"/>
      <c r="BA2" s="277"/>
      <c r="BB2" s="277"/>
      <c r="BC2" s="277"/>
      <c r="BD2" s="277"/>
      <c r="BE2" s="277"/>
      <c r="BF2" s="277"/>
      <c r="BG2" s="2"/>
    </row>
    <row r="3" spans="1:59" s="1" customFormat="1" ht="15" customHeight="1" x14ac:dyDescent="0.35">
      <c r="A3" s="249"/>
      <c r="B3" s="325"/>
      <c r="C3" s="326"/>
      <c r="D3" s="326"/>
      <c r="E3" s="326"/>
      <c r="F3" s="326"/>
      <c r="G3" s="326"/>
      <c r="H3" s="326"/>
      <c r="I3" s="326"/>
      <c r="J3" s="326"/>
      <c r="K3" s="326"/>
      <c r="L3" s="326"/>
      <c r="M3" s="326"/>
      <c r="N3" s="464"/>
      <c r="O3" s="465"/>
      <c r="P3" s="466"/>
      <c r="Q3" s="233"/>
      <c r="R3" s="233"/>
      <c r="S3" s="325"/>
      <c r="T3" s="326"/>
      <c r="U3" s="326"/>
      <c r="V3" s="332"/>
      <c r="W3" s="333"/>
      <c r="X3" s="333"/>
      <c r="Y3" s="333"/>
      <c r="Z3" s="333"/>
      <c r="AA3" s="333"/>
      <c r="AB3" s="333"/>
      <c r="AC3" s="333"/>
      <c r="AD3" s="333"/>
      <c r="AE3" s="333"/>
      <c r="AF3" s="333"/>
      <c r="AG3" s="334"/>
      <c r="AH3" s="356"/>
      <c r="AI3" s="357"/>
      <c r="AJ3" s="288"/>
      <c r="AK3" s="236"/>
      <c r="AL3" s="236"/>
      <c r="AM3" s="277"/>
      <c r="AN3" s="277"/>
      <c r="AO3" s="277"/>
      <c r="AP3" s="277"/>
      <c r="AQ3" s="277"/>
      <c r="AR3" s="277"/>
      <c r="AS3" s="277"/>
      <c r="AT3" s="277"/>
      <c r="AU3" s="277"/>
      <c r="AV3" s="277"/>
      <c r="AW3" s="277"/>
      <c r="AX3" s="277"/>
      <c r="AY3" s="277"/>
      <c r="AZ3" s="277"/>
      <c r="BA3" s="277"/>
      <c r="BB3" s="277"/>
      <c r="BC3" s="277"/>
      <c r="BD3" s="277"/>
      <c r="BE3" s="277"/>
      <c r="BF3" s="277"/>
      <c r="BG3" s="2"/>
    </row>
    <row r="4" spans="1:59" s="1" customFormat="1" ht="15" customHeight="1" thickBot="1" x14ac:dyDescent="0.4">
      <c r="A4" s="236"/>
      <c r="B4" s="327"/>
      <c r="C4" s="328"/>
      <c r="D4" s="328"/>
      <c r="E4" s="328"/>
      <c r="F4" s="328"/>
      <c r="G4" s="328"/>
      <c r="H4" s="328"/>
      <c r="I4" s="328"/>
      <c r="J4" s="328"/>
      <c r="K4" s="328"/>
      <c r="L4" s="328"/>
      <c r="M4" s="328"/>
      <c r="N4" s="467"/>
      <c r="O4" s="468"/>
      <c r="P4" s="469"/>
      <c r="Q4" s="234"/>
      <c r="R4" s="234"/>
      <c r="S4" s="327"/>
      <c r="T4" s="328"/>
      <c r="U4" s="328"/>
      <c r="V4" s="335"/>
      <c r="W4" s="336"/>
      <c r="X4" s="336"/>
      <c r="Y4" s="336"/>
      <c r="Z4" s="336"/>
      <c r="AA4" s="336"/>
      <c r="AB4" s="336"/>
      <c r="AC4" s="336"/>
      <c r="AD4" s="336"/>
      <c r="AE4" s="336"/>
      <c r="AF4" s="336"/>
      <c r="AG4" s="337"/>
      <c r="AH4" s="358"/>
      <c r="AI4" s="359"/>
      <c r="AJ4" s="290"/>
      <c r="AK4" s="236"/>
      <c r="AL4" s="236"/>
      <c r="AM4" s="277"/>
      <c r="AN4" s="277"/>
      <c r="AO4" s="277"/>
      <c r="AP4" s="277"/>
      <c r="AQ4" s="277"/>
      <c r="AR4" s="277"/>
      <c r="AS4" s="277"/>
      <c r="AT4" s="277"/>
      <c r="AU4" s="277"/>
      <c r="AV4" s="277"/>
      <c r="AW4" s="277"/>
      <c r="AX4" s="277"/>
      <c r="AY4" s="277"/>
      <c r="AZ4" s="277"/>
      <c r="BA4" s="277"/>
      <c r="BB4" s="277"/>
      <c r="BC4" s="277"/>
      <c r="BD4" s="277"/>
      <c r="BE4" s="277"/>
      <c r="BF4" s="277"/>
      <c r="BG4" s="2"/>
    </row>
    <row r="5" spans="1:59" s="13" customFormat="1" x14ac:dyDescent="0.25">
      <c r="A5" s="250"/>
      <c r="B5" s="472" t="s">
        <v>1</v>
      </c>
      <c r="C5" s="473"/>
      <c r="D5" s="473"/>
      <c r="E5" s="474" t="s">
        <v>93</v>
      </c>
      <c r="F5" s="474"/>
      <c r="G5" s="474"/>
      <c r="H5" s="473" t="s">
        <v>2</v>
      </c>
      <c r="I5" s="473"/>
      <c r="J5" s="473"/>
      <c r="K5" s="474" t="s">
        <v>96</v>
      </c>
      <c r="L5" s="474"/>
      <c r="M5" s="474"/>
      <c r="N5" s="473" t="s">
        <v>3</v>
      </c>
      <c r="O5" s="473"/>
      <c r="P5" s="205">
        <v>10</v>
      </c>
      <c r="Q5" s="235"/>
      <c r="R5" s="235"/>
      <c r="S5" s="184" t="str">
        <f>B5</f>
        <v>Peça</v>
      </c>
      <c r="T5" s="5"/>
      <c r="U5" s="6"/>
      <c r="V5" s="340" t="str">
        <f>IF(E5=0,"",E5)</f>
        <v>245.021.75</v>
      </c>
      <c r="W5" s="341"/>
      <c r="X5" s="342"/>
      <c r="Y5" s="10" t="str">
        <f>H5</f>
        <v>Nome do Equipamento:</v>
      </c>
      <c r="Z5" s="11"/>
      <c r="AA5" s="11"/>
      <c r="AB5" s="340" t="str">
        <f>IF(K5=0,"",K5)</f>
        <v>Paquímetro Analógico Mitutoyo</v>
      </c>
      <c r="AC5" s="341"/>
      <c r="AD5" s="341"/>
      <c r="AE5" s="341"/>
      <c r="AF5" s="342"/>
      <c r="AG5" s="10" t="str">
        <f>N5</f>
        <v>Peças (n):</v>
      </c>
      <c r="AH5" s="11"/>
      <c r="AI5" s="321">
        <f>IF(P5=0,"",P5)</f>
        <v>10</v>
      </c>
      <c r="AJ5" s="322"/>
      <c r="AK5" s="250"/>
      <c r="AL5" s="250"/>
      <c r="AM5" s="250"/>
      <c r="AN5" s="250"/>
      <c r="AO5" s="250"/>
      <c r="AP5" s="250"/>
      <c r="AQ5" s="250"/>
      <c r="AR5" s="250"/>
      <c r="AS5" s="250"/>
      <c r="AT5" s="250"/>
      <c r="AU5" s="250"/>
      <c r="AV5" s="250"/>
      <c r="AW5" s="250"/>
      <c r="AX5" s="250"/>
      <c r="AY5" s="250"/>
      <c r="AZ5" s="250"/>
      <c r="BA5" s="250"/>
      <c r="BB5" s="250"/>
      <c r="BC5" s="250"/>
      <c r="BD5" s="250"/>
      <c r="BE5" s="250"/>
      <c r="BF5" s="250"/>
    </row>
    <row r="6" spans="1:59" s="13" customFormat="1" x14ac:dyDescent="0.25">
      <c r="A6" s="250"/>
      <c r="B6" s="459" t="s">
        <v>4</v>
      </c>
      <c r="C6" s="460"/>
      <c r="D6" s="460"/>
      <c r="E6" s="461" t="s">
        <v>94</v>
      </c>
      <c r="F6" s="461"/>
      <c r="G6" s="461"/>
      <c r="H6" s="460" t="s">
        <v>5</v>
      </c>
      <c r="I6" s="460"/>
      <c r="J6" s="460"/>
      <c r="K6" s="461" t="s">
        <v>97</v>
      </c>
      <c r="L6" s="461"/>
      <c r="M6" s="461"/>
      <c r="N6" s="460" t="s">
        <v>6</v>
      </c>
      <c r="O6" s="460"/>
      <c r="P6" s="206">
        <v>3</v>
      </c>
      <c r="Q6" s="235"/>
      <c r="R6" s="235"/>
      <c r="S6" s="184" t="str">
        <f>B6</f>
        <v>Características:</v>
      </c>
      <c r="T6" s="5"/>
      <c r="U6" s="6"/>
      <c r="V6" s="340" t="str">
        <f>IF(E6=0,"",E6)</f>
        <v>Diâmetro (mm)</v>
      </c>
      <c r="W6" s="341"/>
      <c r="X6" s="342"/>
      <c r="Y6" s="10" t="str">
        <f>H6</f>
        <v>Equipamento No.:</v>
      </c>
      <c r="Z6" s="11"/>
      <c r="AA6" s="11"/>
      <c r="AB6" s="340" t="str">
        <f>IF(K6=0,"",K6)</f>
        <v>PQ54</v>
      </c>
      <c r="AC6" s="341"/>
      <c r="AD6" s="341"/>
      <c r="AE6" s="341"/>
      <c r="AF6" s="342"/>
      <c r="AG6" s="10" t="str">
        <f>N6</f>
        <v>Operadores:</v>
      </c>
      <c r="AH6" s="11"/>
      <c r="AI6" s="340">
        <f>IF(P6=0,"",P6)</f>
        <v>3</v>
      </c>
      <c r="AJ6" s="360"/>
      <c r="AK6" s="250"/>
      <c r="AL6" s="250"/>
      <c r="AM6" s="250"/>
      <c r="AN6" s="250"/>
      <c r="AO6" s="250"/>
      <c r="AP6" s="250"/>
      <c r="AQ6" s="250"/>
      <c r="AR6" s="250"/>
      <c r="AS6" s="250"/>
      <c r="AT6" s="250"/>
      <c r="AU6" s="250"/>
      <c r="AV6" s="250"/>
      <c r="AW6" s="250"/>
      <c r="AX6" s="250"/>
      <c r="AY6" s="250"/>
      <c r="AZ6" s="250"/>
      <c r="BA6" s="250"/>
      <c r="BB6" s="250"/>
      <c r="BC6" s="250"/>
      <c r="BD6" s="250"/>
      <c r="BE6" s="250"/>
      <c r="BF6" s="250"/>
    </row>
    <row r="7" spans="1:59" s="13" customFormat="1" x14ac:dyDescent="0.25">
      <c r="A7" s="250"/>
      <c r="B7" s="459" t="s">
        <v>7</v>
      </c>
      <c r="C7" s="460"/>
      <c r="D7" s="460"/>
      <c r="E7" s="461" t="s">
        <v>95</v>
      </c>
      <c r="F7" s="461"/>
      <c r="G7" s="461"/>
      <c r="H7" s="460" t="s">
        <v>8</v>
      </c>
      <c r="I7" s="460"/>
      <c r="J7" s="460"/>
      <c r="K7" s="461" t="s">
        <v>68</v>
      </c>
      <c r="L7" s="461"/>
      <c r="M7" s="461"/>
      <c r="N7" s="460" t="s">
        <v>9</v>
      </c>
      <c r="O7" s="460"/>
      <c r="P7" s="206">
        <v>3</v>
      </c>
      <c r="Q7" s="235"/>
      <c r="R7" s="235"/>
      <c r="S7" s="184" t="str">
        <f>B7</f>
        <v>Especificações:</v>
      </c>
      <c r="T7" s="5"/>
      <c r="U7" s="6"/>
      <c r="V7" s="340" t="str">
        <f>IF(E7=0,"",E7)</f>
        <v>73 mm</v>
      </c>
      <c r="W7" s="341"/>
      <c r="X7" s="342"/>
      <c r="Y7" s="10" t="str">
        <f>H7</f>
        <v>Tipo do Equipamento:</v>
      </c>
      <c r="Z7" s="11"/>
      <c r="AA7" s="11"/>
      <c r="AB7" s="340" t="str">
        <f>IF(K7=0,"",K7)</f>
        <v>Escala Métrica</v>
      </c>
      <c r="AC7" s="341"/>
      <c r="AD7" s="341"/>
      <c r="AE7" s="341"/>
      <c r="AF7" s="342"/>
      <c r="AG7" s="10" t="str">
        <f>N7</f>
        <v>Repetições (r) :</v>
      </c>
      <c r="AH7" s="11"/>
      <c r="AI7" s="340">
        <f>IF(P7=0,"",P7)</f>
        <v>3</v>
      </c>
      <c r="AJ7" s="360"/>
      <c r="AK7" s="250"/>
      <c r="AL7" s="250"/>
      <c r="AM7" s="250"/>
      <c r="AN7" s="250"/>
      <c r="AO7" s="250"/>
      <c r="AP7" s="250"/>
      <c r="AQ7" s="250"/>
      <c r="AR7" s="250"/>
      <c r="AS7" s="250"/>
      <c r="AT7" s="250"/>
      <c r="AU7" s="250"/>
      <c r="AV7" s="250"/>
      <c r="AW7" s="250"/>
      <c r="AX7" s="250"/>
      <c r="AY7" s="250"/>
      <c r="AZ7" s="250"/>
      <c r="BA7" s="250"/>
      <c r="BB7" s="250"/>
      <c r="BC7" s="250"/>
      <c r="BD7" s="250"/>
      <c r="BE7" s="250"/>
      <c r="BF7" s="250"/>
    </row>
    <row r="8" spans="1:59" s="13" customFormat="1" ht="13" thickBot="1" x14ac:dyDescent="0.3">
      <c r="A8" s="250"/>
      <c r="B8" s="453" t="s">
        <v>10</v>
      </c>
      <c r="C8" s="454"/>
      <c r="D8" s="454"/>
      <c r="E8" s="455">
        <v>45425</v>
      </c>
      <c r="F8" s="456"/>
      <c r="G8" s="456"/>
      <c r="H8" s="454" t="s">
        <v>11</v>
      </c>
      <c r="I8" s="454"/>
      <c r="J8" s="454"/>
      <c r="K8" s="456" t="s">
        <v>77</v>
      </c>
      <c r="L8" s="456"/>
      <c r="M8" s="456"/>
      <c r="N8" s="457" t="s">
        <v>12</v>
      </c>
      <c r="O8" s="458"/>
      <c r="P8" s="207">
        <v>2</v>
      </c>
      <c r="Q8" s="235"/>
      <c r="R8" s="235"/>
      <c r="S8" s="184" t="str">
        <f>B8</f>
        <v>Data:</v>
      </c>
      <c r="T8" s="5"/>
      <c r="U8" s="6"/>
      <c r="V8" s="351">
        <f>IF(E8=0,"",E8)</f>
        <v>45425</v>
      </c>
      <c r="W8" s="352"/>
      <c r="X8" s="353"/>
      <c r="Y8" s="10" t="str">
        <f>H8</f>
        <v>Responsável:</v>
      </c>
      <c r="Z8" s="11"/>
      <c r="AA8" s="11"/>
      <c r="AB8" s="340" t="str">
        <f>IF(K8=0,"",K8)</f>
        <v>Alan Weiland</v>
      </c>
      <c r="AC8" s="341"/>
      <c r="AD8" s="341"/>
      <c r="AE8" s="341"/>
      <c r="AF8" s="342"/>
      <c r="AG8" s="10" t="str">
        <f>N8</f>
        <v>Tolerância:</v>
      </c>
      <c r="AH8" s="11"/>
      <c r="AI8" s="340">
        <f>IF(P8=0,"",P8)</f>
        <v>2</v>
      </c>
      <c r="AJ8" s="360"/>
      <c r="AK8" s="250"/>
      <c r="AL8" s="250"/>
      <c r="AM8" s="250"/>
      <c r="AN8" s="250"/>
      <c r="AO8" s="250"/>
      <c r="AP8" s="250"/>
      <c r="AQ8" s="250"/>
      <c r="AR8" s="250"/>
      <c r="AS8" s="250"/>
      <c r="AT8" s="250"/>
      <c r="AU8" s="250"/>
      <c r="AV8" s="250"/>
      <c r="AW8" s="250"/>
      <c r="AX8" s="250"/>
      <c r="AY8" s="250"/>
      <c r="AZ8" s="250"/>
      <c r="BA8" s="250"/>
      <c r="BB8" s="250"/>
      <c r="BC8" s="250"/>
      <c r="BD8" s="250"/>
      <c r="BE8" s="250"/>
      <c r="BF8" s="250"/>
    </row>
    <row r="9" spans="1:59" ht="13" x14ac:dyDescent="0.3">
      <c r="A9" s="242"/>
      <c r="B9" s="475" t="s">
        <v>13</v>
      </c>
      <c r="C9" s="476"/>
      <c r="D9" s="477"/>
      <c r="E9" s="481" t="s">
        <v>1</v>
      </c>
      <c r="F9" s="436"/>
      <c r="G9" s="436"/>
      <c r="H9" s="436"/>
      <c r="I9" s="436"/>
      <c r="J9" s="436"/>
      <c r="K9" s="436"/>
      <c r="L9" s="436"/>
      <c r="M9" s="436"/>
      <c r="N9" s="436"/>
      <c r="O9" s="482" t="s">
        <v>14</v>
      </c>
      <c r="P9" s="483"/>
      <c r="Q9" s="236"/>
      <c r="R9" s="236"/>
      <c r="S9" s="343" t="s">
        <v>76</v>
      </c>
      <c r="T9" s="344"/>
      <c r="U9" s="344"/>
      <c r="V9" s="344"/>
      <c r="W9" s="344"/>
      <c r="X9" s="344"/>
      <c r="Y9" s="344"/>
      <c r="Z9" s="344"/>
      <c r="AA9" s="344"/>
      <c r="AB9" s="344"/>
      <c r="AC9" s="344"/>
      <c r="AD9" s="344"/>
      <c r="AE9" s="344"/>
      <c r="AF9" s="344"/>
      <c r="AG9" s="344"/>
      <c r="AH9" s="344"/>
      <c r="AI9" s="344"/>
      <c r="AJ9" s="345"/>
      <c r="AK9" s="242"/>
      <c r="AL9" s="242"/>
      <c r="AM9" s="250"/>
      <c r="AN9" s="250"/>
      <c r="AO9" s="250"/>
      <c r="AP9" s="250"/>
      <c r="AQ9" s="250"/>
      <c r="AR9" s="250"/>
      <c r="AS9" s="250"/>
      <c r="AT9" s="250"/>
      <c r="AU9" s="250"/>
      <c r="AV9" s="250"/>
      <c r="AW9" s="250"/>
      <c r="AX9" s="250"/>
      <c r="AY9" s="250"/>
      <c r="AZ9" s="250"/>
      <c r="BA9" s="250"/>
      <c r="BB9" s="250"/>
      <c r="BC9" s="250"/>
      <c r="BD9" s="250"/>
      <c r="BE9" s="250"/>
      <c r="BF9" s="250"/>
    </row>
    <row r="10" spans="1:59" ht="15.75" customHeight="1" thickBot="1" x14ac:dyDescent="0.3">
      <c r="A10" s="242"/>
      <c r="B10" s="478"/>
      <c r="C10" s="479"/>
      <c r="D10" s="480"/>
      <c r="E10" s="20">
        <v>1</v>
      </c>
      <c r="F10" s="21">
        <v>2</v>
      </c>
      <c r="G10" s="21">
        <v>3</v>
      </c>
      <c r="H10" s="21">
        <v>4</v>
      </c>
      <c r="I10" s="21">
        <v>5</v>
      </c>
      <c r="J10" s="21">
        <v>6</v>
      </c>
      <c r="K10" s="21">
        <v>7</v>
      </c>
      <c r="L10" s="21">
        <v>8</v>
      </c>
      <c r="M10" s="21">
        <v>9</v>
      </c>
      <c r="N10" s="21">
        <v>10</v>
      </c>
      <c r="O10" s="484"/>
      <c r="P10" s="485"/>
      <c r="Q10" s="236"/>
      <c r="R10" s="236"/>
      <c r="S10" s="346"/>
      <c r="T10" s="347"/>
      <c r="U10" s="347"/>
      <c r="V10" s="347"/>
      <c r="W10" s="347"/>
      <c r="X10" s="347"/>
      <c r="Y10" s="347"/>
      <c r="Z10" s="347"/>
      <c r="AA10" s="347"/>
      <c r="AB10" s="347"/>
      <c r="AC10" s="347"/>
      <c r="AD10" s="347"/>
      <c r="AE10" s="347"/>
      <c r="AF10" s="347"/>
      <c r="AG10" s="347"/>
      <c r="AH10" s="347"/>
      <c r="AI10" s="347"/>
      <c r="AJ10" s="348"/>
      <c r="AK10" s="242"/>
      <c r="AL10" s="242"/>
      <c r="AM10" s="250"/>
      <c r="AN10" s="250"/>
      <c r="AO10" s="250"/>
      <c r="AP10" s="250"/>
      <c r="AQ10" s="250"/>
      <c r="AR10" s="250"/>
      <c r="AS10" s="250"/>
      <c r="AT10" s="250"/>
      <c r="AU10" s="250"/>
      <c r="AV10" s="250"/>
      <c r="AW10" s="250"/>
      <c r="AX10" s="250"/>
      <c r="AY10" s="250"/>
      <c r="AZ10" s="250"/>
      <c r="BA10" s="250"/>
      <c r="BB10" s="250"/>
      <c r="BC10" s="250"/>
      <c r="BD10" s="250"/>
      <c r="BE10" s="250"/>
      <c r="BF10" s="250"/>
    </row>
    <row r="11" spans="1:59" ht="12.75" customHeight="1" x14ac:dyDescent="0.25">
      <c r="A11" s="242"/>
      <c r="B11" s="443" t="s">
        <v>16</v>
      </c>
      <c r="C11" s="446" t="s">
        <v>72</v>
      </c>
      <c r="D11" s="22">
        <v>1</v>
      </c>
      <c r="E11" s="144">
        <v>72.8</v>
      </c>
      <c r="F11" s="144">
        <v>73</v>
      </c>
      <c r="G11" s="144">
        <v>72.8</v>
      </c>
      <c r="H11" s="144">
        <v>72.599999999999994</v>
      </c>
      <c r="I11" s="144">
        <v>72.400000000000006</v>
      </c>
      <c r="J11" s="144">
        <v>73</v>
      </c>
      <c r="K11" s="144">
        <v>72.400000000000006</v>
      </c>
      <c r="L11" s="144">
        <v>73</v>
      </c>
      <c r="M11" s="144">
        <v>72.8</v>
      </c>
      <c r="N11" s="144">
        <v>72.599999999999994</v>
      </c>
      <c r="O11" s="23"/>
      <c r="P11" s="170">
        <f>IF(ISBLANK($P$5),,SUM(E11:N11)/$P$5)</f>
        <v>72.739999999999995</v>
      </c>
      <c r="Q11" s="237"/>
      <c r="R11" s="237"/>
      <c r="S11" s="346"/>
      <c r="T11" s="347"/>
      <c r="U11" s="347"/>
      <c r="V11" s="347"/>
      <c r="W11" s="347"/>
      <c r="X11" s="347"/>
      <c r="Y11" s="347"/>
      <c r="Z11" s="347"/>
      <c r="AA11" s="347"/>
      <c r="AB11" s="347"/>
      <c r="AC11" s="347"/>
      <c r="AD11" s="347"/>
      <c r="AE11" s="347"/>
      <c r="AF11" s="347"/>
      <c r="AG11" s="347"/>
      <c r="AH11" s="347"/>
      <c r="AI11" s="347"/>
      <c r="AJ11" s="348"/>
      <c r="AK11" s="242"/>
      <c r="AL11" s="242"/>
      <c r="AM11" s="250"/>
      <c r="AN11" s="278"/>
      <c r="AO11" s="278"/>
      <c r="AP11" s="250"/>
      <c r="AQ11" s="250"/>
      <c r="AR11" s="250"/>
      <c r="AS11" s="278"/>
      <c r="AT11" s="278"/>
      <c r="AU11" s="278"/>
      <c r="AV11" s="278"/>
      <c r="AW11" s="278"/>
      <c r="AX11" s="278"/>
      <c r="AY11" s="278"/>
      <c r="AZ11" s="278"/>
      <c r="BA11" s="278">
        <f>$O$55</f>
        <v>0</v>
      </c>
      <c r="BB11" s="278">
        <f>$O$55</f>
        <v>0</v>
      </c>
      <c r="BC11" s="250"/>
      <c r="BD11" s="250"/>
      <c r="BE11" s="250"/>
      <c r="BF11" s="250"/>
    </row>
    <row r="12" spans="1:59" x14ac:dyDescent="0.25">
      <c r="A12" s="242"/>
      <c r="B12" s="444"/>
      <c r="C12" s="447"/>
      <c r="D12" s="26">
        <v>2</v>
      </c>
      <c r="E12" s="145">
        <v>72.400000000000006</v>
      </c>
      <c r="F12" s="145">
        <v>73</v>
      </c>
      <c r="G12" s="145">
        <v>72.8</v>
      </c>
      <c r="H12" s="145">
        <v>72.400000000000006</v>
      </c>
      <c r="I12" s="145">
        <v>72.599999999999994</v>
      </c>
      <c r="J12" s="145">
        <v>72.599999999999994</v>
      </c>
      <c r="K12" s="145">
        <v>72.599999999999994</v>
      </c>
      <c r="L12" s="145">
        <v>72.8</v>
      </c>
      <c r="M12" s="145">
        <v>73</v>
      </c>
      <c r="N12" s="145">
        <v>72.5</v>
      </c>
      <c r="O12" s="27"/>
      <c r="P12" s="171">
        <f t="shared" ref="P12:P26" si="0">IF(ISBLANK($P$5),,SUM(E12:N12)/$P$5)</f>
        <v>72.67</v>
      </c>
      <c r="Q12" s="237"/>
      <c r="R12" s="237"/>
      <c r="S12" s="346"/>
      <c r="T12" s="347"/>
      <c r="U12" s="347"/>
      <c r="V12" s="347"/>
      <c r="W12" s="347"/>
      <c r="X12" s="347"/>
      <c r="Y12" s="347"/>
      <c r="Z12" s="347"/>
      <c r="AA12" s="347"/>
      <c r="AB12" s="347"/>
      <c r="AC12" s="347"/>
      <c r="AD12" s="347"/>
      <c r="AE12" s="347"/>
      <c r="AF12" s="347"/>
      <c r="AG12" s="347"/>
      <c r="AH12" s="347"/>
      <c r="AI12" s="347"/>
      <c r="AJ12" s="348"/>
      <c r="AK12" s="242"/>
      <c r="AL12" s="242"/>
      <c r="AM12" s="250"/>
      <c r="AN12" s="250"/>
      <c r="AO12" s="250"/>
      <c r="AP12" s="250"/>
      <c r="AQ12" s="250"/>
      <c r="AR12" s="250"/>
      <c r="AS12" s="278"/>
      <c r="AT12" s="278"/>
      <c r="AU12" s="278"/>
      <c r="AV12" s="278"/>
      <c r="AW12" s="278"/>
      <c r="AX12" s="278"/>
      <c r="AY12" s="278"/>
      <c r="AZ12" s="278"/>
      <c r="BA12" s="278">
        <f>$O$56</f>
        <v>0</v>
      </c>
      <c r="BB12" s="278">
        <f>$O$56</f>
        <v>0</v>
      </c>
      <c r="BC12" s="250"/>
      <c r="BD12" s="250"/>
      <c r="BE12" s="250"/>
      <c r="BF12" s="250"/>
    </row>
    <row r="13" spans="1:59" x14ac:dyDescent="0.25">
      <c r="A13" s="242"/>
      <c r="B13" s="444"/>
      <c r="C13" s="447"/>
      <c r="D13" s="26">
        <v>3</v>
      </c>
      <c r="E13" s="145">
        <v>72.400000000000006</v>
      </c>
      <c r="F13" s="145">
        <v>72.8</v>
      </c>
      <c r="G13" s="145">
        <v>72.599999999999994</v>
      </c>
      <c r="H13" s="145">
        <v>72.2</v>
      </c>
      <c r="I13" s="145">
        <v>72.400000000000006</v>
      </c>
      <c r="J13" s="145">
        <v>72.8</v>
      </c>
      <c r="K13" s="145">
        <v>72.400000000000006</v>
      </c>
      <c r="L13" s="145">
        <v>72.2</v>
      </c>
      <c r="M13" s="145">
        <v>72.599999999999994</v>
      </c>
      <c r="N13" s="145">
        <v>72.400000000000006</v>
      </c>
      <c r="O13" s="27"/>
      <c r="P13" s="171">
        <f t="shared" si="0"/>
        <v>72.48</v>
      </c>
      <c r="Q13" s="237"/>
      <c r="R13" s="237"/>
      <c r="S13" s="185"/>
      <c r="T13" s="164"/>
      <c r="U13" s="164"/>
      <c r="V13" s="164"/>
      <c r="W13" s="164"/>
      <c r="X13" s="164"/>
      <c r="Y13" s="164"/>
      <c r="Z13" s="164"/>
      <c r="AA13" s="164"/>
      <c r="AB13" s="164"/>
      <c r="AC13" s="164"/>
      <c r="AD13" s="164"/>
      <c r="AE13" s="164"/>
      <c r="AF13" s="164"/>
      <c r="AG13" s="164"/>
      <c r="AH13" s="164"/>
      <c r="AI13" s="164"/>
      <c r="AJ13" s="186"/>
      <c r="AK13" s="242"/>
      <c r="AL13" s="242"/>
      <c r="AM13" s="250"/>
      <c r="AN13" s="250"/>
      <c r="AO13" s="250"/>
      <c r="AP13" s="250"/>
      <c r="AQ13" s="250"/>
      <c r="AR13" s="250"/>
      <c r="AS13" s="278"/>
      <c r="AT13" s="278"/>
      <c r="AU13" s="278"/>
      <c r="AV13" s="278"/>
      <c r="AW13" s="278"/>
      <c r="AX13" s="278"/>
      <c r="AY13" s="278"/>
      <c r="AZ13" s="278"/>
      <c r="BA13" s="278">
        <f>$P$26</f>
        <v>72.62744444444445</v>
      </c>
      <c r="BB13" s="278">
        <f>$P$26</f>
        <v>72.62744444444445</v>
      </c>
      <c r="BC13" s="250"/>
      <c r="BD13" s="250"/>
      <c r="BE13" s="250"/>
      <c r="BF13" s="250"/>
    </row>
    <row r="14" spans="1:59" x14ac:dyDescent="0.25">
      <c r="A14" s="242"/>
      <c r="B14" s="444"/>
      <c r="C14" s="447"/>
      <c r="D14" s="28" t="s">
        <v>17</v>
      </c>
      <c r="E14" s="146">
        <f>IF(ISBLANK($P$7),,SUM(E11:E13)/$P$7)</f>
        <v>72.533333333333331</v>
      </c>
      <c r="F14" s="146">
        <f t="shared" ref="F14:N14" si="1">IF(ISBLANK($P$7),,SUM(F11:F13)/$P$7)</f>
        <v>72.933333333333337</v>
      </c>
      <c r="G14" s="146">
        <f t="shared" si="1"/>
        <v>72.733333333333334</v>
      </c>
      <c r="H14" s="146">
        <f t="shared" si="1"/>
        <v>72.399999999999991</v>
      </c>
      <c r="I14" s="146">
        <f t="shared" si="1"/>
        <v>72.466666666666669</v>
      </c>
      <c r="J14" s="146">
        <f t="shared" si="1"/>
        <v>72.8</v>
      </c>
      <c r="K14" s="146">
        <f t="shared" si="1"/>
        <v>72.466666666666669</v>
      </c>
      <c r="L14" s="146">
        <f t="shared" si="1"/>
        <v>72.666666666666671</v>
      </c>
      <c r="M14" s="146">
        <f t="shared" si="1"/>
        <v>72.8</v>
      </c>
      <c r="N14" s="146">
        <f t="shared" si="1"/>
        <v>72.5</v>
      </c>
      <c r="O14" s="29"/>
      <c r="P14" s="171">
        <f t="shared" si="0"/>
        <v>72.629999999999981</v>
      </c>
      <c r="Q14" s="237"/>
      <c r="R14" s="237"/>
      <c r="S14" s="185"/>
      <c r="T14" s="164"/>
      <c r="U14" s="164"/>
      <c r="V14" s="164"/>
      <c r="W14" s="164"/>
      <c r="X14" s="164"/>
      <c r="Y14" s="164"/>
      <c r="Z14" s="164"/>
      <c r="AA14" s="164"/>
      <c r="AB14" s="164"/>
      <c r="AC14" s="164"/>
      <c r="AD14" s="164"/>
      <c r="AE14" s="164"/>
      <c r="AF14" s="164"/>
      <c r="AG14" s="164"/>
      <c r="AH14" s="164"/>
      <c r="AI14" s="164"/>
      <c r="AJ14" s="186"/>
      <c r="AK14" s="242"/>
      <c r="AL14" s="242"/>
      <c r="AM14" s="250"/>
      <c r="AN14" s="250"/>
      <c r="AO14" s="250"/>
      <c r="AP14" s="250"/>
      <c r="AQ14" s="250"/>
      <c r="AR14" s="250"/>
      <c r="AS14" s="278"/>
      <c r="AT14" s="278"/>
      <c r="AU14" s="278"/>
      <c r="AV14" s="278"/>
      <c r="AW14" s="278"/>
      <c r="AX14" s="278"/>
      <c r="AY14" s="278"/>
      <c r="AZ14" s="278"/>
      <c r="BA14" s="278"/>
      <c r="BB14" s="278"/>
      <c r="BC14" s="250"/>
      <c r="BD14" s="250"/>
      <c r="BE14" s="250"/>
      <c r="BF14" s="250"/>
    </row>
    <row r="15" spans="1:59" ht="13" thickBot="1" x14ac:dyDescent="0.3">
      <c r="A15" s="242"/>
      <c r="B15" s="444"/>
      <c r="C15" s="448"/>
      <c r="D15" s="30" t="s">
        <v>18</v>
      </c>
      <c r="E15" s="147">
        <f>MAX(E11:E13)-MIN(E11:E13)</f>
        <v>0.39999999999999147</v>
      </c>
      <c r="F15" s="147">
        <f t="shared" ref="F15:N15" si="2">MAX(F11:F13)-MIN(F11:F13)</f>
        <v>0.20000000000000284</v>
      </c>
      <c r="G15" s="147">
        <f t="shared" si="2"/>
        <v>0.20000000000000284</v>
      </c>
      <c r="H15" s="147">
        <f t="shared" si="2"/>
        <v>0.39999999999999147</v>
      </c>
      <c r="I15" s="147">
        <f t="shared" si="2"/>
        <v>0.19999999999998863</v>
      </c>
      <c r="J15" s="147">
        <f t="shared" si="2"/>
        <v>0.40000000000000568</v>
      </c>
      <c r="K15" s="147">
        <f t="shared" si="2"/>
        <v>0.19999999999998863</v>
      </c>
      <c r="L15" s="147">
        <f t="shared" si="2"/>
        <v>0.79999999999999716</v>
      </c>
      <c r="M15" s="147">
        <f t="shared" si="2"/>
        <v>0.40000000000000568</v>
      </c>
      <c r="N15" s="147">
        <f t="shared" si="2"/>
        <v>0.19999999999998863</v>
      </c>
      <c r="O15" s="32"/>
      <c r="P15" s="172">
        <f t="shared" si="0"/>
        <v>0.33999999999999631</v>
      </c>
      <c r="Q15" s="237"/>
      <c r="R15" s="237"/>
      <c r="S15" s="185"/>
      <c r="T15" s="164"/>
      <c r="U15" s="164"/>
      <c r="V15" s="164"/>
      <c r="W15" s="164"/>
      <c r="X15" s="164"/>
      <c r="Y15" s="164"/>
      <c r="Z15" s="164"/>
      <c r="AA15" s="164"/>
      <c r="AB15" s="164"/>
      <c r="AC15" s="164"/>
      <c r="AD15" s="164"/>
      <c r="AE15" s="164"/>
      <c r="AF15" s="164"/>
      <c r="AG15" s="164"/>
      <c r="AH15" s="164"/>
      <c r="AI15" s="164"/>
      <c r="AJ15" s="186"/>
      <c r="AK15" s="242"/>
      <c r="AL15" s="242"/>
      <c r="AM15" s="250"/>
      <c r="AN15" s="250"/>
      <c r="AO15" s="250"/>
      <c r="AP15" s="250"/>
      <c r="AQ15" s="250"/>
      <c r="AR15" s="250"/>
      <c r="AS15" s="278"/>
      <c r="AT15" s="278"/>
      <c r="AU15" s="278"/>
      <c r="AV15" s="278"/>
      <c r="AW15" s="278"/>
      <c r="AX15" s="278"/>
      <c r="AY15" s="278"/>
      <c r="AZ15" s="278"/>
      <c r="BA15" s="278">
        <f>$K$60</f>
        <v>0</v>
      </c>
      <c r="BB15" s="278">
        <f>$K$60</f>
        <v>0</v>
      </c>
      <c r="BC15" s="250"/>
      <c r="BD15" s="250"/>
      <c r="BE15" s="250"/>
      <c r="BF15" s="250"/>
    </row>
    <row r="16" spans="1:59" ht="13.5" customHeight="1" x14ac:dyDescent="0.25">
      <c r="A16" s="242"/>
      <c r="B16" s="444"/>
      <c r="C16" s="449" t="s">
        <v>73</v>
      </c>
      <c r="D16" s="22">
        <v>1</v>
      </c>
      <c r="E16" s="144">
        <v>72.5</v>
      </c>
      <c r="F16" s="144">
        <v>73.099999999999994</v>
      </c>
      <c r="G16" s="144">
        <v>72.599999999999994</v>
      </c>
      <c r="H16" s="144">
        <v>72.3</v>
      </c>
      <c r="I16" s="144">
        <v>73.400000000000006</v>
      </c>
      <c r="J16" s="144">
        <v>72.8</v>
      </c>
      <c r="K16" s="144">
        <v>72.5</v>
      </c>
      <c r="L16" s="144">
        <v>72.599999999999994</v>
      </c>
      <c r="M16" s="144">
        <v>73.099999999999994</v>
      </c>
      <c r="N16" s="144">
        <v>72.7</v>
      </c>
      <c r="O16" s="23"/>
      <c r="P16" s="170">
        <f t="shared" si="0"/>
        <v>72.760000000000005</v>
      </c>
      <c r="Q16" s="237"/>
      <c r="R16" s="237"/>
      <c r="S16" s="185"/>
      <c r="T16" s="164"/>
      <c r="U16" s="164"/>
      <c r="V16" s="164"/>
      <c r="W16" s="164"/>
      <c r="X16" s="164"/>
      <c r="Y16" s="164"/>
      <c r="Z16" s="164"/>
      <c r="AA16" s="164"/>
      <c r="AB16" s="164"/>
      <c r="AC16" s="164"/>
      <c r="AD16" s="164"/>
      <c r="AE16" s="164"/>
      <c r="AF16" s="164"/>
      <c r="AG16" s="164"/>
      <c r="AH16" s="164"/>
      <c r="AI16" s="164"/>
      <c r="AJ16" s="186"/>
      <c r="AK16" s="242"/>
      <c r="AL16" s="242"/>
      <c r="AM16" s="250"/>
      <c r="AN16" s="250"/>
      <c r="AO16" s="250"/>
      <c r="AP16" s="250"/>
      <c r="AQ16" s="250"/>
      <c r="AR16" s="250"/>
      <c r="AS16" s="278"/>
      <c r="AT16" s="278"/>
      <c r="AU16" s="278"/>
      <c r="AV16" s="278"/>
      <c r="AW16" s="278"/>
      <c r="AX16" s="278"/>
      <c r="AY16" s="278"/>
      <c r="AZ16" s="278"/>
      <c r="BA16" s="278">
        <v>0</v>
      </c>
      <c r="BB16" s="278">
        <v>0</v>
      </c>
      <c r="BC16" s="250"/>
      <c r="BD16" s="250"/>
      <c r="BE16" s="250"/>
      <c r="BF16" s="250"/>
    </row>
    <row r="17" spans="1:58" x14ac:dyDescent="0.25">
      <c r="A17" s="242"/>
      <c r="B17" s="444"/>
      <c r="C17" s="450"/>
      <c r="D17" s="26">
        <v>2</v>
      </c>
      <c r="E17" s="145">
        <v>72.599999999999994</v>
      </c>
      <c r="F17" s="145">
        <v>73.099999999999994</v>
      </c>
      <c r="G17" s="145">
        <v>72.7</v>
      </c>
      <c r="H17" s="145">
        <v>72.5</v>
      </c>
      <c r="I17" s="145">
        <v>72.8</v>
      </c>
      <c r="J17" s="145">
        <v>72.7</v>
      </c>
      <c r="K17" s="145">
        <v>72.5</v>
      </c>
      <c r="L17" s="145">
        <v>72.599999999999994</v>
      </c>
      <c r="M17" s="145">
        <v>73.3</v>
      </c>
      <c r="N17" s="145">
        <v>72.7</v>
      </c>
      <c r="O17" s="27"/>
      <c r="P17" s="171">
        <f t="shared" si="0"/>
        <v>72.75</v>
      </c>
      <c r="Q17" s="237"/>
      <c r="R17" s="237"/>
      <c r="S17" s="185"/>
      <c r="T17" s="164"/>
      <c r="U17" s="164"/>
      <c r="V17" s="164"/>
      <c r="W17" s="164"/>
      <c r="X17" s="164"/>
      <c r="Y17" s="164"/>
      <c r="Z17" s="164"/>
      <c r="AA17" s="164"/>
      <c r="AB17" s="164"/>
      <c r="AC17" s="164"/>
      <c r="AD17" s="164"/>
      <c r="AE17" s="164"/>
      <c r="AF17" s="164"/>
      <c r="AG17" s="164"/>
      <c r="AH17" s="164"/>
      <c r="AI17" s="164"/>
      <c r="AJ17" s="186"/>
      <c r="AK17" s="242"/>
      <c r="AL17" s="242"/>
      <c r="AM17" s="250"/>
      <c r="AN17" s="250"/>
      <c r="AO17" s="250"/>
      <c r="AP17" s="250"/>
      <c r="AQ17" s="250"/>
      <c r="AR17" s="278"/>
      <c r="AS17" s="278"/>
      <c r="AT17" s="278"/>
      <c r="AU17" s="278"/>
      <c r="AV17" s="278"/>
      <c r="AW17" s="278"/>
      <c r="AX17" s="278"/>
      <c r="AY17" s="278"/>
      <c r="AZ17" s="278"/>
      <c r="BA17" s="278" t="e">
        <f>AVERAGE($P$15,$P$20,#REF!)</f>
        <v>#REF!</v>
      </c>
      <c r="BB17" s="278" t="e">
        <f>AVERAGE($P$15,$P$20,#REF!)</f>
        <v>#REF!</v>
      </c>
      <c r="BC17" s="250"/>
      <c r="BD17" s="250"/>
      <c r="BE17" s="250"/>
      <c r="BF17" s="250"/>
    </row>
    <row r="18" spans="1:58" x14ac:dyDescent="0.25">
      <c r="A18" s="242"/>
      <c r="B18" s="444"/>
      <c r="C18" s="450"/>
      <c r="D18" s="26">
        <v>3</v>
      </c>
      <c r="E18" s="145">
        <v>72.599999999999994</v>
      </c>
      <c r="F18" s="145">
        <v>73.3</v>
      </c>
      <c r="G18" s="145">
        <v>72.7</v>
      </c>
      <c r="H18" s="145">
        <v>72.5</v>
      </c>
      <c r="I18" s="145">
        <v>72.8</v>
      </c>
      <c r="J18" s="145">
        <v>72.7</v>
      </c>
      <c r="K18" s="145">
        <v>72.5</v>
      </c>
      <c r="L18" s="145">
        <v>72.599999999999994</v>
      </c>
      <c r="M18" s="145">
        <v>72.599999999999994</v>
      </c>
      <c r="N18" s="145">
        <v>72.8</v>
      </c>
      <c r="O18" s="27"/>
      <c r="P18" s="171">
        <f t="shared" si="0"/>
        <v>72.709999999999994</v>
      </c>
      <c r="Q18" s="237"/>
      <c r="R18" s="237"/>
      <c r="S18" s="185"/>
      <c r="T18" s="164"/>
      <c r="U18" s="164"/>
      <c r="V18" s="164"/>
      <c r="W18" s="164"/>
      <c r="X18" s="164"/>
      <c r="Y18" s="164"/>
      <c r="Z18" s="164"/>
      <c r="AA18" s="164"/>
      <c r="AB18" s="164"/>
      <c r="AC18" s="164"/>
      <c r="AD18" s="164"/>
      <c r="AE18" s="164"/>
      <c r="AF18" s="164"/>
      <c r="AG18" s="164"/>
      <c r="AH18" s="164"/>
      <c r="AI18" s="164"/>
      <c r="AJ18" s="186"/>
      <c r="AK18" s="242"/>
      <c r="AL18" s="242"/>
      <c r="AM18" s="250"/>
      <c r="AN18" s="250"/>
      <c r="AO18" s="250"/>
      <c r="AP18" s="250"/>
      <c r="AQ18" s="250"/>
      <c r="AR18" s="250"/>
      <c r="AS18" s="250"/>
      <c r="AT18" s="250"/>
      <c r="AU18" s="250"/>
      <c r="AV18" s="250"/>
      <c r="AW18" s="250"/>
      <c r="AX18" s="250"/>
      <c r="AY18" s="250"/>
      <c r="AZ18" s="250"/>
      <c r="BA18" s="250"/>
      <c r="BB18" s="250"/>
      <c r="BC18" s="250"/>
      <c r="BD18" s="250"/>
      <c r="BE18" s="250"/>
      <c r="BF18" s="250"/>
    </row>
    <row r="19" spans="1:58" x14ac:dyDescent="0.25">
      <c r="A19" s="242"/>
      <c r="B19" s="444"/>
      <c r="C19" s="450"/>
      <c r="D19" s="28" t="s">
        <v>17</v>
      </c>
      <c r="E19" s="146">
        <f t="shared" ref="E19:N19" si="3">IF(ISBLANK($P$7),,SUM(E16:E18)/$P$7)</f>
        <v>72.566666666666663</v>
      </c>
      <c r="F19" s="146">
        <f t="shared" si="3"/>
        <v>73.166666666666671</v>
      </c>
      <c r="G19" s="146">
        <f t="shared" si="3"/>
        <v>72.666666666666671</v>
      </c>
      <c r="H19" s="146">
        <f t="shared" si="3"/>
        <v>72.433333333333337</v>
      </c>
      <c r="I19" s="146">
        <f t="shared" si="3"/>
        <v>73</v>
      </c>
      <c r="J19" s="146">
        <f t="shared" si="3"/>
        <v>72.733333333333334</v>
      </c>
      <c r="K19" s="146">
        <f t="shared" si="3"/>
        <v>72.5</v>
      </c>
      <c r="L19" s="146">
        <f t="shared" si="3"/>
        <v>72.599999999999994</v>
      </c>
      <c r="M19" s="146">
        <f t="shared" si="3"/>
        <v>72.999999999999986</v>
      </c>
      <c r="N19" s="146">
        <f t="shared" si="3"/>
        <v>72.733333333333334</v>
      </c>
      <c r="O19" s="29"/>
      <c r="P19" s="171">
        <f t="shared" si="0"/>
        <v>72.740000000000009</v>
      </c>
      <c r="Q19" s="237"/>
      <c r="R19" s="237"/>
      <c r="S19" s="185"/>
      <c r="T19" s="164"/>
      <c r="U19" s="164"/>
      <c r="V19" s="164"/>
      <c r="W19" s="164"/>
      <c r="X19" s="164"/>
      <c r="Y19" s="164"/>
      <c r="Z19" s="164"/>
      <c r="AA19" s="164"/>
      <c r="AB19" s="164"/>
      <c r="AC19" s="164"/>
      <c r="AD19" s="164"/>
      <c r="AE19" s="164"/>
      <c r="AF19" s="164"/>
      <c r="AG19" s="164"/>
      <c r="AH19" s="164"/>
      <c r="AI19" s="164"/>
      <c r="AJ19" s="186"/>
      <c r="AK19" s="242"/>
      <c r="AL19" s="242"/>
      <c r="AM19" s="250"/>
      <c r="AN19" s="250"/>
      <c r="AO19" s="250"/>
      <c r="AP19" s="250"/>
      <c r="AQ19" s="250"/>
      <c r="AR19" s="250"/>
      <c r="AS19" s="250"/>
      <c r="AT19" s="250"/>
      <c r="AU19" s="250"/>
      <c r="AV19" s="250"/>
      <c r="AW19" s="250"/>
      <c r="AX19" s="250"/>
      <c r="AY19" s="250"/>
      <c r="AZ19" s="250"/>
      <c r="BA19" s="250"/>
      <c r="BB19" s="250"/>
      <c r="BC19" s="250"/>
      <c r="BD19" s="250"/>
      <c r="BE19" s="250"/>
      <c r="BF19" s="250"/>
    </row>
    <row r="20" spans="1:58" ht="13" thickBot="1" x14ac:dyDescent="0.3">
      <c r="A20" s="242"/>
      <c r="B20" s="444"/>
      <c r="C20" s="451"/>
      <c r="D20" s="30" t="s">
        <v>18</v>
      </c>
      <c r="E20" s="147">
        <f t="shared" ref="E20:N20" si="4">MAX(E16:E18)-MIN(E16:E18)</f>
        <v>9.9999999999994316E-2</v>
      </c>
      <c r="F20" s="147">
        <f t="shared" si="4"/>
        <v>0.20000000000000284</v>
      </c>
      <c r="G20" s="147">
        <f t="shared" si="4"/>
        <v>0.10000000000000853</v>
      </c>
      <c r="H20" s="147">
        <f t="shared" si="4"/>
        <v>0.20000000000000284</v>
      </c>
      <c r="I20" s="147">
        <f t="shared" si="4"/>
        <v>0.60000000000000853</v>
      </c>
      <c r="J20" s="147">
        <f t="shared" si="4"/>
        <v>9.9999999999994316E-2</v>
      </c>
      <c r="K20" s="147">
        <f t="shared" si="4"/>
        <v>0</v>
      </c>
      <c r="L20" s="147">
        <f t="shared" si="4"/>
        <v>0</v>
      </c>
      <c r="M20" s="147">
        <f t="shared" si="4"/>
        <v>0.70000000000000284</v>
      </c>
      <c r="N20" s="147">
        <f t="shared" si="4"/>
        <v>9.9999999999994316E-2</v>
      </c>
      <c r="O20" s="32"/>
      <c r="P20" s="172">
        <f t="shared" si="0"/>
        <v>0.21000000000000085</v>
      </c>
      <c r="Q20" s="237"/>
      <c r="R20" s="237"/>
      <c r="S20" s="185"/>
      <c r="T20" s="164"/>
      <c r="U20" s="164"/>
      <c r="V20" s="164"/>
      <c r="W20" s="164"/>
      <c r="X20" s="164"/>
      <c r="Y20" s="164"/>
      <c r="Z20" s="164"/>
      <c r="AA20" s="164"/>
      <c r="AB20" s="164"/>
      <c r="AC20" s="164"/>
      <c r="AD20" s="164"/>
      <c r="AE20" s="164"/>
      <c r="AF20" s="164"/>
      <c r="AG20" s="164"/>
      <c r="AH20" s="164"/>
      <c r="AI20" s="164"/>
      <c r="AJ20" s="186"/>
      <c r="AK20" s="242"/>
      <c r="AL20" s="242"/>
      <c r="AM20" s="250"/>
      <c r="AN20" s="250"/>
      <c r="AO20" s="250"/>
      <c r="AP20" s="250"/>
      <c r="AQ20" s="250"/>
      <c r="AR20" s="250"/>
      <c r="AS20" s="250"/>
      <c r="AT20" s="250"/>
      <c r="AU20" s="250"/>
      <c r="AV20" s="250"/>
      <c r="AW20" s="250"/>
      <c r="AX20" s="250"/>
      <c r="AY20" s="250"/>
      <c r="AZ20" s="250"/>
      <c r="BA20" s="250"/>
      <c r="BB20" s="250"/>
      <c r="BC20" s="250"/>
      <c r="BD20" s="250"/>
      <c r="BE20" s="250"/>
      <c r="BF20" s="250"/>
    </row>
    <row r="21" spans="1:58" ht="13.5" customHeight="1" x14ac:dyDescent="0.25">
      <c r="A21" s="242"/>
      <c r="B21" s="444"/>
      <c r="C21" s="449" t="s">
        <v>74</v>
      </c>
      <c r="D21" s="22">
        <v>1</v>
      </c>
      <c r="E21" s="144">
        <v>72.5</v>
      </c>
      <c r="F21" s="144">
        <v>72.53</v>
      </c>
      <c r="G21" s="144">
        <v>72.5</v>
      </c>
      <c r="H21" s="144">
        <v>72.5</v>
      </c>
      <c r="I21" s="144">
        <v>72.510000000000005</v>
      </c>
      <c r="J21" s="144">
        <v>72.52</v>
      </c>
      <c r="K21" s="144">
        <v>72.510000000000005</v>
      </c>
      <c r="L21" s="144">
        <v>72.510000000000005</v>
      </c>
      <c r="M21" s="144">
        <v>72.5</v>
      </c>
      <c r="N21" s="144">
        <v>72.53</v>
      </c>
      <c r="O21" s="23"/>
      <c r="P21" s="170">
        <f t="shared" si="0"/>
        <v>72.510999999999996</v>
      </c>
      <c r="Q21" s="237"/>
      <c r="R21" s="237"/>
      <c r="S21" s="185"/>
      <c r="T21" s="164"/>
      <c r="U21" s="164"/>
      <c r="V21" s="164"/>
      <c r="W21" s="164"/>
      <c r="X21" s="164"/>
      <c r="Y21" s="164"/>
      <c r="Z21" s="164"/>
      <c r="AA21" s="164"/>
      <c r="AB21" s="164"/>
      <c r="AC21" s="164"/>
      <c r="AD21" s="164"/>
      <c r="AE21" s="164"/>
      <c r="AF21" s="164"/>
      <c r="AG21" s="164"/>
      <c r="AH21" s="164"/>
      <c r="AI21" s="164"/>
      <c r="AJ21" s="186"/>
      <c r="AK21" s="242"/>
      <c r="AL21" s="242"/>
      <c r="AM21" s="250"/>
      <c r="AN21" s="250"/>
      <c r="AO21" s="250"/>
      <c r="AP21" s="250"/>
      <c r="AQ21" s="250"/>
      <c r="AR21" s="250"/>
      <c r="AS21" s="250"/>
      <c r="AT21" s="250"/>
      <c r="AU21" s="250"/>
      <c r="AV21" s="250"/>
      <c r="AW21" s="250"/>
      <c r="AX21" s="250"/>
      <c r="AY21" s="250"/>
      <c r="AZ21" s="250"/>
      <c r="BA21" s="250"/>
      <c r="BB21" s="250"/>
      <c r="BC21" s="250"/>
      <c r="BD21" s="250"/>
      <c r="BE21" s="250"/>
      <c r="BF21" s="250"/>
    </row>
    <row r="22" spans="1:58" x14ac:dyDescent="0.25">
      <c r="A22" s="242"/>
      <c r="B22" s="444"/>
      <c r="C22" s="450"/>
      <c r="D22" s="26">
        <v>2</v>
      </c>
      <c r="E22" s="145">
        <v>72.5</v>
      </c>
      <c r="F22" s="145">
        <v>72.53</v>
      </c>
      <c r="G22" s="145">
        <v>72.5</v>
      </c>
      <c r="H22" s="145">
        <v>72.5</v>
      </c>
      <c r="I22" s="145">
        <v>72.53</v>
      </c>
      <c r="J22" s="145">
        <v>72.52</v>
      </c>
      <c r="K22" s="145">
        <v>72.510000000000005</v>
      </c>
      <c r="L22" s="145">
        <v>72.510000000000005</v>
      </c>
      <c r="M22" s="145">
        <v>72.5</v>
      </c>
      <c r="N22" s="145">
        <v>72.53</v>
      </c>
      <c r="O22" s="27"/>
      <c r="P22" s="171">
        <f t="shared" si="0"/>
        <v>72.512999999999991</v>
      </c>
      <c r="Q22" s="237"/>
      <c r="R22" s="237"/>
      <c r="S22" s="185"/>
      <c r="T22" s="164"/>
      <c r="U22" s="164"/>
      <c r="V22" s="164"/>
      <c r="W22" s="164"/>
      <c r="X22" s="164"/>
      <c r="Y22" s="164"/>
      <c r="Z22" s="164"/>
      <c r="AA22" s="164"/>
      <c r="AB22" s="164"/>
      <c r="AC22" s="164"/>
      <c r="AD22" s="164"/>
      <c r="AE22" s="164"/>
      <c r="AF22" s="164"/>
      <c r="AG22" s="164"/>
      <c r="AH22" s="164"/>
      <c r="AI22" s="164"/>
      <c r="AJ22" s="186"/>
      <c r="AK22" s="242"/>
      <c r="AL22" s="242"/>
      <c r="AM22" s="250"/>
      <c r="AN22" s="250"/>
      <c r="AO22" s="250"/>
      <c r="AP22" s="250"/>
      <c r="AQ22" s="250"/>
      <c r="AR22" s="250"/>
      <c r="AS22" s="250"/>
      <c r="AT22" s="250"/>
      <c r="AU22" s="250"/>
      <c r="AV22" s="250"/>
      <c r="AW22" s="250"/>
      <c r="AX22" s="250"/>
      <c r="AY22" s="250"/>
      <c r="AZ22" s="250"/>
      <c r="BA22" s="250"/>
      <c r="BB22" s="250"/>
      <c r="BC22" s="250"/>
      <c r="BD22" s="250"/>
      <c r="BE22" s="250"/>
      <c r="BF22" s="250"/>
    </row>
    <row r="23" spans="1:58" x14ac:dyDescent="0.25">
      <c r="A23" s="242"/>
      <c r="B23" s="444"/>
      <c r="C23" s="450"/>
      <c r="D23" s="26">
        <v>3</v>
      </c>
      <c r="E23" s="145">
        <v>72.5</v>
      </c>
      <c r="F23" s="145">
        <v>72.53</v>
      </c>
      <c r="G23" s="145">
        <v>72.5</v>
      </c>
      <c r="H23" s="145">
        <v>72.5</v>
      </c>
      <c r="I23" s="145">
        <v>72.53</v>
      </c>
      <c r="J23" s="145">
        <v>72.52</v>
      </c>
      <c r="K23" s="145">
        <v>72.510000000000005</v>
      </c>
      <c r="L23" s="145">
        <v>72.510000000000005</v>
      </c>
      <c r="M23" s="145">
        <v>72.5</v>
      </c>
      <c r="N23" s="145">
        <v>72.53</v>
      </c>
      <c r="O23" s="27"/>
      <c r="P23" s="171">
        <f t="shared" si="0"/>
        <v>72.512999999999991</v>
      </c>
      <c r="Q23" s="237"/>
      <c r="R23" s="237"/>
      <c r="S23" s="185"/>
      <c r="T23" s="164"/>
      <c r="U23" s="164"/>
      <c r="V23" s="164"/>
      <c r="W23" s="164"/>
      <c r="X23" s="164"/>
      <c r="Y23" s="164"/>
      <c r="Z23" s="164"/>
      <c r="AA23" s="164"/>
      <c r="AB23" s="164"/>
      <c r="AC23" s="164"/>
      <c r="AD23" s="164"/>
      <c r="AE23" s="164"/>
      <c r="AF23" s="164"/>
      <c r="AG23" s="164"/>
      <c r="AH23" s="164"/>
      <c r="AI23" s="164"/>
      <c r="AJ23" s="186"/>
      <c r="AK23" s="242"/>
      <c r="AL23" s="242"/>
      <c r="AM23" s="250"/>
      <c r="AN23" s="250"/>
      <c r="AO23" s="250"/>
      <c r="AP23" s="250"/>
      <c r="AQ23" s="250"/>
      <c r="AR23" s="250"/>
      <c r="AS23" s="250"/>
      <c r="AT23" s="250"/>
      <c r="AU23" s="250"/>
      <c r="AV23" s="250"/>
      <c r="AW23" s="250"/>
      <c r="AX23" s="250"/>
      <c r="AY23" s="250"/>
      <c r="AZ23" s="250"/>
      <c r="BA23" s="250"/>
      <c r="BB23" s="250"/>
      <c r="BC23" s="250"/>
      <c r="BD23" s="250"/>
      <c r="BE23" s="250"/>
      <c r="BF23" s="250"/>
    </row>
    <row r="24" spans="1:58" x14ac:dyDescent="0.25">
      <c r="A24" s="242"/>
      <c r="B24" s="444"/>
      <c r="C24" s="450"/>
      <c r="D24" s="28" t="s">
        <v>17</v>
      </c>
      <c r="E24" s="146">
        <f t="shared" ref="E24:N24" si="5">IF(ISBLANK($P$7),,SUM(E21:E23)/$P$7)</f>
        <v>72.5</v>
      </c>
      <c r="F24" s="146">
        <f t="shared" si="5"/>
        <v>72.53</v>
      </c>
      <c r="G24" s="146">
        <f t="shared" si="5"/>
        <v>72.5</v>
      </c>
      <c r="H24" s="146">
        <f t="shared" si="5"/>
        <v>72.5</v>
      </c>
      <c r="I24" s="146">
        <f t="shared" si="5"/>
        <v>72.523333333333341</v>
      </c>
      <c r="J24" s="146">
        <f t="shared" si="5"/>
        <v>72.52</v>
      </c>
      <c r="K24" s="146">
        <f t="shared" si="5"/>
        <v>72.510000000000005</v>
      </c>
      <c r="L24" s="146">
        <f t="shared" si="5"/>
        <v>72.510000000000005</v>
      </c>
      <c r="M24" s="146">
        <f t="shared" si="5"/>
        <v>72.5</v>
      </c>
      <c r="N24" s="146">
        <f t="shared" si="5"/>
        <v>72.53</v>
      </c>
      <c r="O24" s="29"/>
      <c r="P24" s="171">
        <f t="shared" si="0"/>
        <v>72.512333333333316</v>
      </c>
      <c r="Q24" s="237"/>
      <c r="R24" s="237"/>
      <c r="S24" s="185"/>
      <c r="T24" s="164"/>
      <c r="U24" s="164"/>
      <c r="V24" s="164"/>
      <c r="W24" s="164"/>
      <c r="X24" s="164"/>
      <c r="Y24" s="164"/>
      <c r="Z24" s="164"/>
      <c r="AA24" s="164"/>
      <c r="AB24" s="164"/>
      <c r="AC24" s="164"/>
      <c r="AD24" s="164"/>
      <c r="AE24" s="164"/>
      <c r="AF24" s="164"/>
      <c r="AG24" s="164"/>
      <c r="AH24" s="164"/>
      <c r="AI24" s="164"/>
      <c r="AJ24" s="186"/>
      <c r="AK24" s="242"/>
      <c r="AL24" s="242"/>
      <c r="AM24" s="250"/>
      <c r="AN24" s="250"/>
      <c r="AO24" s="250"/>
      <c r="AP24" s="250"/>
      <c r="AQ24" s="250"/>
      <c r="AR24" s="250"/>
      <c r="AS24" s="250"/>
      <c r="AT24" s="250"/>
      <c r="AU24" s="250"/>
      <c r="AV24" s="250"/>
      <c r="AW24" s="250"/>
      <c r="AX24" s="250"/>
      <c r="AY24" s="250"/>
      <c r="AZ24" s="250"/>
      <c r="BA24" s="250"/>
      <c r="BB24" s="250"/>
      <c r="BC24" s="250"/>
      <c r="BD24" s="250"/>
      <c r="BE24" s="250"/>
      <c r="BF24" s="250"/>
    </row>
    <row r="25" spans="1:58" ht="13" thickBot="1" x14ac:dyDescent="0.3">
      <c r="A25" s="242"/>
      <c r="B25" s="445"/>
      <c r="C25" s="452"/>
      <c r="D25" s="30" t="s">
        <v>18</v>
      </c>
      <c r="E25" s="31">
        <f t="shared" ref="E25:N25" si="6">MAX(E21:E23)-MIN(E21:E23)</f>
        <v>0</v>
      </c>
      <c r="F25" s="31">
        <f t="shared" si="6"/>
        <v>0</v>
      </c>
      <c r="G25" s="31">
        <f t="shared" si="6"/>
        <v>0</v>
      </c>
      <c r="H25" s="31">
        <f t="shared" si="6"/>
        <v>0</v>
      </c>
      <c r="I25" s="31">
        <f t="shared" si="6"/>
        <v>1.9999999999996021E-2</v>
      </c>
      <c r="J25" s="31">
        <f t="shared" si="6"/>
        <v>0</v>
      </c>
      <c r="K25" s="31">
        <f t="shared" si="6"/>
        <v>0</v>
      </c>
      <c r="L25" s="31">
        <f t="shared" si="6"/>
        <v>0</v>
      </c>
      <c r="M25" s="31">
        <f t="shared" si="6"/>
        <v>0</v>
      </c>
      <c r="N25" s="31">
        <f t="shared" si="6"/>
        <v>0</v>
      </c>
      <c r="O25" s="32"/>
      <c r="P25" s="172">
        <f t="shared" si="0"/>
        <v>1.9999999999996019E-3</v>
      </c>
      <c r="Q25" s="237"/>
      <c r="R25" s="237"/>
      <c r="S25" s="185"/>
      <c r="T25" s="164"/>
      <c r="U25" s="164"/>
      <c r="V25" s="164"/>
      <c r="W25" s="164"/>
      <c r="X25" s="164"/>
      <c r="Y25" s="164"/>
      <c r="Z25" s="164"/>
      <c r="AA25" s="164"/>
      <c r="AB25" s="164"/>
      <c r="AC25" s="164"/>
      <c r="AD25" s="164"/>
      <c r="AE25" s="164"/>
      <c r="AF25" s="164"/>
      <c r="AG25" s="164"/>
      <c r="AH25" s="164"/>
      <c r="AI25" s="164"/>
      <c r="AJ25" s="186"/>
      <c r="AK25" s="242"/>
      <c r="AL25" s="242"/>
      <c r="AM25" s="250"/>
      <c r="AN25" s="250"/>
      <c r="AO25" s="250"/>
      <c r="AP25" s="250"/>
      <c r="AQ25" s="250"/>
      <c r="AR25" s="250"/>
      <c r="AS25" s="250"/>
      <c r="AT25" s="250"/>
      <c r="AU25" s="250"/>
      <c r="AV25" s="250"/>
      <c r="AW25" s="250"/>
      <c r="AX25" s="250"/>
      <c r="AY25" s="250"/>
      <c r="AZ25" s="250"/>
      <c r="BA25" s="250"/>
      <c r="BB25" s="250"/>
      <c r="BC25" s="250"/>
      <c r="BD25" s="250"/>
      <c r="BE25" s="250"/>
      <c r="BF25" s="250"/>
    </row>
    <row r="26" spans="1:58" x14ac:dyDescent="0.25">
      <c r="A26" s="242"/>
      <c r="B26" s="488" t="s">
        <v>19</v>
      </c>
      <c r="C26" s="489"/>
      <c r="D26" s="489"/>
      <c r="E26" s="349">
        <f t="shared" ref="E26:N26" si="7">IF(ISBLANK($P$6),,SUM(E14,E19,E24)/$P$6)</f>
        <v>72.533333333333331</v>
      </c>
      <c r="F26" s="349">
        <f t="shared" si="7"/>
        <v>72.876666666666679</v>
      </c>
      <c r="G26" s="349">
        <f t="shared" si="7"/>
        <v>72.63333333333334</v>
      </c>
      <c r="H26" s="349">
        <f t="shared" si="7"/>
        <v>72.444444444444443</v>
      </c>
      <c r="I26" s="349">
        <f t="shared" si="7"/>
        <v>72.663333333333341</v>
      </c>
      <c r="J26" s="349">
        <f t="shared" si="7"/>
        <v>72.684444444444452</v>
      </c>
      <c r="K26" s="349">
        <f t="shared" si="7"/>
        <v>72.492222222222225</v>
      </c>
      <c r="L26" s="349">
        <f t="shared" si="7"/>
        <v>72.592222222222219</v>
      </c>
      <c r="M26" s="349">
        <f t="shared" si="7"/>
        <v>72.766666666666666</v>
      </c>
      <c r="N26" s="349">
        <f t="shared" si="7"/>
        <v>72.587777777777788</v>
      </c>
      <c r="O26" s="33"/>
      <c r="P26" s="173">
        <f t="shared" si="0"/>
        <v>72.62744444444445</v>
      </c>
      <c r="Q26" s="238"/>
      <c r="R26" s="238"/>
      <c r="S26" s="185"/>
      <c r="T26" s="164"/>
      <c r="U26" s="164"/>
      <c r="V26" s="164"/>
      <c r="W26" s="164"/>
      <c r="X26" s="164"/>
      <c r="Y26" s="164"/>
      <c r="Z26" s="164"/>
      <c r="AA26" s="164"/>
      <c r="AB26" s="164"/>
      <c r="AC26" s="164"/>
      <c r="AD26" s="164"/>
      <c r="AE26" s="164"/>
      <c r="AF26" s="164"/>
      <c r="AG26" s="164"/>
      <c r="AH26" s="164"/>
      <c r="AI26" s="164"/>
      <c r="AJ26" s="186"/>
      <c r="AK26" s="242"/>
      <c r="AL26" s="242"/>
      <c r="AM26" s="250"/>
      <c r="AN26" s="250"/>
      <c r="AO26" s="250"/>
      <c r="AP26" s="250"/>
      <c r="AQ26" s="250"/>
      <c r="AR26" s="250"/>
      <c r="AS26" s="250"/>
      <c r="AT26" s="250"/>
      <c r="AU26" s="250"/>
      <c r="AV26" s="250"/>
      <c r="AW26" s="250"/>
      <c r="AX26" s="250"/>
      <c r="AY26" s="250"/>
      <c r="AZ26" s="250"/>
      <c r="BA26" s="250"/>
      <c r="BB26" s="250"/>
      <c r="BC26" s="250"/>
      <c r="BD26" s="250"/>
      <c r="BE26" s="250"/>
      <c r="BF26" s="250"/>
    </row>
    <row r="27" spans="1:58" ht="13" thickBot="1" x14ac:dyDescent="0.3">
      <c r="A27" s="242"/>
      <c r="B27" s="490"/>
      <c r="C27" s="491"/>
      <c r="D27" s="491"/>
      <c r="E27" s="350"/>
      <c r="F27" s="350"/>
      <c r="G27" s="350"/>
      <c r="H27" s="350"/>
      <c r="I27" s="350"/>
      <c r="J27" s="350"/>
      <c r="K27" s="350"/>
      <c r="L27" s="350"/>
      <c r="M27" s="350"/>
      <c r="N27" s="350"/>
      <c r="O27" s="35"/>
      <c r="P27" s="174">
        <f>MAX(E26:N27)-MIN(E26:N27)</f>
        <v>0.4322222222222365</v>
      </c>
      <c r="Q27" s="238"/>
      <c r="R27" s="238"/>
      <c r="S27" s="185"/>
      <c r="T27" s="164"/>
      <c r="U27" s="164"/>
      <c r="V27" s="164"/>
      <c r="W27" s="164"/>
      <c r="X27" s="164"/>
      <c r="Y27" s="164"/>
      <c r="Z27" s="164"/>
      <c r="AA27" s="164"/>
      <c r="AB27" s="164"/>
      <c r="AC27" s="164"/>
      <c r="AD27" s="164"/>
      <c r="AE27" s="164"/>
      <c r="AF27" s="164"/>
      <c r="AG27" s="164"/>
      <c r="AH27" s="164"/>
      <c r="AI27" s="164"/>
      <c r="AJ27" s="186"/>
      <c r="AK27" s="242"/>
      <c r="AL27" s="242"/>
      <c r="AM27" s="250"/>
      <c r="AN27" s="250"/>
      <c r="AO27" s="250"/>
      <c r="AP27" s="250"/>
      <c r="AQ27" s="250"/>
      <c r="AR27" s="250"/>
      <c r="AS27" s="250"/>
      <c r="AT27" s="250"/>
      <c r="AU27" s="250"/>
      <c r="AV27" s="250"/>
      <c r="AW27" s="250"/>
      <c r="AX27" s="250"/>
      <c r="AY27" s="250"/>
      <c r="AZ27" s="250"/>
      <c r="BA27" s="250"/>
      <c r="BB27" s="250"/>
      <c r="BC27" s="250"/>
      <c r="BD27" s="250"/>
      <c r="BE27" s="250"/>
      <c r="BF27" s="250"/>
    </row>
    <row r="28" spans="1:58" ht="14.25" customHeight="1" x14ac:dyDescent="0.4">
      <c r="A28" s="242"/>
      <c r="B28" s="361" t="s">
        <v>20</v>
      </c>
      <c r="C28" s="362"/>
      <c r="D28" s="362"/>
      <c r="E28" s="37" t="s">
        <v>21</v>
      </c>
      <c r="F28" s="38"/>
      <c r="G28" s="39"/>
      <c r="H28" s="39"/>
      <c r="I28" s="39">
        <f>IF(P6=0,,SUM(P25,P20,P15)/P6)</f>
        <v>0.18399999999999891</v>
      </c>
      <c r="J28" s="40"/>
      <c r="K28" s="40"/>
      <c r="L28" s="41"/>
      <c r="M28" s="486" t="s">
        <v>22</v>
      </c>
      <c r="N28" s="487"/>
      <c r="O28" s="338" t="s">
        <v>23</v>
      </c>
      <c r="P28" s="339"/>
      <c r="Q28" s="239"/>
      <c r="R28" s="239"/>
      <c r="S28" s="185"/>
      <c r="T28" s="164"/>
      <c r="U28" s="164"/>
      <c r="V28" s="164"/>
      <c r="W28" s="164"/>
      <c r="X28" s="164"/>
      <c r="Y28" s="164"/>
      <c r="Z28" s="164"/>
      <c r="AA28" s="164"/>
      <c r="AB28" s="164"/>
      <c r="AC28" s="164"/>
      <c r="AD28" s="164"/>
      <c r="AE28" s="164"/>
      <c r="AF28" s="164"/>
      <c r="AG28" s="164"/>
      <c r="AH28" s="164"/>
      <c r="AI28" s="164"/>
      <c r="AJ28" s="186"/>
      <c r="AK28" s="242"/>
      <c r="AL28" s="242"/>
      <c r="AM28" s="250"/>
      <c r="AN28" s="250"/>
      <c r="AO28" s="250"/>
      <c r="AP28" s="250"/>
      <c r="AQ28" s="250"/>
      <c r="AR28" s="250"/>
      <c r="AS28" s="250"/>
      <c r="AT28" s="250"/>
      <c r="AU28" s="250"/>
      <c r="AV28" s="250"/>
      <c r="AW28" s="250"/>
      <c r="AX28" s="250"/>
      <c r="AY28" s="250"/>
      <c r="AZ28" s="250"/>
      <c r="BA28" s="250"/>
      <c r="BB28" s="250"/>
      <c r="BC28" s="250"/>
      <c r="BD28" s="250"/>
      <c r="BE28" s="250"/>
      <c r="BF28" s="250"/>
    </row>
    <row r="29" spans="1:58" ht="14.25" customHeight="1" x14ac:dyDescent="0.25">
      <c r="A29" s="242"/>
      <c r="B29" s="376">
        <v>2</v>
      </c>
      <c r="C29" s="377"/>
      <c r="D29" s="377"/>
      <c r="E29" s="42">
        <v>3.27</v>
      </c>
      <c r="F29" s="43"/>
      <c r="G29" s="44"/>
      <c r="H29" s="44"/>
      <c r="I29" s="45">
        <f>IF(P6=2,MAX(P19,P14)-MIN(P19,P14),MAX(P24,P19,P14)-MIN(P24,P19,P14))</f>
        <v>0.22766666666669266</v>
      </c>
      <c r="J29" s="46"/>
      <c r="K29" s="46"/>
      <c r="L29" s="47"/>
      <c r="M29" s="421">
        <v>2</v>
      </c>
      <c r="N29" s="422"/>
      <c r="O29" s="423">
        <v>0.70709999999999995</v>
      </c>
      <c r="P29" s="424"/>
      <c r="Q29" s="240"/>
      <c r="R29" s="240"/>
      <c r="S29" s="185"/>
      <c r="T29" s="164"/>
      <c r="U29" s="164"/>
      <c r="V29" s="164"/>
      <c r="W29" s="164"/>
      <c r="X29" s="164"/>
      <c r="Y29" s="164"/>
      <c r="Z29" s="164"/>
      <c r="AA29" s="164"/>
      <c r="AB29" s="164"/>
      <c r="AC29" s="164"/>
      <c r="AD29" s="164"/>
      <c r="AE29" s="164"/>
      <c r="AF29" s="164"/>
      <c r="AG29" s="164"/>
      <c r="AH29" s="164"/>
      <c r="AI29" s="164"/>
      <c r="AJ29" s="186"/>
      <c r="AK29" s="242"/>
      <c r="AL29" s="242"/>
      <c r="AM29" s="250"/>
      <c r="AN29" s="250"/>
      <c r="AO29" s="250"/>
      <c r="AP29" s="250"/>
      <c r="AQ29" s="250"/>
      <c r="AR29" s="250"/>
      <c r="AS29" s="250"/>
      <c r="AT29" s="250"/>
      <c r="AU29" s="250"/>
      <c r="AV29" s="250"/>
      <c r="AW29" s="250"/>
      <c r="AX29" s="250"/>
      <c r="AY29" s="250"/>
      <c r="AZ29" s="250"/>
      <c r="BA29" s="250"/>
      <c r="BB29" s="250"/>
      <c r="BC29" s="250"/>
      <c r="BD29" s="250"/>
      <c r="BE29" s="250"/>
      <c r="BF29" s="250"/>
    </row>
    <row r="30" spans="1:58" ht="14.25" customHeight="1" thickBot="1" x14ac:dyDescent="0.3">
      <c r="A30" s="242"/>
      <c r="B30" s="379">
        <v>3</v>
      </c>
      <c r="C30" s="380"/>
      <c r="D30" s="380"/>
      <c r="E30" s="48">
        <v>2.58</v>
      </c>
      <c r="F30" s="49"/>
      <c r="G30" s="50"/>
      <c r="H30" s="50"/>
      <c r="I30" s="51">
        <f>IF(B29=P7,E29,E30)*I28</f>
        <v>0.4747199999999972</v>
      </c>
      <c r="J30" s="52"/>
      <c r="K30" s="52"/>
      <c r="L30" s="53"/>
      <c r="M30" s="425">
        <v>3</v>
      </c>
      <c r="N30" s="426"/>
      <c r="O30" s="427">
        <v>0.52310000000000001</v>
      </c>
      <c r="P30" s="428"/>
      <c r="Q30" s="240"/>
      <c r="R30" s="240"/>
      <c r="S30" s="185"/>
      <c r="T30" s="164"/>
      <c r="U30" s="164"/>
      <c r="V30" s="164"/>
      <c r="W30" s="164"/>
      <c r="X30" s="164"/>
      <c r="Y30" s="164"/>
      <c r="Z30" s="164"/>
      <c r="AA30" s="164"/>
      <c r="AB30" s="164"/>
      <c r="AC30" s="164"/>
      <c r="AD30" s="164"/>
      <c r="AE30" s="164"/>
      <c r="AF30" s="164"/>
      <c r="AG30" s="164"/>
      <c r="AH30" s="164"/>
      <c r="AI30" s="164"/>
      <c r="AJ30" s="186"/>
      <c r="AK30" s="242"/>
      <c r="AL30" s="242"/>
      <c r="AM30" s="250"/>
      <c r="AN30" s="250"/>
      <c r="AO30" s="250"/>
      <c r="AP30" s="250"/>
      <c r="AQ30" s="250"/>
      <c r="AR30" s="250"/>
      <c r="AS30" s="250"/>
      <c r="AT30" s="250"/>
      <c r="AU30" s="250"/>
      <c r="AV30" s="250"/>
      <c r="AW30" s="250"/>
      <c r="AX30" s="250"/>
      <c r="AY30" s="250"/>
      <c r="AZ30" s="250"/>
      <c r="BA30" s="250"/>
      <c r="BB30" s="250"/>
      <c r="BC30" s="250"/>
      <c r="BD30" s="250"/>
      <c r="BE30" s="250"/>
      <c r="BF30" s="250"/>
    </row>
    <row r="31" spans="1:58" ht="15.5" thickBot="1" x14ac:dyDescent="0.45">
      <c r="A31" s="242"/>
      <c r="B31" s="175" t="s">
        <v>24</v>
      </c>
      <c r="C31" s="55"/>
      <c r="D31" s="55"/>
      <c r="E31" s="55"/>
      <c r="F31" s="56"/>
      <c r="G31" s="435" t="s">
        <v>20</v>
      </c>
      <c r="H31" s="436"/>
      <c r="I31" s="436" t="s">
        <v>25</v>
      </c>
      <c r="J31" s="437"/>
      <c r="K31" s="438" t="s">
        <v>26</v>
      </c>
      <c r="L31" s="439"/>
      <c r="M31" s="439"/>
      <c r="N31" s="439"/>
      <c r="O31" s="439"/>
      <c r="P31" s="440"/>
      <c r="Q31" s="239"/>
      <c r="R31" s="239"/>
      <c r="S31" s="185"/>
      <c r="T31" s="164"/>
      <c r="U31" s="164"/>
      <c r="V31" s="164"/>
      <c r="W31" s="164"/>
      <c r="X31" s="164"/>
      <c r="Y31" s="164"/>
      <c r="Z31" s="164"/>
      <c r="AA31" s="164"/>
      <c r="AB31" s="164"/>
      <c r="AC31" s="164"/>
      <c r="AD31" s="164"/>
      <c r="AE31" s="164"/>
      <c r="AF31" s="164"/>
      <c r="AG31" s="164"/>
      <c r="AH31" s="164"/>
      <c r="AI31" s="164"/>
      <c r="AJ31" s="186"/>
      <c r="AK31" s="242"/>
      <c r="AL31" s="242"/>
      <c r="AM31" s="250"/>
      <c r="AN31" s="250"/>
      <c r="AO31" s="250"/>
      <c r="AP31" s="250"/>
      <c r="AQ31" s="250"/>
      <c r="AR31" s="250"/>
      <c r="AS31" s="250"/>
      <c r="AT31" s="250"/>
      <c r="AU31" s="250"/>
      <c r="AV31" s="250"/>
      <c r="AW31" s="250"/>
      <c r="AX31" s="250"/>
      <c r="AY31" s="250"/>
      <c r="AZ31" s="250"/>
      <c r="BA31" s="250"/>
      <c r="BB31" s="250"/>
      <c r="BC31" s="250"/>
      <c r="BD31" s="250"/>
      <c r="BE31" s="250"/>
      <c r="BF31" s="250"/>
    </row>
    <row r="32" spans="1:58" ht="14.25" customHeight="1" x14ac:dyDescent="0.3">
      <c r="A32" s="242"/>
      <c r="B32" s="176"/>
      <c r="C32" s="58"/>
      <c r="D32" s="58"/>
      <c r="E32" s="59">
        <f>IF((G32=P7),I32,I33)*I28</f>
        <v>0.10870719999999935</v>
      </c>
      <c r="F32" s="60"/>
      <c r="G32" s="376">
        <v>2</v>
      </c>
      <c r="H32" s="377"/>
      <c r="I32" s="377">
        <v>0.88619999999999999</v>
      </c>
      <c r="J32" s="378"/>
      <c r="K32" s="429"/>
      <c r="L32" s="365"/>
      <c r="M32" s="432" t="s">
        <v>27</v>
      </c>
      <c r="N32" s="433"/>
      <c r="O32" s="433"/>
      <c r="P32" s="434"/>
      <c r="Q32" s="239"/>
      <c r="R32" s="239"/>
      <c r="S32" s="185"/>
      <c r="T32" s="164"/>
      <c r="U32" s="164"/>
      <c r="V32" s="164"/>
      <c r="W32" s="164"/>
      <c r="X32" s="164"/>
      <c r="Y32" s="164"/>
      <c r="Z32" s="164"/>
      <c r="AA32" s="164"/>
      <c r="AB32" s="164"/>
      <c r="AC32" s="164"/>
      <c r="AD32" s="164"/>
      <c r="AE32" s="164"/>
      <c r="AF32" s="164"/>
      <c r="AG32" s="164"/>
      <c r="AH32" s="164"/>
      <c r="AI32" s="164"/>
      <c r="AJ32" s="186"/>
      <c r="AK32" s="242"/>
      <c r="AL32" s="242"/>
      <c r="AM32" s="250"/>
      <c r="AN32" s="250"/>
      <c r="AO32" s="250"/>
      <c r="AP32" s="250"/>
      <c r="AQ32" s="250"/>
      <c r="AR32" s="250"/>
      <c r="AS32" s="250"/>
      <c r="AT32" s="250"/>
      <c r="AU32" s="250"/>
      <c r="AV32" s="250"/>
      <c r="AW32" s="250"/>
      <c r="AX32" s="250"/>
      <c r="AY32" s="250"/>
      <c r="AZ32" s="250"/>
      <c r="BA32" s="250"/>
      <c r="BB32" s="250"/>
      <c r="BC32" s="250"/>
      <c r="BD32" s="250"/>
      <c r="BE32" s="250"/>
      <c r="BF32" s="250"/>
    </row>
    <row r="33" spans="1:59" ht="13.5" thickBot="1" x14ac:dyDescent="0.35">
      <c r="A33" s="242"/>
      <c r="B33" s="177" t="s">
        <v>28</v>
      </c>
      <c r="C33" s="62"/>
      <c r="D33" s="62"/>
      <c r="E33" s="62"/>
      <c r="F33" s="63"/>
      <c r="G33" s="379">
        <v>3</v>
      </c>
      <c r="H33" s="380"/>
      <c r="I33" s="380">
        <v>0.59079999999999999</v>
      </c>
      <c r="J33" s="381"/>
      <c r="K33" s="430"/>
      <c r="L33" s="431"/>
      <c r="M33" s="382" t="s">
        <v>29</v>
      </c>
      <c r="N33" s="383"/>
      <c r="O33" s="441" t="s">
        <v>30</v>
      </c>
      <c r="P33" s="442"/>
      <c r="Q33" s="239"/>
      <c r="R33" s="239"/>
      <c r="S33" s="185"/>
      <c r="T33" s="164"/>
      <c r="U33" s="164"/>
      <c r="V33" s="164"/>
      <c r="W33" s="164"/>
      <c r="X33" s="164"/>
      <c r="Y33" s="164"/>
      <c r="Z33" s="164"/>
      <c r="AA33" s="164"/>
      <c r="AB33" s="164"/>
      <c r="AC33" s="164"/>
      <c r="AD33" s="164"/>
      <c r="AE33" s="164"/>
      <c r="AF33" s="164"/>
      <c r="AG33" s="164"/>
      <c r="AH33" s="164"/>
      <c r="AI33" s="164"/>
      <c r="AJ33" s="186"/>
      <c r="AK33" s="242"/>
      <c r="AL33" s="242"/>
      <c r="AM33" s="250"/>
      <c r="AN33" s="250"/>
      <c r="AO33" s="250"/>
      <c r="AP33" s="250"/>
      <c r="AQ33" s="250"/>
      <c r="AR33" s="250"/>
      <c r="AS33" s="250"/>
      <c r="AT33" s="250"/>
      <c r="AU33" s="250"/>
      <c r="AV33" s="250"/>
      <c r="AW33" s="250"/>
      <c r="AX33" s="250"/>
      <c r="AY33" s="250"/>
      <c r="AZ33" s="250"/>
      <c r="BA33" s="250"/>
      <c r="BB33" s="250"/>
      <c r="BC33" s="250"/>
      <c r="BD33" s="250"/>
      <c r="BE33" s="250"/>
      <c r="BF33" s="250"/>
    </row>
    <row r="34" spans="1:59" ht="14.25" customHeight="1" x14ac:dyDescent="0.4">
      <c r="A34" s="242"/>
      <c r="B34" s="178"/>
      <c r="C34" s="55"/>
      <c r="D34" s="55"/>
      <c r="E34" s="55"/>
      <c r="F34" s="55"/>
      <c r="G34" s="361" t="s">
        <v>31</v>
      </c>
      <c r="H34" s="362"/>
      <c r="I34" s="362" t="s">
        <v>32</v>
      </c>
      <c r="J34" s="363"/>
      <c r="K34" s="364" t="s">
        <v>33</v>
      </c>
      <c r="L34" s="365"/>
      <c r="M34" s="368">
        <f>IF(E43=0,,E32/E43)</f>
        <v>0.51767605262556216</v>
      </c>
      <c r="N34" s="369"/>
      <c r="O34" s="372">
        <f>IF(P8=0,,6*E32/P8)</f>
        <v>0.32612159999999807</v>
      </c>
      <c r="P34" s="373"/>
      <c r="Q34" s="241"/>
      <c r="R34" s="241"/>
      <c r="S34" s="185"/>
      <c r="T34" s="164"/>
      <c r="U34" s="164"/>
      <c r="V34" s="164"/>
      <c r="W34" s="164"/>
      <c r="X34" s="164"/>
      <c r="Y34" s="164"/>
      <c r="Z34" s="164"/>
      <c r="AA34" s="164"/>
      <c r="AB34" s="164"/>
      <c r="AC34" s="164"/>
      <c r="AD34" s="164"/>
      <c r="AE34" s="164"/>
      <c r="AF34" s="164"/>
      <c r="AG34" s="164"/>
      <c r="AH34" s="164"/>
      <c r="AI34" s="164"/>
      <c r="AJ34" s="186"/>
      <c r="AK34" s="242"/>
      <c r="AL34" s="242"/>
      <c r="AM34" s="250"/>
      <c r="AN34" s="250"/>
      <c r="AO34" s="250"/>
      <c r="AP34" s="250"/>
      <c r="AQ34" s="250"/>
      <c r="AR34" s="250"/>
      <c r="AS34" s="250"/>
      <c r="AT34" s="250"/>
      <c r="AU34" s="250"/>
      <c r="AV34" s="250"/>
      <c r="AW34" s="250"/>
      <c r="AX34" s="250"/>
      <c r="AY34" s="250"/>
      <c r="AZ34" s="250"/>
      <c r="BA34" s="250"/>
      <c r="BB34" s="250"/>
      <c r="BC34" s="250"/>
      <c r="BD34" s="250"/>
      <c r="BE34" s="250"/>
      <c r="BF34" s="250"/>
    </row>
    <row r="35" spans="1:59" ht="14.25" customHeight="1" x14ac:dyDescent="0.25">
      <c r="A35" s="242"/>
      <c r="B35" s="176"/>
      <c r="C35" s="58"/>
      <c r="D35" s="58"/>
      <c r="E35" s="65">
        <f>IF((P5=0),,IF(P7=0,,IF(((I29*IF((M29=P6),O29,O30))^2-(E32^2/(P5*P7)))&lt;0,0,((I29*IF((M29=P6),O29,O30))^2-(E32^2/(P5*P7)))^0.5)))</f>
        <v>0.11742699504882323</v>
      </c>
      <c r="F35" s="58"/>
      <c r="G35" s="376">
        <v>2</v>
      </c>
      <c r="H35" s="377"/>
      <c r="I35" s="377">
        <v>0.70709999999999995</v>
      </c>
      <c r="J35" s="378"/>
      <c r="K35" s="366"/>
      <c r="L35" s="367"/>
      <c r="M35" s="370"/>
      <c r="N35" s="371"/>
      <c r="O35" s="374"/>
      <c r="P35" s="375"/>
      <c r="Q35" s="241"/>
      <c r="R35" s="241"/>
      <c r="S35" s="185"/>
      <c r="T35" s="164"/>
      <c r="U35" s="164"/>
      <c r="V35" s="164"/>
      <c r="W35" s="164"/>
      <c r="X35" s="164"/>
      <c r="Y35" s="164"/>
      <c r="Z35" s="164"/>
      <c r="AA35" s="164"/>
      <c r="AB35" s="164"/>
      <c r="AC35" s="164"/>
      <c r="AD35" s="164"/>
      <c r="AE35" s="164"/>
      <c r="AF35" s="164"/>
      <c r="AG35" s="164"/>
      <c r="AH35" s="164"/>
      <c r="AI35" s="164"/>
      <c r="AJ35" s="186"/>
      <c r="AK35" s="242"/>
      <c r="AL35" s="242"/>
      <c r="AM35" s="250"/>
      <c r="AN35" s="250"/>
      <c r="AO35" s="250"/>
      <c r="AP35" s="250"/>
      <c r="AQ35" s="250"/>
      <c r="AR35" s="250"/>
      <c r="AS35" s="250"/>
      <c r="AT35" s="250"/>
      <c r="AU35" s="250"/>
      <c r="AV35" s="250"/>
      <c r="AW35" s="250"/>
      <c r="AX35" s="250"/>
      <c r="AY35" s="250"/>
      <c r="AZ35" s="250"/>
      <c r="BA35" s="250"/>
      <c r="BB35" s="250"/>
      <c r="BC35" s="250"/>
      <c r="BD35" s="250"/>
      <c r="BE35" s="250"/>
      <c r="BF35" s="250"/>
    </row>
    <row r="36" spans="1:59" ht="12.75" customHeight="1" x14ac:dyDescent="0.25">
      <c r="A36" s="242"/>
      <c r="B36" s="177" t="s">
        <v>34</v>
      </c>
      <c r="C36" s="62"/>
      <c r="D36" s="62"/>
      <c r="E36" s="62"/>
      <c r="F36" s="62"/>
      <c r="G36" s="376">
        <v>3</v>
      </c>
      <c r="H36" s="377"/>
      <c r="I36" s="377">
        <v>0.52310000000000001</v>
      </c>
      <c r="J36" s="378"/>
      <c r="K36" s="385" t="s">
        <v>35</v>
      </c>
      <c r="L36" s="367"/>
      <c r="M36" s="393">
        <f>IF(E43=0,,E35/E43)</f>
        <v>0.55920070858744042</v>
      </c>
      <c r="N36" s="394"/>
      <c r="O36" s="374">
        <f>IF(P8=0,,6*E35/P8)</f>
        <v>0.35228098514646966</v>
      </c>
      <c r="P36" s="375"/>
      <c r="Q36" s="241"/>
      <c r="R36" s="241"/>
      <c r="S36" s="185"/>
      <c r="T36" s="164"/>
      <c r="U36" s="164"/>
      <c r="V36" s="164"/>
      <c r="W36" s="164"/>
      <c r="X36" s="164"/>
      <c r="Y36" s="164"/>
      <c r="Z36" s="164"/>
      <c r="AA36" s="164"/>
      <c r="AB36" s="164"/>
      <c r="AC36" s="164"/>
      <c r="AD36" s="164"/>
      <c r="AE36" s="164"/>
      <c r="AF36" s="164"/>
      <c r="AG36" s="164"/>
      <c r="AH36" s="164"/>
      <c r="AI36" s="164"/>
      <c r="AJ36" s="186"/>
      <c r="AK36" s="242"/>
      <c r="AL36" s="242"/>
      <c r="AM36" s="250"/>
      <c r="AN36" s="250"/>
      <c r="AO36" s="250"/>
      <c r="AP36" s="250"/>
      <c r="AQ36" s="250"/>
      <c r="AR36" s="250"/>
      <c r="AS36" s="250"/>
      <c r="AT36" s="250"/>
      <c r="AU36" s="250"/>
      <c r="AV36" s="250"/>
      <c r="AW36" s="250"/>
      <c r="AX36" s="250"/>
      <c r="AY36" s="250"/>
      <c r="AZ36" s="250"/>
      <c r="BA36" s="250"/>
      <c r="BB36" s="250"/>
      <c r="BC36" s="250"/>
      <c r="BD36" s="250"/>
      <c r="BE36" s="250"/>
      <c r="BF36" s="250"/>
    </row>
    <row r="37" spans="1:59" ht="14.25" customHeight="1" x14ac:dyDescent="0.25">
      <c r="A37" s="242"/>
      <c r="B37" s="178"/>
      <c r="C37" s="55"/>
      <c r="D37" s="55"/>
      <c r="E37" s="55"/>
      <c r="F37" s="55"/>
      <c r="G37" s="376">
        <v>4</v>
      </c>
      <c r="H37" s="377"/>
      <c r="I37" s="377">
        <v>0.44669999999999999</v>
      </c>
      <c r="J37" s="378"/>
      <c r="K37" s="366"/>
      <c r="L37" s="367"/>
      <c r="M37" s="393"/>
      <c r="N37" s="394"/>
      <c r="O37" s="374"/>
      <c r="P37" s="375"/>
      <c r="Q37" s="241"/>
      <c r="R37" s="241"/>
      <c r="S37" s="185"/>
      <c r="T37" s="164"/>
      <c r="U37" s="164"/>
      <c r="V37" s="164"/>
      <c r="W37" s="164"/>
      <c r="X37" s="164"/>
      <c r="Y37" s="164"/>
      <c r="Z37" s="164"/>
      <c r="AA37" s="164"/>
      <c r="AB37" s="164"/>
      <c r="AC37" s="164"/>
      <c r="AD37" s="164"/>
      <c r="AE37" s="164"/>
      <c r="AF37" s="164"/>
      <c r="AG37" s="164"/>
      <c r="AH37" s="164"/>
      <c r="AI37" s="164"/>
      <c r="AJ37" s="186"/>
      <c r="AK37" s="242"/>
      <c r="AL37" s="242"/>
      <c r="AM37" s="250"/>
      <c r="AN37" s="250"/>
      <c r="AO37" s="250"/>
      <c r="AP37" s="250"/>
      <c r="AQ37" s="250"/>
      <c r="AR37" s="250"/>
      <c r="AS37" s="250"/>
      <c r="AT37" s="250"/>
      <c r="AU37" s="250"/>
      <c r="AV37" s="250"/>
      <c r="AW37" s="250"/>
      <c r="AX37" s="250"/>
      <c r="AY37" s="250"/>
      <c r="AZ37" s="250"/>
      <c r="BA37" s="250"/>
      <c r="BB37" s="250"/>
      <c r="BC37" s="250"/>
      <c r="BD37" s="250"/>
      <c r="BE37" s="250"/>
      <c r="BF37" s="250"/>
    </row>
    <row r="38" spans="1:59" ht="14.25" customHeight="1" x14ac:dyDescent="0.25">
      <c r="A38" s="242"/>
      <c r="B38" s="176"/>
      <c r="C38" s="58"/>
      <c r="D38" s="58"/>
      <c r="E38" s="58">
        <f>(E35^2+E32^2)^0.5</f>
        <v>0.1600198565742271</v>
      </c>
      <c r="F38" s="58"/>
      <c r="G38" s="376">
        <v>5</v>
      </c>
      <c r="H38" s="377"/>
      <c r="I38" s="377">
        <v>0.40300000000000002</v>
      </c>
      <c r="J38" s="378"/>
      <c r="K38" s="385" t="s">
        <v>36</v>
      </c>
      <c r="L38" s="386"/>
      <c r="M38" s="370">
        <f>IF(E43=0,,E38/E43)</f>
        <v>0.76203276041563939</v>
      </c>
      <c r="N38" s="371"/>
      <c r="O38" s="374">
        <f>IF(P8=0,,6*E38/P8)</f>
        <v>0.48005956972268127</v>
      </c>
      <c r="P38" s="375"/>
      <c r="Q38" s="241"/>
      <c r="R38" s="241"/>
      <c r="S38" s="185"/>
      <c r="T38" s="164"/>
      <c r="U38" s="164"/>
      <c r="V38" s="164"/>
      <c r="W38" s="164"/>
      <c r="X38" s="164"/>
      <c r="Y38" s="164"/>
      <c r="Z38" s="164"/>
      <c r="AA38" s="164"/>
      <c r="AB38" s="164"/>
      <c r="AC38" s="164"/>
      <c r="AD38" s="164"/>
      <c r="AE38" s="164"/>
      <c r="AF38" s="164"/>
      <c r="AG38" s="164"/>
      <c r="AH38" s="164"/>
      <c r="AI38" s="164"/>
      <c r="AJ38" s="186"/>
      <c r="AK38" s="242"/>
      <c r="AL38" s="242"/>
      <c r="AM38" s="250"/>
      <c r="AN38" s="250"/>
      <c r="AO38" s="250"/>
      <c r="AP38" s="250"/>
      <c r="AQ38" s="250"/>
      <c r="AR38" s="250"/>
      <c r="AS38" s="250"/>
      <c r="AT38" s="250"/>
      <c r="AU38" s="250"/>
      <c r="AV38" s="250"/>
      <c r="AW38" s="250"/>
      <c r="AX38" s="250"/>
      <c r="AY38" s="250"/>
      <c r="AZ38" s="250"/>
      <c r="BA38" s="250"/>
      <c r="BB38" s="250"/>
      <c r="BC38" s="250"/>
      <c r="BD38" s="250"/>
      <c r="BE38" s="250"/>
      <c r="BF38" s="250"/>
    </row>
    <row r="39" spans="1:59" x14ac:dyDescent="0.25">
      <c r="A39" s="242"/>
      <c r="B39" s="177" t="s">
        <v>37</v>
      </c>
      <c r="C39" s="62"/>
      <c r="D39" s="62"/>
      <c r="E39" s="62"/>
      <c r="F39" s="62"/>
      <c r="G39" s="376">
        <v>6</v>
      </c>
      <c r="H39" s="377"/>
      <c r="I39" s="377">
        <v>0.37419999999999998</v>
      </c>
      <c r="J39" s="378"/>
      <c r="K39" s="395"/>
      <c r="L39" s="386"/>
      <c r="M39" s="370"/>
      <c r="N39" s="371"/>
      <c r="O39" s="374"/>
      <c r="P39" s="375"/>
      <c r="Q39" s="241"/>
      <c r="R39" s="241"/>
      <c r="S39" s="185"/>
      <c r="T39" s="164"/>
      <c r="U39" s="164"/>
      <c r="V39" s="164"/>
      <c r="W39" s="164"/>
      <c r="X39" s="164"/>
      <c r="Y39" s="164"/>
      <c r="Z39" s="164"/>
      <c r="AA39" s="164"/>
      <c r="AB39" s="164"/>
      <c r="AC39" s="164"/>
      <c r="AD39" s="164"/>
      <c r="AE39" s="164"/>
      <c r="AF39" s="164"/>
      <c r="AG39" s="164"/>
      <c r="AH39" s="164"/>
      <c r="AI39" s="164"/>
      <c r="AJ39" s="186"/>
      <c r="AK39" s="242"/>
      <c r="AL39" s="242"/>
      <c r="AM39" s="250"/>
      <c r="AN39" s="250"/>
      <c r="AO39" s="250"/>
      <c r="AP39" s="250"/>
      <c r="AQ39" s="250"/>
      <c r="AR39" s="250"/>
      <c r="AS39" s="250"/>
      <c r="AT39" s="250"/>
      <c r="AU39" s="250"/>
      <c r="AV39" s="250"/>
      <c r="AW39" s="250"/>
      <c r="AX39" s="250"/>
      <c r="AY39" s="250"/>
      <c r="AZ39" s="250"/>
      <c r="BA39" s="250"/>
      <c r="BB39" s="250"/>
      <c r="BC39" s="250"/>
      <c r="BD39" s="250"/>
      <c r="BE39" s="250"/>
      <c r="BF39" s="250"/>
    </row>
    <row r="40" spans="1:59" ht="13.5" customHeight="1" x14ac:dyDescent="0.25">
      <c r="A40" s="242"/>
      <c r="B40" s="178"/>
      <c r="C40" s="55"/>
      <c r="D40" s="55"/>
      <c r="E40" s="55">
        <f>IF(G35=P5,I35,IF(G36=P5,I36,IF(G37=P5,I37,IF(G38=P5,I38,IF(G39=P5,I39,IF(G40=P5,I40,IF(G41=P5,I41,IF(G42=P5,I42,I43))))))))*P27</f>
        <v>0.1359771111111156</v>
      </c>
      <c r="F40" s="55"/>
      <c r="G40" s="376">
        <v>7</v>
      </c>
      <c r="H40" s="377"/>
      <c r="I40" s="377">
        <v>0.35339999999999999</v>
      </c>
      <c r="J40" s="384"/>
      <c r="K40" s="385" t="s">
        <v>38</v>
      </c>
      <c r="L40" s="386"/>
      <c r="M40" s="370">
        <f>IF(E43=0,,E40/E43)</f>
        <v>0.64753847148514743</v>
      </c>
      <c r="N40" s="371"/>
      <c r="O40" s="374">
        <f>IF(P8=0,,6*E40/P8)</f>
        <v>0.4079313333333468</v>
      </c>
      <c r="P40" s="375"/>
      <c r="Q40" s="241"/>
      <c r="R40" s="241"/>
      <c r="S40" s="185"/>
      <c r="T40" s="164"/>
      <c r="U40" s="164"/>
      <c r="V40" s="164"/>
      <c r="W40" s="164"/>
      <c r="X40" s="164"/>
      <c r="Y40" s="164"/>
      <c r="Z40" s="164"/>
      <c r="AA40" s="164"/>
      <c r="AB40" s="164"/>
      <c r="AC40" s="164"/>
      <c r="AD40" s="164"/>
      <c r="AE40" s="164"/>
      <c r="AF40" s="164"/>
      <c r="AG40" s="164"/>
      <c r="AH40" s="164"/>
      <c r="AI40" s="164"/>
      <c r="AJ40" s="186"/>
      <c r="AK40" s="242"/>
      <c r="AL40" s="242"/>
      <c r="AM40" s="250"/>
      <c r="AN40" s="250"/>
      <c r="AO40" s="250"/>
      <c r="AP40" s="250"/>
      <c r="AQ40" s="250"/>
      <c r="AR40" s="250"/>
      <c r="AS40" s="250"/>
      <c r="AT40" s="250"/>
      <c r="AU40" s="250"/>
      <c r="AV40" s="250"/>
      <c r="AW40" s="250"/>
      <c r="AX40" s="250"/>
      <c r="AY40" s="250"/>
      <c r="AZ40" s="250"/>
      <c r="BA40" s="250"/>
      <c r="BB40" s="250"/>
      <c r="BC40" s="250"/>
      <c r="BD40" s="250"/>
      <c r="BE40" s="250"/>
      <c r="BF40" s="250"/>
    </row>
    <row r="41" spans="1:59" ht="13" thickBot="1" x14ac:dyDescent="0.3">
      <c r="A41" s="242"/>
      <c r="B41" s="177" t="s">
        <v>39</v>
      </c>
      <c r="C41" s="62"/>
      <c r="D41" s="62"/>
      <c r="E41" s="62"/>
      <c r="F41" s="62"/>
      <c r="G41" s="376">
        <v>8</v>
      </c>
      <c r="H41" s="377"/>
      <c r="I41" s="377">
        <v>0.33750000000000002</v>
      </c>
      <c r="J41" s="384"/>
      <c r="K41" s="387"/>
      <c r="L41" s="388"/>
      <c r="M41" s="389"/>
      <c r="N41" s="390"/>
      <c r="O41" s="391"/>
      <c r="P41" s="392"/>
      <c r="Q41" s="241"/>
      <c r="R41" s="241"/>
      <c r="S41" s="185"/>
      <c r="T41" s="164"/>
      <c r="U41" s="164"/>
      <c r="V41" s="164"/>
      <c r="W41" s="164"/>
      <c r="X41" s="164"/>
      <c r="Y41" s="164"/>
      <c r="Z41" s="164"/>
      <c r="AA41" s="164"/>
      <c r="AB41" s="164"/>
      <c r="AC41" s="164"/>
      <c r="AD41" s="164"/>
      <c r="AE41" s="164"/>
      <c r="AF41" s="164"/>
      <c r="AG41" s="164"/>
      <c r="AH41" s="164"/>
      <c r="AI41" s="164"/>
      <c r="AJ41" s="186"/>
      <c r="AK41" s="242"/>
      <c r="AL41" s="242"/>
      <c r="AM41" s="250"/>
      <c r="AN41" s="250"/>
      <c r="AO41" s="250"/>
      <c r="AP41" s="250"/>
      <c r="AQ41" s="250"/>
      <c r="AR41" s="250"/>
      <c r="AS41" s="250"/>
      <c r="AT41" s="250"/>
      <c r="AU41" s="250"/>
      <c r="AV41" s="250"/>
      <c r="AW41" s="250"/>
      <c r="AX41" s="250"/>
      <c r="AY41" s="250"/>
      <c r="AZ41" s="250"/>
      <c r="BA41" s="250"/>
      <c r="BB41" s="250"/>
      <c r="BC41" s="250"/>
      <c r="BD41" s="250"/>
      <c r="BE41" s="250"/>
      <c r="BF41" s="250"/>
    </row>
    <row r="42" spans="1:59" ht="14.25" customHeight="1" x14ac:dyDescent="0.3">
      <c r="A42" s="242"/>
      <c r="B42" s="178"/>
      <c r="C42" s="55"/>
      <c r="D42" s="55"/>
      <c r="E42" s="55"/>
      <c r="F42" s="55"/>
      <c r="G42" s="376">
        <v>9</v>
      </c>
      <c r="H42" s="377"/>
      <c r="I42" s="377">
        <v>0.32490000000000002</v>
      </c>
      <c r="J42" s="384"/>
      <c r="K42" s="66" t="s">
        <v>40</v>
      </c>
      <c r="L42" s="67"/>
      <c r="M42" s="67"/>
      <c r="N42" s="179">
        <f>ROUND(IF(E43=0,,1.41*E40/E38),0)</f>
        <v>1</v>
      </c>
      <c r="O42" s="67"/>
      <c r="P42" s="180"/>
      <c r="Q42" s="242"/>
      <c r="R42" s="242"/>
      <c r="S42" s="185"/>
      <c r="T42" s="164"/>
      <c r="U42" s="164"/>
      <c r="V42" s="164"/>
      <c r="W42" s="164"/>
      <c r="X42" s="164"/>
      <c r="Y42" s="164"/>
      <c r="Z42" s="164"/>
      <c r="AA42" s="164"/>
      <c r="AB42" s="164"/>
      <c r="AC42" s="164"/>
      <c r="AD42" s="164"/>
      <c r="AE42" s="164"/>
      <c r="AF42" s="164"/>
      <c r="AG42" s="164"/>
      <c r="AH42" s="164"/>
      <c r="AI42" s="164"/>
      <c r="AJ42" s="186"/>
      <c r="AK42" s="242"/>
      <c r="AL42" s="242"/>
      <c r="AM42" s="250"/>
      <c r="AN42" s="250"/>
      <c r="AO42" s="250"/>
      <c r="AP42" s="250"/>
      <c r="AQ42" s="250"/>
      <c r="AR42" s="250"/>
      <c r="AS42" s="250"/>
      <c r="AT42" s="250"/>
      <c r="AU42" s="250"/>
      <c r="AV42" s="250"/>
      <c r="AW42" s="250"/>
      <c r="AX42" s="250"/>
      <c r="AY42" s="250"/>
      <c r="AZ42" s="250"/>
      <c r="BA42" s="250"/>
      <c r="BB42" s="250"/>
      <c r="BC42" s="250"/>
      <c r="BD42" s="250"/>
      <c r="BE42" s="250"/>
      <c r="BF42" s="250"/>
    </row>
    <row r="43" spans="1:59" ht="14.25" customHeight="1" thickBot="1" x14ac:dyDescent="0.35">
      <c r="A43" s="251"/>
      <c r="B43" s="181"/>
      <c r="C43" s="70"/>
      <c r="D43" s="70"/>
      <c r="E43" s="70">
        <f>(E38^2+E40^2)^0.5</f>
        <v>0.20999078371243077</v>
      </c>
      <c r="F43" s="70"/>
      <c r="G43" s="379">
        <v>10</v>
      </c>
      <c r="H43" s="380"/>
      <c r="I43" s="380">
        <v>0.31459999999999999</v>
      </c>
      <c r="J43" s="408"/>
      <c r="K43" s="409" t="str">
        <f>IF(N42&lt;2," Inaceitável p/ estimar parâmetros do processo",IF(N42&gt;=4.501," Recomendada p/ estimar parâmetros do processo"," Grosseira p/ estimar parâmetros de processo"))</f>
        <v xml:space="preserve"> Inaceitável p/ estimar parâmetros do processo</v>
      </c>
      <c r="L43" s="410"/>
      <c r="M43" s="410"/>
      <c r="N43" s="410"/>
      <c r="O43" s="410"/>
      <c r="P43" s="411"/>
      <c r="Q43" s="243"/>
      <c r="R43" s="243"/>
      <c r="S43" s="185"/>
      <c r="T43" s="164"/>
      <c r="U43" s="164"/>
      <c r="V43" s="164"/>
      <c r="W43" s="164"/>
      <c r="X43" s="164"/>
      <c r="Y43" s="164"/>
      <c r="Z43" s="164"/>
      <c r="AA43" s="164"/>
      <c r="AB43" s="164"/>
      <c r="AC43" s="164"/>
      <c r="AD43" s="164"/>
      <c r="AE43" s="164"/>
      <c r="AF43" s="164"/>
      <c r="AG43" s="164"/>
      <c r="AH43" s="164"/>
      <c r="AI43" s="164"/>
      <c r="AJ43" s="186"/>
      <c r="AK43" s="242"/>
      <c r="AL43" s="242"/>
      <c r="AM43" s="250"/>
      <c r="AN43" s="250"/>
      <c r="AO43" s="250"/>
      <c r="AP43" s="250"/>
      <c r="AQ43" s="250"/>
      <c r="AR43" s="250"/>
      <c r="AS43" s="250"/>
      <c r="AT43" s="250"/>
      <c r="AU43" s="250"/>
      <c r="AV43" s="250"/>
      <c r="AW43" s="250"/>
      <c r="AX43" s="250"/>
      <c r="AY43" s="250"/>
      <c r="AZ43" s="250"/>
      <c r="BA43" s="250"/>
      <c r="BB43" s="250"/>
      <c r="BC43" s="250"/>
      <c r="BD43" s="250"/>
      <c r="BE43" s="250"/>
      <c r="BF43" s="250"/>
    </row>
    <row r="44" spans="1:59" ht="15.5" x14ac:dyDescent="0.35">
      <c r="A44" s="242"/>
      <c r="B44" s="412" t="s">
        <v>41</v>
      </c>
      <c r="C44" s="413"/>
      <c r="D44" s="413"/>
      <c r="E44" s="413"/>
      <c r="F44" s="413"/>
      <c r="G44" s="413"/>
      <c r="H44" s="413"/>
      <c r="I44" s="413"/>
      <c r="J44" s="413"/>
      <c r="K44" s="413"/>
      <c r="L44" s="413"/>
      <c r="M44" s="413"/>
      <c r="N44" s="413"/>
      <c r="O44" s="413"/>
      <c r="P44" s="414"/>
      <c r="Q44" s="244"/>
      <c r="R44" s="244"/>
      <c r="S44" s="187">
        <f>(AVERAGE(P14,P19,P24))+(0.308*(AVERAGE(P15,P20,P25)))</f>
        <v>72.684116444444442</v>
      </c>
      <c r="T44" s="165">
        <f>$S$44</f>
        <v>72.684116444444442</v>
      </c>
      <c r="U44" s="165">
        <f t="shared" ref="U44:AB44" si="8">$S$44</f>
        <v>72.684116444444442</v>
      </c>
      <c r="V44" s="165">
        <f t="shared" si="8"/>
        <v>72.684116444444442</v>
      </c>
      <c r="W44" s="165">
        <f t="shared" si="8"/>
        <v>72.684116444444442</v>
      </c>
      <c r="X44" s="165">
        <f t="shared" si="8"/>
        <v>72.684116444444442</v>
      </c>
      <c r="Y44" s="165">
        <f t="shared" si="8"/>
        <v>72.684116444444442</v>
      </c>
      <c r="Z44" s="165">
        <f t="shared" si="8"/>
        <v>72.684116444444442</v>
      </c>
      <c r="AA44" s="165">
        <f t="shared" si="8"/>
        <v>72.684116444444442</v>
      </c>
      <c r="AB44" s="165">
        <f t="shared" si="8"/>
        <v>72.684116444444442</v>
      </c>
      <c r="AC44" s="165"/>
      <c r="AD44" s="164"/>
      <c r="AE44" s="164"/>
      <c r="AF44" s="164"/>
      <c r="AG44" s="164"/>
      <c r="AH44" s="164"/>
      <c r="AI44" s="164"/>
      <c r="AJ44" s="186"/>
      <c r="AK44" s="242"/>
      <c r="AL44" s="242"/>
      <c r="AM44" s="250"/>
      <c r="AN44" s="250"/>
      <c r="AO44" s="250"/>
      <c r="AP44" s="250"/>
      <c r="AQ44" s="250"/>
      <c r="AR44" s="250"/>
      <c r="AS44" s="250"/>
      <c r="AT44" s="250"/>
      <c r="AU44" s="250"/>
      <c r="AV44" s="250"/>
      <c r="AW44" s="250"/>
      <c r="AX44" s="250"/>
      <c r="AY44" s="250"/>
      <c r="AZ44" s="250"/>
      <c r="BA44" s="250"/>
      <c r="BB44" s="250"/>
      <c r="BC44" s="250"/>
      <c r="BD44" s="250"/>
      <c r="BE44" s="250"/>
      <c r="BF44" s="250"/>
    </row>
    <row r="45" spans="1:59" ht="19.5" customHeight="1" x14ac:dyDescent="0.35">
      <c r="A45" s="242"/>
      <c r="B45" s="182"/>
      <c r="C45" s="74"/>
      <c r="D45" s="75"/>
      <c r="E45" s="74"/>
      <c r="F45" s="74"/>
      <c r="G45" s="76" t="s">
        <v>29</v>
      </c>
      <c r="H45" s="398" t="str">
        <f>IF(M38=0,"",IF(M38&lt;20%,"Sistema de medição adequado",IF(M38&gt;20%,"Sistema de medição reprovado","Sistema de medição deve ser analisado")))</f>
        <v>Sistema de medição reprovado</v>
      </c>
      <c r="I45" s="398"/>
      <c r="J45" s="398"/>
      <c r="K45" s="398"/>
      <c r="L45" s="398"/>
      <c r="M45" s="398"/>
      <c r="N45" s="398"/>
      <c r="O45" s="398"/>
      <c r="P45" s="399"/>
      <c r="Q45" s="245"/>
      <c r="R45" s="245"/>
      <c r="S45" s="187">
        <f>(AVERAGE(P14,P19,P24))-(0.308*(AVERAGE(P15,P20,P25)))</f>
        <v>72.57077244444443</v>
      </c>
      <c r="T45" s="165">
        <f>$S$45</f>
        <v>72.57077244444443</v>
      </c>
      <c r="U45" s="165">
        <f t="shared" ref="U45:AB45" si="9">$S$45</f>
        <v>72.57077244444443</v>
      </c>
      <c r="V45" s="165">
        <f t="shared" si="9"/>
        <v>72.57077244444443</v>
      </c>
      <c r="W45" s="165">
        <f t="shared" si="9"/>
        <v>72.57077244444443</v>
      </c>
      <c r="X45" s="165">
        <f t="shared" si="9"/>
        <v>72.57077244444443</v>
      </c>
      <c r="Y45" s="165">
        <f t="shared" si="9"/>
        <v>72.57077244444443</v>
      </c>
      <c r="Z45" s="165">
        <f t="shared" si="9"/>
        <v>72.57077244444443</v>
      </c>
      <c r="AA45" s="165">
        <f t="shared" si="9"/>
        <v>72.57077244444443</v>
      </c>
      <c r="AB45" s="165">
        <f t="shared" si="9"/>
        <v>72.57077244444443</v>
      </c>
      <c r="AC45" s="165"/>
      <c r="AD45" s="164"/>
      <c r="AE45" s="164"/>
      <c r="AF45" s="164"/>
      <c r="AG45" s="164"/>
      <c r="AH45" s="164"/>
      <c r="AI45" s="164"/>
      <c r="AJ45" s="186"/>
      <c r="AK45" s="242"/>
      <c r="AL45" s="242"/>
      <c r="AM45" s="250"/>
      <c r="AN45" s="250"/>
      <c r="AO45" s="250"/>
      <c r="AP45" s="250"/>
      <c r="AQ45" s="250"/>
      <c r="AR45" s="250"/>
      <c r="AS45" s="250"/>
      <c r="AT45" s="250"/>
      <c r="AU45" s="250"/>
      <c r="AV45" s="250"/>
      <c r="AW45" s="250"/>
      <c r="AX45" s="250"/>
      <c r="AY45" s="250"/>
      <c r="AZ45" s="250"/>
      <c r="BA45" s="250"/>
      <c r="BB45" s="250"/>
      <c r="BC45" s="250"/>
      <c r="BD45" s="250"/>
      <c r="BE45" s="250"/>
      <c r="BF45" s="250"/>
    </row>
    <row r="46" spans="1:59" ht="19.5" customHeight="1" thickBot="1" x14ac:dyDescent="0.4">
      <c r="A46" s="242"/>
      <c r="B46" s="183"/>
      <c r="C46" s="78"/>
      <c r="D46" s="79"/>
      <c r="E46" s="78"/>
      <c r="F46" s="78"/>
      <c r="G46" s="80" t="s">
        <v>30</v>
      </c>
      <c r="H46" s="400" t="str">
        <f>IF(O38=0,"",IF(O38&lt;0.1,"Sistema de medição adequado",IF(O38&gt;0.3,"Sistema de medição necessita melhoria","Sistema de medição deve ser analisado")))</f>
        <v>Sistema de medição necessita melhoria</v>
      </c>
      <c r="I46" s="400"/>
      <c r="J46" s="400"/>
      <c r="K46" s="400"/>
      <c r="L46" s="400"/>
      <c r="M46" s="400"/>
      <c r="N46" s="400"/>
      <c r="O46" s="400"/>
      <c r="P46" s="401"/>
      <c r="Q46" s="245"/>
      <c r="R46" s="245"/>
      <c r="S46" s="187">
        <f>(AVERAGE(P14,P19,P24))</f>
        <v>72.627444444444436</v>
      </c>
      <c r="T46" s="165">
        <f>$S$46</f>
        <v>72.627444444444436</v>
      </c>
      <c r="U46" s="165">
        <f t="shared" ref="U46:AB46" si="10">$S$46</f>
        <v>72.627444444444436</v>
      </c>
      <c r="V46" s="165">
        <f t="shared" si="10"/>
        <v>72.627444444444436</v>
      </c>
      <c r="W46" s="165">
        <f t="shared" si="10"/>
        <v>72.627444444444436</v>
      </c>
      <c r="X46" s="165">
        <f t="shared" si="10"/>
        <v>72.627444444444436</v>
      </c>
      <c r="Y46" s="165">
        <f t="shared" si="10"/>
        <v>72.627444444444436</v>
      </c>
      <c r="Z46" s="165">
        <f t="shared" si="10"/>
        <v>72.627444444444436</v>
      </c>
      <c r="AA46" s="165">
        <f t="shared" si="10"/>
        <v>72.627444444444436</v>
      </c>
      <c r="AB46" s="165">
        <f t="shared" si="10"/>
        <v>72.627444444444436</v>
      </c>
      <c r="AC46" s="165"/>
      <c r="AD46" s="164"/>
      <c r="AE46" s="164"/>
      <c r="AF46" s="164"/>
      <c r="AG46" s="164"/>
      <c r="AH46" s="164"/>
      <c r="AI46" s="164"/>
      <c r="AJ46" s="186"/>
      <c r="AK46" s="242"/>
      <c r="AL46" s="242"/>
      <c r="AM46" s="250"/>
      <c r="AN46" s="250"/>
      <c r="AO46" s="250"/>
      <c r="AP46" s="250"/>
      <c r="AQ46" s="250"/>
      <c r="AR46" s="250"/>
      <c r="AS46" s="250"/>
      <c r="AT46" s="250"/>
      <c r="AU46" s="250"/>
      <c r="AV46" s="250"/>
      <c r="AW46" s="250"/>
      <c r="AX46" s="250"/>
      <c r="AY46" s="250"/>
      <c r="AZ46" s="250"/>
      <c r="BA46" s="250"/>
      <c r="BB46" s="250"/>
      <c r="BC46" s="250"/>
      <c r="BD46" s="250"/>
      <c r="BE46" s="250"/>
      <c r="BF46" s="250"/>
    </row>
    <row r="47" spans="1:59" customFormat="1" ht="18" x14ac:dyDescent="0.35">
      <c r="A47" s="213"/>
      <c r="B47" s="402" t="s">
        <v>42</v>
      </c>
      <c r="C47" s="403"/>
      <c r="D47" s="403"/>
      <c r="E47" s="403"/>
      <c r="F47" s="403"/>
      <c r="G47" s="403"/>
      <c r="H47" s="403"/>
      <c r="I47" s="403"/>
      <c r="J47" s="403"/>
      <c r="K47" s="403"/>
      <c r="L47" s="403"/>
      <c r="M47" s="403"/>
      <c r="N47" s="403"/>
      <c r="O47" s="403"/>
      <c r="P47" s="404"/>
      <c r="Q47" s="246"/>
      <c r="R47" s="246"/>
      <c r="S47" s="185"/>
      <c r="T47" s="164"/>
      <c r="U47" s="164"/>
      <c r="V47" s="164"/>
      <c r="W47" s="164"/>
      <c r="X47" s="188"/>
      <c r="Y47" s="188"/>
      <c r="Z47" s="188"/>
      <c r="AA47" s="188"/>
      <c r="AB47" s="188"/>
      <c r="AC47" s="188"/>
      <c r="AD47" s="188"/>
      <c r="AE47" s="188"/>
      <c r="AF47" s="188"/>
      <c r="AG47" s="188"/>
      <c r="AH47" s="188"/>
      <c r="AI47" s="188"/>
      <c r="AJ47" s="189"/>
      <c r="AK47" s="213"/>
      <c r="AL47" s="213"/>
      <c r="AM47" s="279"/>
      <c r="AN47" s="279"/>
      <c r="AO47" s="279"/>
      <c r="AP47" s="279"/>
      <c r="AQ47" s="279"/>
      <c r="AR47" s="279"/>
      <c r="AS47" s="279"/>
      <c r="AT47" s="279"/>
      <c r="AU47" s="279"/>
      <c r="AV47" s="279"/>
      <c r="AW47" s="279"/>
      <c r="AX47" s="279"/>
      <c r="AY47" s="279"/>
      <c r="AZ47" s="279"/>
      <c r="BA47" s="279"/>
      <c r="BB47" s="279"/>
      <c r="BC47" s="279"/>
      <c r="BD47" s="279"/>
      <c r="BE47" s="279"/>
      <c r="BF47" s="279"/>
      <c r="BG47" s="83"/>
    </row>
    <row r="48" spans="1:59" customFormat="1" ht="18" x14ac:dyDescent="0.35">
      <c r="A48" s="213"/>
      <c r="B48" s="405"/>
      <c r="C48" s="406"/>
      <c r="D48" s="406"/>
      <c r="E48" s="406"/>
      <c r="F48" s="406"/>
      <c r="G48" s="406"/>
      <c r="H48" s="406"/>
      <c r="I48" s="406"/>
      <c r="J48" s="406"/>
      <c r="K48" s="406"/>
      <c r="L48" s="406"/>
      <c r="M48" s="406"/>
      <c r="N48" s="406"/>
      <c r="O48" s="406"/>
      <c r="P48" s="407"/>
      <c r="Q48" s="246"/>
      <c r="R48" s="246"/>
      <c r="S48" s="185"/>
      <c r="T48" s="164"/>
      <c r="U48" s="164"/>
      <c r="V48" s="164"/>
      <c r="W48" s="164"/>
      <c r="X48" s="188"/>
      <c r="Y48" s="188"/>
      <c r="Z48" s="188"/>
      <c r="AA48" s="188"/>
      <c r="AB48" s="188"/>
      <c r="AC48" s="188"/>
      <c r="AD48" s="188"/>
      <c r="AE48" s="188"/>
      <c r="AF48" s="188"/>
      <c r="AG48" s="188"/>
      <c r="AH48" s="188"/>
      <c r="AI48" s="188"/>
      <c r="AJ48" s="189"/>
      <c r="AK48" s="213"/>
      <c r="AL48" s="213"/>
      <c r="AM48" s="279"/>
      <c r="AN48" s="279"/>
      <c r="AO48" s="279"/>
      <c r="AP48" s="279"/>
      <c r="AQ48" s="279"/>
      <c r="AR48" s="279"/>
      <c r="AS48" s="279"/>
      <c r="AT48" s="279"/>
      <c r="AU48" s="279"/>
      <c r="AV48" s="279"/>
      <c r="AW48" s="279"/>
      <c r="AX48" s="279"/>
      <c r="AY48" s="279"/>
      <c r="AZ48" s="279"/>
      <c r="BA48" s="279"/>
      <c r="BB48" s="279"/>
      <c r="BC48" s="279"/>
      <c r="BD48" s="279"/>
      <c r="BE48" s="279"/>
      <c r="BF48" s="279"/>
      <c r="BG48" s="83"/>
    </row>
    <row r="49" spans="1:59" customFormat="1" ht="14.5" x14ac:dyDescent="0.35">
      <c r="A49" s="213"/>
      <c r="B49" s="208"/>
      <c r="C49" s="209"/>
      <c r="D49" s="209"/>
      <c r="E49" s="209"/>
      <c r="F49" s="209"/>
      <c r="G49" s="209"/>
      <c r="H49" s="209"/>
      <c r="I49" s="209"/>
      <c r="J49" s="209"/>
      <c r="K49" s="209"/>
      <c r="L49" s="209"/>
      <c r="M49" s="209"/>
      <c r="N49" s="209"/>
      <c r="O49" s="209"/>
      <c r="P49" s="210"/>
      <c r="Q49" s="209"/>
      <c r="R49" s="209"/>
      <c r="S49" s="185"/>
      <c r="T49" s="164"/>
      <c r="U49" s="164"/>
      <c r="V49" s="164"/>
      <c r="W49" s="164"/>
      <c r="X49" s="188"/>
      <c r="Y49" s="188"/>
      <c r="Z49" s="188"/>
      <c r="AA49" s="188"/>
      <c r="AB49" s="188"/>
      <c r="AC49" s="188"/>
      <c r="AD49" s="188"/>
      <c r="AE49" s="188"/>
      <c r="AF49" s="188"/>
      <c r="AG49" s="188"/>
      <c r="AH49" s="188"/>
      <c r="AI49" s="188"/>
      <c r="AJ49" s="189"/>
      <c r="AK49" s="213"/>
      <c r="AL49" s="213"/>
      <c r="AM49" s="279"/>
      <c r="AN49" s="279"/>
      <c r="AO49" s="279"/>
      <c r="AP49" s="279"/>
      <c r="AQ49" s="279"/>
      <c r="AR49" s="279"/>
      <c r="AS49" s="279"/>
      <c r="AT49" s="279"/>
      <c r="AU49" s="279"/>
      <c r="AV49" s="279"/>
      <c r="AW49" s="279"/>
      <c r="AX49" s="279"/>
      <c r="AY49" s="279"/>
      <c r="AZ49" s="279"/>
      <c r="BA49" s="279"/>
      <c r="BB49" s="279"/>
      <c r="BC49" s="279"/>
      <c r="BD49" s="279"/>
      <c r="BE49" s="279"/>
      <c r="BF49" s="279"/>
      <c r="BG49" s="83"/>
    </row>
    <row r="50" spans="1:59" customFormat="1" ht="14.5" x14ac:dyDescent="0.35">
      <c r="A50" s="213"/>
      <c r="B50" s="208"/>
      <c r="C50" s="419" t="s">
        <v>99</v>
      </c>
      <c r="D50" s="420"/>
      <c r="E50" s="420"/>
      <c r="F50" s="420"/>
      <c r="G50" s="420"/>
      <c r="H50" s="420"/>
      <c r="I50" s="420"/>
      <c r="J50" s="420"/>
      <c r="K50" s="420"/>
      <c r="L50" s="420"/>
      <c r="M50" s="420"/>
      <c r="N50" s="420"/>
      <c r="O50" s="420"/>
      <c r="P50" s="210"/>
      <c r="Q50" s="209"/>
      <c r="R50" s="209"/>
      <c r="S50" s="185"/>
      <c r="T50" s="164"/>
      <c r="U50" s="164"/>
      <c r="V50" s="164"/>
      <c r="W50" s="164"/>
      <c r="X50" s="188"/>
      <c r="Y50" s="188"/>
      <c r="Z50" s="188"/>
      <c r="AA50" s="188"/>
      <c r="AB50" s="188"/>
      <c r="AC50" s="188"/>
      <c r="AD50" s="188"/>
      <c r="AE50" s="188"/>
      <c r="AF50" s="188"/>
      <c r="AG50" s="188"/>
      <c r="AH50" s="188"/>
      <c r="AI50" s="188"/>
      <c r="AJ50" s="189"/>
      <c r="AK50" s="213"/>
      <c r="AL50" s="213"/>
      <c r="AM50" s="279"/>
      <c r="AN50" s="279"/>
      <c r="AO50" s="279"/>
      <c r="AP50" s="279"/>
      <c r="AQ50" s="279"/>
      <c r="AR50" s="279"/>
      <c r="AS50" s="279"/>
      <c r="AT50" s="279"/>
      <c r="AU50" s="279"/>
      <c r="AV50" s="279"/>
      <c r="AW50" s="279"/>
      <c r="AX50" s="279"/>
      <c r="AY50" s="279"/>
      <c r="AZ50" s="279"/>
      <c r="BA50" s="279"/>
      <c r="BB50" s="279"/>
      <c r="BC50" s="279"/>
      <c r="BD50" s="279"/>
      <c r="BE50" s="279"/>
      <c r="BF50" s="279"/>
      <c r="BG50" s="83"/>
    </row>
    <row r="51" spans="1:59" customFormat="1" ht="14.5" x14ac:dyDescent="0.35">
      <c r="A51" s="213"/>
      <c r="B51" s="208"/>
      <c r="C51" s="420"/>
      <c r="D51" s="420"/>
      <c r="E51" s="420"/>
      <c r="F51" s="420"/>
      <c r="G51" s="420"/>
      <c r="H51" s="420"/>
      <c r="I51" s="420"/>
      <c r="J51" s="420"/>
      <c r="K51" s="420"/>
      <c r="L51" s="420"/>
      <c r="M51" s="420"/>
      <c r="N51" s="420"/>
      <c r="O51" s="420"/>
      <c r="P51" s="212"/>
      <c r="Q51" s="211"/>
      <c r="R51" s="211"/>
      <c r="S51" s="190"/>
      <c r="T51" s="166"/>
      <c r="U51" s="166"/>
      <c r="V51" s="166"/>
      <c r="W51" s="166"/>
      <c r="X51" s="191"/>
      <c r="Y51" s="191"/>
      <c r="Z51" s="191"/>
      <c r="AA51" s="191"/>
      <c r="AB51" s="191"/>
      <c r="AC51" s="191"/>
      <c r="AD51" s="191"/>
      <c r="AE51" s="191"/>
      <c r="AF51" s="191"/>
      <c r="AG51" s="191"/>
      <c r="AH51" s="191"/>
      <c r="AI51" s="191"/>
      <c r="AJ51" s="192"/>
      <c r="AK51" s="213"/>
      <c r="AL51" s="213"/>
      <c r="AM51" s="279"/>
      <c r="AN51" s="279"/>
      <c r="AO51" s="279"/>
      <c r="AP51" s="279"/>
      <c r="AQ51" s="279"/>
      <c r="AR51" s="279"/>
      <c r="AS51" s="279"/>
      <c r="AT51" s="279"/>
      <c r="AU51" s="279"/>
      <c r="AV51" s="279"/>
      <c r="AW51" s="279"/>
      <c r="AX51" s="279"/>
      <c r="AY51" s="279"/>
      <c r="AZ51" s="279"/>
      <c r="BA51" s="279"/>
      <c r="BB51" s="279"/>
      <c r="BC51" s="279"/>
      <c r="BD51" s="279"/>
      <c r="BE51" s="279"/>
      <c r="BF51" s="279"/>
      <c r="BG51" s="83"/>
    </row>
    <row r="52" spans="1:59" customFormat="1" ht="14.5" x14ac:dyDescent="0.35">
      <c r="A52" s="213"/>
      <c r="B52" s="208"/>
      <c r="C52" s="420"/>
      <c r="D52" s="420"/>
      <c r="E52" s="420"/>
      <c r="F52" s="420"/>
      <c r="G52" s="420"/>
      <c r="H52" s="420"/>
      <c r="I52" s="420"/>
      <c r="J52" s="420"/>
      <c r="K52" s="420"/>
      <c r="L52" s="420"/>
      <c r="M52" s="420"/>
      <c r="N52" s="420"/>
      <c r="O52" s="420"/>
      <c r="P52" s="218"/>
      <c r="Q52" s="216"/>
      <c r="R52" s="216"/>
      <c r="S52" s="190"/>
      <c r="T52" s="166"/>
      <c r="U52" s="166"/>
      <c r="V52" s="166"/>
      <c r="W52" s="166"/>
      <c r="X52" s="191"/>
      <c r="Y52" s="191"/>
      <c r="Z52" s="191"/>
      <c r="AA52" s="191"/>
      <c r="AB52" s="191"/>
      <c r="AC52" s="191"/>
      <c r="AD52" s="191"/>
      <c r="AE52" s="191"/>
      <c r="AF52" s="191"/>
      <c r="AG52" s="191"/>
      <c r="AH52" s="191"/>
      <c r="AI52" s="191"/>
      <c r="AJ52" s="192"/>
      <c r="AK52" s="213"/>
      <c r="AL52" s="213"/>
      <c r="AM52" s="279"/>
      <c r="AN52" s="279"/>
      <c r="AO52" s="279"/>
      <c r="AP52" s="279"/>
      <c r="AQ52" s="279"/>
      <c r="AR52" s="279"/>
      <c r="AS52" s="279"/>
      <c r="AT52" s="279"/>
      <c r="AU52" s="279"/>
      <c r="AV52" s="279"/>
      <c r="AW52" s="279"/>
      <c r="AX52" s="279"/>
      <c r="AY52" s="279"/>
      <c r="AZ52" s="279"/>
      <c r="BA52" s="279"/>
      <c r="BB52" s="279"/>
      <c r="BC52" s="279"/>
      <c r="BD52" s="279"/>
      <c r="BE52" s="279"/>
      <c r="BF52" s="279"/>
      <c r="BG52" s="83"/>
    </row>
    <row r="53" spans="1:59" customFormat="1" ht="14.5" x14ac:dyDescent="0.35">
      <c r="A53" s="213"/>
      <c r="B53" s="208"/>
      <c r="C53" s="420"/>
      <c r="D53" s="420"/>
      <c r="E53" s="420"/>
      <c r="F53" s="420"/>
      <c r="G53" s="420"/>
      <c r="H53" s="420"/>
      <c r="I53" s="420"/>
      <c r="J53" s="420"/>
      <c r="K53" s="420"/>
      <c r="L53" s="420"/>
      <c r="M53" s="420"/>
      <c r="N53" s="420"/>
      <c r="O53" s="420"/>
      <c r="P53" s="219"/>
      <c r="Q53" s="217"/>
      <c r="R53" s="217"/>
      <c r="S53" s="190"/>
      <c r="T53" s="166"/>
      <c r="U53" s="166"/>
      <c r="V53" s="166"/>
      <c r="W53" s="166"/>
      <c r="X53" s="191"/>
      <c r="Y53" s="191"/>
      <c r="Z53" s="191"/>
      <c r="AA53" s="191"/>
      <c r="AB53" s="191"/>
      <c r="AC53" s="191"/>
      <c r="AD53" s="191"/>
      <c r="AE53" s="191"/>
      <c r="AF53" s="191"/>
      <c r="AG53" s="191"/>
      <c r="AH53" s="191"/>
      <c r="AI53" s="191"/>
      <c r="AJ53" s="192"/>
      <c r="AK53" s="213"/>
      <c r="AL53" s="213"/>
      <c r="AM53" s="279"/>
      <c r="AN53" s="279"/>
      <c r="AO53" s="279"/>
      <c r="AP53" s="279"/>
      <c r="AQ53" s="279"/>
      <c r="AR53" s="279"/>
      <c r="AS53" s="279"/>
      <c r="AT53" s="279"/>
      <c r="AU53" s="279"/>
      <c r="AV53" s="279"/>
      <c r="AW53" s="279"/>
      <c r="AX53" s="279"/>
      <c r="AY53" s="279"/>
      <c r="AZ53" s="279"/>
      <c r="BA53" s="279"/>
      <c r="BB53" s="279"/>
      <c r="BC53" s="279"/>
      <c r="BD53" s="279"/>
      <c r="BE53" s="279"/>
      <c r="BF53" s="279"/>
      <c r="BG53" s="83"/>
    </row>
    <row r="54" spans="1:59" customFormat="1" ht="14.5" x14ac:dyDescent="0.35">
      <c r="A54" s="213"/>
      <c r="B54" s="208"/>
      <c r="C54" s="420"/>
      <c r="D54" s="420"/>
      <c r="E54" s="420"/>
      <c r="F54" s="420"/>
      <c r="G54" s="420"/>
      <c r="H54" s="420"/>
      <c r="I54" s="420"/>
      <c r="J54" s="420"/>
      <c r="K54" s="420"/>
      <c r="L54" s="420"/>
      <c r="M54" s="420"/>
      <c r="N54" s="420"/>
      <c r="O54" s="420"/>
      <c r="P54" s="219"/>
      <c r="Q54" s="217"/>
      <c r="R54" s="217"/>
      <c r="S54" s="193"/>
      <c r="T54" s="167"/>
      <c r="U54" s="167"/>
      <c r="V54" s="167"/>
      <c r="W54" s="167"/>
      <c r="X54" s="167"/>
      <c r="Y54" s="167"/>
      <c r="Z54" s="167"/>
      <c r="AA54" s="169"/>
      <c r="AB54" s="169"/>
      <c r="AC54" s="194"/>
      <c r="AD54" s="194"/>
      <c r="AE54" s="194"/>
      <c r="AF54" s="194"/>
      <c r="AG54" s="194"/>
      <c r="AH54" s="194"/>
      <c r="AI54" s="194"/>
      <c r="AJ54" s="195"/>
      <c r="AK54" s="213"/>
      <c r="AL54" s="213"/>
      <c r="AM54" s="279"/>
      <c r="AN54" s="279"/>
      <c r="AO54" s="279"/>
      <c r="AP54" s="279"/>
      <c r="AQ54" s="279"/>
      <c r="AR54" s="279"/>
      <c r="AS54" s="279"/>
      <c r="AT54" s="279"/>
      <c r="AU54" s="279"/>
      <c r="AV54" s="279"/>
      <c r="AW54" s="279"/>
      <c r="AX54" s="279"/>
      <c r="AY54" s="279"/>
      <c r="AZ54" s="279"/>
      <c r="BA54" s="279"/>
      <c r="BB54" s="279"/>
      <c r="BC54" s="279"/>
      <c r="BD54" s="279"/>
      <c r="BE54" s="279"/>
      <c r="BF54" s="279"/>
      <c r="BG54" s="83"/>
    </row>
    <row r="55" spans="1:59" customFormat="1" ht="14.5" x14ac:dyDescent="0.35">
      <c r="A55" s="213"/>
      <c r="B55" s="208"/>
      <c r="C55" s="420"/>
      <c r="D55" s="420"/>
      <c r="E55" s="420"/>
      <c r="F55" s="420"/>
      <c r="G55" s="420"/>
      <c r="H55" s="420"/>
      <c r="I55" s="420"/>
      <c r="J55" s="420"/>
      <c r="K55" s="420"/>
      <c r="L55" s="420"/>
      <c r="M55" s="420"/>
      <c r="N55" s="420"/>
      <c r="O55" s="420"/>
      <c r="P55" s="220"/>
      <c r="Q55" s="222"/>
      <c r="R55" s="222"/>
      <c r="S55" s="196"/>
      <c r="T55" s="168"/>
      <c r="U55" s="168"/>
      <c r="V55" s="168"/>
      <c r="W55" s="168"/>
      <c r="X55" s="168"/>
      <c r="Y55" s="168"/>
      <c r="Z55" s="168"/>
      <c r="AA55" s="169"/>
      <c r="AB55" s="169"/>
      <c r="AC55" s="194"/>
      <c r="AD55" s="194"/>
      <c r="AE55" s="194"/>
      <c r="AF55" s="194"/>
      <c r="AG55" s="194"/>
      <c r="AH55" s="194"/>
      <c r="AI55" s="194"/>
      <c r="AJ55" s="195"/>
      <c r="AK55" s="213"/>
      <c r="AL55" s="213"/>
      <c r="AM55" s="279"/>
      <c r="AN55" s="279"/>
      <c r="AO55" s="279"/>
      <c r="AP55" s="279"/>
      <c r="AQ55" s="279"/>
      <c r="AR55" s="279"/>
      <c r="AS55" s="279"/>
      <c r="AT55" s="279"/>
      <c r="AU55" s="279"/>
      <c r="AV55" s="279"/>
      <c r="AW55" s="279"/>
      <c r="AX55" s="279"/>
      <c r="AY55" s="279"/>
      <c r="AZ55" s="279"/>
      <c r="BA55" s="279"/>
      <c r="BB55" s="279"/>
      <c r="BC55" s="279"/>
      <c r="BD55" s="279"/>
      <c r="BE55" s="279"/>
      <c r="BF55" s="279"/>
      <c r="BG55" s="83"/>
    </row>
    <row r="56" spans="1:59" customFormat="1" ht="14.5" x14ac:dyDescent="0.35">
      <c r="A56" s="213"/>
      <c r="B56" s="208"/>
      <c r="C56" s="420"/>
      <c r="D56" s="420"/>
      <c r="E56" s="420"/>
      <c r="F56" s="420"/>
      <c r="G56" s="420"/>
      <c r="H56" s="420"/>
      <c r="I56" s="420"/>
      <c r="J56" s="420"/>
      <c r="K56" s="420"/>
      <c r="L56" s="420"/>
      <c r="M56" s="420"/>
      <c r="N56" s="420"/>
      <c r="O56" s="420"/>
      <c r="P56" s="220"/>
      <c r="Q56" s="222"/>
      <c r="R56" s="222"/>
      <c r="S56" s="196"/>
      <c r="T56" s="168"/>
      <c r="U56" s="168"/>
      <c r="V56" s="168"/>
      <c r="W56" s="168"/>
      <c r="X56" s="168"/>
      <c r="Y56" s="168"/>
      <c r="Z56" s="168"/>
      <c r="AA56" s="169"/>
      <c r="AB56" s="169"/>
      <c r="AC56" s="194"/>
      <c r="AD56" s="194"/>
      <c r="AE56" s="194"/>
      <c r="AF56" s="194"/>
      <c r="AG56" s="194"/>
      <c r="AH56" s="194"/>
      <c r="AI56" s="194"/>
      <c r="AJ56" s="195"/>
      <c r="AK56" s="213"/>
      <c r="AL56" s="213"/>
      <c r="AM56" s="279"/>
      <c r="AN56" s="279"/>
      <c r="AO56" s="279"/>
      <c r="AP56" s="279"/>
      <c r="AQ56" s="279"/>
      <c r="AR56" s="279"/>
      <c r="AS56" s="279"/>
      <c r="AT56" s="279"/>
      <c r="AU56" s="279"/>
      <c r="AV56" s="279"/>
      <c r="AW56" s="279"/>
      <c r="AX56" s="279"/>
      <c r="AY56" s="279"/>
      <c r="AZ56" s="279"/>
      <c r="BA56" s="279"/>
      <c r="BB56" s="279"/>
      <c r="BC56" s="279"/>
      <c r="BD56" s="279"/>
      <c r="BE56" s="279"/>
      <c r="BF56" s="279"/>
      <c r="BG56" s="83"/>
    </row>
    <row r="57" spans="1:59" customFormat="1" ht="14.5" x14ac:dyDescent="0.35">
      <c r="A57" s="213"/>
      <c r="B57" s="208"/>
      <c r="C57" s="420"/>
      <c r="D57" s="420"/>
      <c r="E57" s="420"/>
      <c r="F57" s="420"/>
      <c r="G57" s="420"/>
      <c r="H57" s="420"/>
      <c r="I57" s="420"/>
      <c r="J57" s="420"/>
      <c r="K57" s="420"/>
      <c r="L57" s="420"/>
      <c r="M57" s="420"/>
      <c r="N57" s="420"/>
      <c r="O57" s="420"/>
      <c r="P57" s="220"/>
      <c r="Q57" s="222"/>
      <c r="R57" s="222"/>
      <c r="S57" s="196"/>
      <c r="T57" s="168"/>
      <c r="U57" s="168"/>
      <c r="V57" s="168"/>
      <c r="W57" s="168"/>
      <c r="X57" s="168"/>
      <c r="Y57" s="168"/>
      <c r="Z57" s="168"/>
      <c r="AA57" s="169"/>
      <c r="AB57" s="169"/>
      <c r="AC57" s="194"/>
      <c r="AD57" s="194"/>
      <c r="AE57" s="194"/>
      <c r="AF57" s="194"/>
      <c r="AG57" s="194"/>
      <c r="AH57" s="194"/>
      <c r="AI57" s="194"/>
      <c r="AJ57" s="195"/>
      <c r="AK57" s="213"/>
      <c r="AL57" s="213"/>
      <c r="AM57" s="279"/>
      <c r="AN57" s="279"/>
      <c r="AO57" s="279"/>
      <c r="AP57" s="279"/>
      <c r="AQ57" s="279"/>
      <c r="AR57" s="279"/>
      <c r="AS57" s="279"/>
      <c r="AT57" s="279"/>
      <c r="AU57" s="279"/>
      <c r="AV57" s="279"/>
      <c r="AW57" s="279"/>
      <c r="AX57" s="279"/>
      <c r="AY57" s="279"/>
      <c r="AZ57" s="279"/>
      <c r="BA57" s="279"/>
      <c r="BB57" s="279"/>
      <c r="BC57" s="279"/>
      <c r="BD57" s="279"/>
      <c r="BE57" s="279"/>
      <c r="BF57" s="279"/>
      <c r="BG57" s="83"/>
    </row>
    <row r="58" spans="1:59" customFormat="1" ht="14.5" x14ac:dyDescent="0.35">
      <c r="A58" s="213"/>
      <c r="B58" s="208"/>
      <c r="C58" s="420"/>
      <c r="D58" s="420"/>
      <c r="E58" s="420"/>
      <c r="F58" s="420"/>
      <c r="G58" s="420"/>
      <c r="H58" s="420"/>
      <c r="I58" s="420"/>
      <c r="J58" s="420"/>
      <c r="K58" s="420"/>
      <c r="L58" s="420"/>
      <c r="M58" s="420"/>
      <c r="N58" s="420"/>
      <c r="O58" s="420"/>
      <c r="P58" s="218"/>
      <c r="Q58" s="216"/>
      <c r="R58" s="216"/>
      <c r="S58" s="197"/>
      <c r="T58" s="169"/>
      <c r="U58" s="169"/>
      <c r="V58" s="169"/>
      <c r="W58" s="169"/>
      <c r="X58" s="169"/>
      <c r="Y58" s="169"/>
      <c r="Z58" s="169"/>
      <c r="AA58" s="169"/>
      <c r="AB58" s="169"/>
      <c r="AC58" s="194"/>
      <c r="AD58" s="194"/>
      <c r="AE58" s="194"/>
      <c r="AF58" s="194"/>
      <c r="AG58" s="194"/>
      <c r="AH58" s="194"/>
      <c r="AI58" s="194"/>
      <c r="AJ58" s="195"/>
      <c r="AK58" s="213"/>
      <c r="AL58" s="213"/>
      <c r="AM58" s="279"/>
      <c r="AN58" s="279"/>
      <c r="AO58" s="279"/>
      <c r="AP58" s="279"/>
      <c r="AQ58" s="279"/>
      <c r="AR58" s="279"/>
      <c r="AS58" s="279"/>
      <c r="AT58" s="279"/>
      <c r="AU58" s="279"/>
      <c r="AV58" s="279"/>
      <c r="AW58" s="279"/>
      <c r="AX58" s="279"/>
      <c r="AY58" s="279"/>
      <c r="AZ58" s="279"/>
      <c r="BA58" s="279"/>
      <c r="BB58" s="279"/>
      <c r="BC58" s="279"/>
      <c r="BD58" s="279"/>
      <c r="BE58" s="279"/>
      <c r="BF58" s="279"/>
      <c r="BG58" s="83"/>
    </row>
    <row r="59" spans="1:59" customFormat="1" ht="14.5" x14ac:dyDescent="0.35">
      <c r="A59" s="213"/>
      <c r="B59" s="208"/>
      <c r="C59" s="420"/>
      <c r="D59" s="420"/>
      <c r="E59" s="420"/>
      <c r="F59" s="420"/>
      <c r="G59" s="420"/>
      <c r="H59" s="420"/>
      <c r="I59" s="420"/>
      <c r="J59" s="420"/>
      <c r="K59" s="420"/>
      <c r="L59" s="420"/>
      <c r="M59" s="420"/>
      <c r="N59" s="420"/>
      <c r="O59" s="420"/>
      <c r="P59" s="226"/>
      <c r="Q59" s="225"/>
      <c r="R59" s="225"/>
      <c r="S59" s="415"/>
      <c r="T59" s="416"/>
      <c r="U59" s="416"/>
      <c r="V59" s="416"/>
      <c r="W59" s="416"/>
      <c r="X59" s="416"/>
      <c r="Y59" s="416"/>
      <c r="Z59" s="416"/>
      <c r="AA59" s="416"/>
      <c r="AB59" s="416"/>
      <c r="AC59" s="416"/>
      <c r="AD59" s="416"/>
      <c r="AE59" s="416"/>
      <c r="AF59" s="416"/>
      <c r="AG59" s="416"/>
      <c r="AH59" s="416"/>
      <c r="AI59" s="416"/>
      <c r="AJ59" s="417"/>
      <c r="AK59" s="213"/>
      <c r="AL59" s="213"/>
      <c r="AM59" s="279"/>
      <c r="AN59" s="279"/>
      <c r="AO59" s="279"/>
      <c r="AP59" s="279"/>
      <c r="AQ59" s="279"/>
      <c r="AR59" s="279"/>
      <c r="AS59" s="279"/>
      <c r="AT59" s="279"/>
      <c r="AU59" s="279"/>
      <c r="AV59" s="279"/>
      <c r="AW59" s="279"/>
      <c r="AX59" s="279"/>
      <c r="AY59" s="279"/>
      <c r="AZ59" s="279"/>
      <c r="BA59" s="279"/>
      <c r="BB59" s="279"/>
      <c r="BC59" s="279"/>
      <c r="BD59" s="279"/>
      <c r="BE59" s="279"/>
      <c r="BF59" s="279"/>
      <c r="BG59" s="83"/>
    </row>
    <row r="60" spans="1:59" customFormat="1" ht="14.5" x14ac:dyDescent="0.35">
      <c r="A60" s="213"/>
      <c r="B60" s="208"/>
      <c r="C60" s="209"/>
      <c r="D60" s="209"/>
      <c r="E60" s="209"/>
      <c r="F60" s="209"/>
      <c r="G60" s="209"/>
      <c r="H60" s="209"/>
      <c r="I60" s="221"/>
      <c r="J60" s="224"/>
      <c r="K60" s="222"/>
      <c r="L60" s="222"/>
      <c r="M60" s="225"/>
      <c r="N60" s="225"/>
      <c r="O60" s="225"/>
      <c r="P60" s="226"/>
      <c r="Q60" s="225"/>
      <c r="R60" s="225"/>
      <c r="S60" s="196"/>
      <c r="T60" s="168"/>
      <c r="U60" s="168"/>
      <c r="V60" s="168"/>
      <c r="W60" s="169"/>
      <c r="X60" s="194"/>
      <c r="Y60" s="194"/>
      <c r="Z60" s="194"/>
      <c r="AA60" s="194"/>
      <c r="AB60" s="194"/>
      <c r="AC60" s="198"/>
      <c r="AD60" s="198"/>
      <c r="AE60" s="198"/>
      <c r="AF60" s="198"/>
      <c r="AG60" s="198"/>
      <c r="AH60" s="198"/>
      <c r="AI60" s="198"/>
      <c r="AJ60" s="195"/>
      <c r="AK60" s="213"/>
      <c r="AL60" s="213"/>
      <c r="AM60" s="279"/>
      <c r="AN60" s="279"/>
      <c r="AO60" s="279"/>
      <c r="AP60" s="279"/>
      <c r="AQ60" s="279"/>
      <c r="AR60" s="279"/>
      <c r="AS60" s="279"/>
      <c r="AT60" s="279"/>
      <c r="AU60" s="279"/>
      <c r="AV60" s="279"/>
      <c r="AW60" s="279"/>
      <c r="AX60" s="279"/>
      <c r="AY60" s="279"/>
      <c r="AZ60" s="279"/>
      <c r="BA60" s="279"/>
      <c r="BB60" s="279"/>
      <c r="BC60" s="279"/>
      <c r="BD60" s="279"/>
      <c r="BE60" s="279"/>
      <c r="BF60" s="279"/>
      <c r="BG60" s="83"/>
    </row>
    <row r="61" spans="1:59" customFormat="1" ht="14.5" x14ac:dyDescent="0.35">
      <c r="A61" s="213"/>
      <c r="B61" s="208"/>
      <c r="C61" s="209"/>
      <c r="D61" s="209"/>
      <c r="E61" s="215" t="s">
        <v>46</v>
      </c>
      <c r="F61" s="215"/>
      <c r="G61" s="213"/>
      <c r="H61" s="223" t="s">
        <v>77</v>
      </c>
      <c r="I61" s="215"/>
      <c r="J61" s="213"/>
      <c r="K61" s="215" t="s">
        <v>47</v>
      </c>
      <c r="L61" s="418">
        <f>E8</f>
        <v>45425</v>
      </c>
      <c r="M61" s="418"/>
      <c r="N61" s="418"/>
      <c r="O61" s="227"/>
      <c r="P61" s="228"/>
      <c r="Q61" s="227"/>
      <c r="R61" s="227"/>
      <c r="S61" s="196"/>
      <c r="T61" s="168"/>
      <c r="U61" s="168"/>
      <c r="V61" s="168"/>
      <c r="W61" s="169"/>
      <c r="X61" s="199"/>
      <c r="Y61" s="199"/>
      <c r="Z61" s="199"/>
      <c r="AA61" s="199"/>
      <c r="AB61" s="199"/>
      <c r="AC61" s="396"/>
      <c r="AD61" s="396"/>
      <c r="AE61" s="396"/>
      <c r="AF61" s="396"/>
      <c r="AG61" s="396"/>
      <c r="AH61" s="396"/>
      <c r="AI61" s="396"/>
      <c r="AJ61" s="195"/>
      <c r="AK61" s="213"/>
      <c r="AL61" s="213"/>
      <c r="AM61" s="279"/>
      <c r="AN61" s="279"/>
      <c r="AO61" s="279"/>
      <c r="AP61" s="279"/>
      <c r="AQ61" s="279"/>
      <c r="AR61" s="279"/>
      <c r="AS61" s="279"/>
      <c r="AT61" s="279"/>
      <c r="AU61" s="279"/>
      <c r="AV61" s="279"/>
      <c r="AW61" s="279"/>
      <c r="AX61" s="279"/>
      <c r="AY61" s="279"/>
      <c r="AZ61" s="279"/>
      <c r="BA61" s="279"/>
      <c r="BB61" s="279"/>
      <c r="BC61" s="279"/>
      <c r="BD61" s="279"/>
      <c r="BE61" s="279"/>
      <c r="BF61" s="279"/>
      <c r="BG61" s="83"/>
    </row>
    <row r="62" spans="1:59" ht="13" x14ac:dyDescent="0.3">
      <c r="A62" s="242"/>
      <c r="B62" s="208"/>
      <c r="C62" s="209"/>
      <c r="D62" s="209"/>
      <c r="E62" s="209"/>
      <c r="F62" s="209"/>
      <c r="G62" s="209"/>
      <c r="H62" s="209"/>
      <c r="I62" s="221"/>
      <c r="J62" s="229"/>
      <c r="K62" s="229"/>
      <c r="L62" s="229"/>
      <c r="M62" s="227"/>
      <c r="N62" s="227"/>
      <c r="O62" s="227"/>
      <c r="P62" s="228"/>
      <c r="Q62" s="227"/>
      <c r="R62" s="227"/>
      <c r="S62" s="196"/>
      <c r="T62" s="168"/>
      <c r="U62" s="168"/>
      <c r="V62" s="168"/>
      <c r="W62" s="169"/>
      <c r="X62" s="199"/>
      <c r="Y62" s="199"/>
      <c r="Z62" s="199"/>
      <c r="AA62" s="199"/>
      <c r="AB62" s="199"/>
      <c r="AC62" s="200"/>
      <c r="AD62" s="200"/>
      <c r="AE62" s="200"/>
      <c r="AF62" s="200"/>
      <c r="AG62" s="200"/>
      <c r="AH62" s="200"/>
      <c r="AI62" s="200"/>
      <c r="AJ62" s="201"/>
      <c r="AK62" s="242"/>
      <c r="AL62" s="242"/>
      <c r="AM62" s="250"/>
      <c r="AN62" s="250"/>
      <c r="AO62" s="250"/>
      <c r="AP62" s="250"/>
      <c r="AQ62" s="250"/>
      <c r="AR62" s="250"/>
      <c r="AS62" s="250"/>
      <c r="AT62" s="250"/>
      <c r="AU62" s="250"/>
      <c r="AV62" s="250"/>
      <c r="AW62" s="250"/>
      <c r="AX62" s="250"/>
      <c r="AY62" s="250"/>
      <c r="AZ62" s="250"/>
      <c r="BA62" s="250"/>
      <c r="BB62" s="250"/>
      <c r="BC62" s="250"/>
      <c r="BD62" s="250"/>
      <c r="BE62" s="250"/>
      <c r="BF62" s="250"/>
    </row>
    <row r="63" spans="1:59" ht="13" x14ac:dyDescent="0.3">
      <c r="A63" s="242"/>
      <c r="B63" s="208"/>
      <c r="C63" s="209"/>
      <c r="D63" s="209"/>
      <c r="E63" s="209"/>
      <c r="F63" s="209"/>
      <c r="G63" s="209"/>
      <c r="H63" s="209"/>
      <c r="I63" s="209"/>
      <c r="J63" s="209"/>
      <c r="K63" s="209"/>
      <c r="L63" s="209"/>
      <c r="M63" s="209"/>
      <c r="N63" s="209"/>
      <c r="O63" s="209"/>
      <c r="P63" s="210"/>
      <c r="Q63" s="209"/>
      <c r="R63" s="209"/>
      <c r="S63" s="197"/>
      <c r="T63" s="169"/>
      <c r="U63" s="169"/>
      <c r="V63" s="169"/>
      <c r="W63" s="152"/>
      <c r="X63" s="199"/>
      <c r="Y63" s="199"/>
      <c r="Z63" s="199"/>
      <c r="AA63" s="199"/>
      <c r="AB63" s="199"/>
      <c r="AC63" s="396"/>
      <c r="AD63" s="396"/>
      <c r="AE63" s="396"/>
      <c r="AF63" s="397"/>
      <c r="AG63" s="397"/>
      <c r="AH63" s="200"/>
      <c r="AI63" s="200"/>
      <c r="AJ63" s="201"/>
      <c r="AK63" s="242"/>
      <c r="AL63" s="242"/>
      <c r="AM63" s="250"/>
      <c r="AN63" s="250"/>
      <c r="AO63" s="250"/>
      <c r="AP63" s="250"/>
      <c r="AQ63" s="250"/>
      <c r="AR63" s="250"/>
      <c r="AS63" s="250"/>
      <c r="AT63" s="250"/>
      <c r="AU63" s="250"/>
      <c r="AV63" s="250"/>
      <c r="AW63" s="250"/>
      <c r="AX63" s="250"/>
      <c r="AY63" s="250"/>
      <c r="AZ63" s="250"/>
      <c r="BA63" s="250"/>
      <c r="BB63" s="250"/>
      <c r="BC63" s="250"/>
      <c r="BD63" s="250"/>
      <c r="BE63" s="250"/>
      <c r="BF63" s="250"/>
    </row>
    <row r="64" spans="1:59" ht="13" thickBot="1" x14ac:dyDescent="0.3">
      <c r="A64" s="242"/>
      <c r="B64" s="230"/>
      <c r="C64" s="231"/>
      <c r="D64" s="231"/>
      <c r="E64" s="231"/>
      <c r="F64" s="231"/>
      <c r="G64" s="231"/>
      <c r="H64" s="231"/>
      <c r="I64" s="231"/>
      <c r="J64" s="231"/>
      <c r="K64" s="231"/>
      <c r="L64" s="231"/>
      <c r="M64" s="231"/>
      <c r="N64" s="231"/>
      <c r="O64" s="231"/>
      <c r="P64" s="232"/>
      <c r="Q64" s="247"/>
      <c r="R64" s="247"/>
      <c r="S64" s="202"/>
      <c r="T64" s="203"/>
      <c r="U64" s="203"/>
      <c r="V64" s="203"/>
      <c r="W64" s="203"/>
      <c r="X64" s="203"/>
      <c r="Y64" s="203"/>
      <c r="Z64" s="203"/>
      <c r="AA64" s="203"/>
      <c r="AB64" s="203"/>
      <c r="AC64" s="203"/>
      <c r="AD64" s="203"/>
      <c r="AE64" s="203"/>
      <c r="AF64" s="203"/>
      <c r="AG64" s="203"/>
      <c r="AH64" s="203"/>
      <c r="AI64" s="203"/>
      <c r="AJ64" s="204"/>
      <c r="AK64" s="242"/>
      <c r="AL64" s="242"/>
      <c r="AM64" s="250"/>
      <c r="AN64" s="250"/>
      <c r="AO64" s="250"/>
      <c r="AP64" s="250"/>
      <c r="AQ64" s="250"/>
      <c r="AR64" s="250"/>
      <c r="AS64" s="250"/>
      <c r="AT64" s="250"/>
      <c r="AU64" s="250"/>
      <c r="AV64" s="250"/>
      <c r="AW64" s="250"/>
      <c r="AX64" s="250"/>
      <c r="AY64" s="250"/>
      <c r="AZ64" s="250"/>
      <c r="BA64" s="250"/>
      <c r="BB64" s="250"/>
      <c r="BC64" s="250"/>
      <c r="BD64" s="250"/>
      <c r="BE64" s="250"/>
      <c r="BF64" s="250"/>
    </row>
    <row r="65" spans="1:59" x14ac:dyDescent="0.25">
      <c r="A65" s="242"/>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c r="AE65" s="252"/>
      <c r="AF65" s="252"/>
      <c r="AG65" s="252"/>
      <c r="AH65" s="252"/>
      <c r="AI65" s="252"/>
      <c r="AJ65" s="252"/>
      <c r="AK65" s="252"/>
      <c r="AL65" s="252"/>
      <c r="AM65" s="250"/>
      <c r="AN65" s="250"/>
      <c r="AO65" s="250"/>
      <c r="AP65" s="250"/>
      <c r="AQ65" s="250"/>
      <c r="AR65" s="250"/>
      <c r="AS65" s="250"/>
      <c r="AT65" s="250"/>
      <c r="AU65" s="250"/>
      <c r="AV65" s="250"/>
      <c r="AW65" s="250"/>
      <c r="AX65" s="250"/>
      <c r="AY65" s="250"/>
      <c r="AZ65" s="250"/>
      <c r="BA65" s="250"/>
      <c r="BB65" s="250"/>
      <c r="BC65" s="250"/>
      <c r="BD65" s="250"/>
      <c r="BE65" s="250"/>
      <c r="BF65" s="250"/>
    </row>
    <row r="66" spans="1:59" s="94" customFormat="1" ht="13" thickBot="1" x14ac:dyDescent="0.3">
      <c r="A66" s="214"/>
      <c r="B66" s="252"/>
      <c r="C66" s="252"/>
      <c r="D66" s="252"/>
      <c r="E66" s="252"/>
      <c r="F66" s="252"/>
      <c r="G66" s="252"/>
      <c r="H66" s="252"/>
      <c r="I66" s="252"/>
      <c r="J66" s="252"/>
      <c r="K66" s="252"/>
      <c r="L66" s="252"/>
      <c r="M66" s="252"/>
      <c r="N66" s="252"/>
      <c r="O66" s="252"/>
      <c r="P66" s="252"/>
      <c r="Q66" s="252"/>
      <c r="R66" s="252"/>
      <c r="S66" s="252"/>
      <c r="T66" s="252"/>
      <c r="U66" s="252"/>
      <c r="V66" s="252"/>
      <c r="W66" s="252"/>
      <c r="X66" s="252"/>
      <c r="Y66" s="252"/>
      <c r="Z66" s="252"/>
      <c r="AA66" s="252"/>
      <c r="AB66" s="252"/>
      <c r="AC66" s="252"/>
      <c r="AD66" s="252"/>
      <c r="AE66" s="252"/>
      <c r="AF66" s="252"/>
      <c r="AG66" s="252"/>
      <c r="AH66" s="252"/>
      <c r="AI66" s="252"/>
      <c r="AJ66" s="252"/>
      <c r="AK66" s="252"/>
      <c r="AL66" s="252"/>
      <c r="AM66" s="253"/>
      <c r="AN66" s="253"/>
      <c r="AO66" s="253"/>
      <c r="AP66" s="253"/>
      <c r="AQ66" s="253"/>
      <c r="AR66" s="253"/>
      <c r="AS66" s="253"/>
      <c r="AT66" s="253"/>
      <c r="AU66" s="253"/>
      <c r="AV66" s="253"/>
      <c r="AW66" s="253"/>
      <c r="AX66" s="253"/>
      <c r="AY66" s="253"/>
      <c r="AZ66" s="253"/>
      <c r="BA66" s="253"/>
      <c r="BB66" s="253"/>
      <c r="BC66" s="253"/>
      <c r="BD66" s="253"/>
      <c r="BE66" s="253"/>
      <c r="BF66" s="253"/>
      <c r="BG66" s="138"/>
    </row>
    <row r="67" spans="1:59" s="139" customFormat="1" x14ac:dyDescent="0.25">
      <c r="A67" s="248"/>
      <c r="B67" s="254"/>
      <c r="C67" s="254"/>
      <c r="D67" s="255">
        <f>E15</f>
        <v>0.39999999999999147</v>
      </c>
      <c r="E67" s="256">
        <f t="shared" ref="E67:M67" si="11">F15</f>
        <v>0.20000000000000284</v>
      </c>
      <c r="F67" s="256">
        <f t="shared" si="11"/>
        <v>0.20000000000000284</v>
      </c>
      <c r="G67" s="256">
        <f t="shared" si="11"/>
        <v>0.39999999999999147</v>
      </c>
      <c r="H67" s="256">
        <f t="shared" si="11"/>
        <v>0.19999999999998863</v>
      </c>
      <c r="I67" s="256">
        <f t="shared" si="11"/>
        <v>0.40000000000000568</v>
      </c>
      <c r="J67" s="256">
        <f t="shared" si="11"/>
        <v>0.19999999999998863</v>
      </c>
      <c r="K67" s="256">
        <f t="shared" si="11"/>
        <v>0.79999999999999716</v>
      </c>
      <c r="L67" s="256">
        <f t="shared" si="11"/>
        <v>0.40000000000000568</v>
      </c>
      <c r="M67" s="257">
        <f t="shared" si="11"/>
        <v>0.19999999999998863</v>
      </c>
      <c r="N67" s="255">
        <f>E20</f>
        <v>9.9999999999994316E-2</v>
      </c>
      <c r="O67" s="256">
        <f t="shared" ref="O67:P67" si="12">F20</f>
        <v>0.20000000000000284</v>
      </c>
      <c r="P67" s="256">
        <f t="shared" si="12"/>
        <v>0.10000000000000853</v>
      </c>
      <c r="Q67" s="256">
        <f t="shared" ref="Q67:W67" si="13">H20</f>
        <v>0.20000000000000284</v>
      </c>
      <c r="R67" s="256">
        <f t="shared" si="13"/>
        <v>0.60000000000000853</v>
      </c>
      <c r="S67" s="256">
        <f t="shared" si="13"/>
        <v>9.9999999999994316E-2</v>
      </c>
      <c r="T67" s="256">
        <f t="shared" si="13"/>
        <v>0</v>
      </c>
      <c r="U67" s="256">
        <f t="shared" si="13"/>
        <v>0</v>
      </c>
      <c r="V67" s="256">
        <f t="shared" si="13"/>
        <v>0.70000000000000284</v>
      </c>
      <c r="W67" s="257">
        <f t="shared" si="13"/>
        <v>9.9999999999994316E-2</v>
      </c>
      <c r="X67" s="255">
        <f t="shared" ref="X67:AG67" si="14">E25</f>
        <v>0</v>
      </c>
      <c r="Y67" s="256">
        <f t="shared" si="14"/>
        <v>0</v>
      </c>
      <c r="Z67" s="256">
        <f t="shared" si="14"/>
        <v>0</v>
      </c>
      <c r="AA67" s="256">
        <f t="shared" si="14"/>
        <v>0</v>
      </c>
      <c r="AB67" s="256">
        <f t="shared" si="14"/>
        <v>1.9999999999996021E-2</v>
      </c>
      <c r="AC67" s="256">
        <f t="shared" si="14"/>
        <v>0</v>
      </c>
      <c r="AD67" s="256">
        <f t="shared" si="14"/>
        <v>0</v>
      </c>
      <c r="AE67" s="256">
        <f t="shared" si="14"/>
        <v>0</v>
      </c>
      <c r="AF67" s="256">
        <f t="shared" si="14"/>
        <v>0</v>
      </c>
      <c r="AG67" s="257">
        <f t="shared" si="14"/>
        <v>0</v>
      </c>
      <c r="AH67" s="248"/>
      <c r="AI67" s="248"/>
      <c r="AJ67" s="254"/>
      <c r="AK67" s="254"/>
      <c r="AL67" s="254"/>
      <c r="AM67" s="248"/>
      <c r="AN67" s="248"/>
      <c r="AO67" s="248"/>
      <c r="AP67" s="248"/>
      <c r="AQ67" s="248"/>
      <c r="AR67" s="248"/>
      <c r="AS67" s="248"/>
      <c r="AT67" s="248"/>
      <c r="AU67" s="248"/>
      <c r="AV67" s="248"/>
      <c r="AW67" s="248"/>
      <c r="AX67" s="248"/>
      <c r="AY67" s="248"/>
      <c r="AZ67" s="248"/>
      <c r="BA67" s="248"/>
      <c r="BB67" s="248"/>
      <c r="BC67" s="248"/>
      <c r="BD67" s="248"/>
      <c r="BE67" s="248"/>
      <c r="BF67" s="248"/>
    </row>
    <row r="68" spans="1:59" s="139" customFormat="1" x14ac:dyDescent="0.25">
      <c r="A68" s="248"/>
      <c r="B68" s="254"/>
      <c r="C68" s="254"/>
      <c r="D68" s="258" t="s">
        <v>84</v>
      </c>
      <c r="E68" s="259"/>
      <c r="F68" s="259"/>
      <c r="G68" s="259"/>
      <c r="H68" s="259"/>
      <c r="I68" s="259"/>
      <c r="J68" s="259"/>
      <c r="K68" s="259"/>
      <c r="L68" s="259"/>
      <c r="M68" s="260"/>
      <c r="N68" s="284" t="s">
        <v>85</v>
      </c>
      <c r="O68" s="259"/>
      <c r="P68" s="259"/>
      <c r="Q68" s="259"/>
      <c r="R68" s="259"/>
      <c r="S68" s="259"/>
      <c r="T68" s="259"/>
      <c r="U68" s="259"/>
      <c r="V68" s="259"/>
      <c r="W68" s="260"/>
      <c r="X68" s="284" t="s">
        <v>86</v>
      </c>
      <c r="Y68" s="259"/>
      <c r="Z68" s="259"/>
      <c r="AA68" s="259"/>
      <c r="AB68" s="259"/>
      <c r="AC68" s="259"/>
      <c r="AD68" s="259"/>
      <c r="AE68" s="259"/>
      <c r="AF68" s="259"/>
      <c r="AG68" s="260"/>
      <c r="AH68" s="248"/>
      <c r="AI68" s="248"/>
      <c r="AJ68" s="254"/>
      <c r="AK68" s="254"/>
      <c r="AL68" s="254"/>
      <c r="AM68" s="248"/>
      <c r="AN68" s="248"/>
      <c r="AO68" s="248"/>
      <c r="AP68" s="248"/>
      <c r="AQ68" s="248"/>
      <c r="AR68" s="248"/>
      <c r="AS68" s="248"/>
      <c r="AT68" s="248"/>
      <c r="AU68" s="248"/>
      <c r="AV68" s="248"/>
      <c r="AW68" s="248"/>
      <c r="AX68" s="248"/>
      <c r="AY68" s="248"/>
      <c r="AZ68" s="248"/>
      <c r="BA68" s="248"/>
      <c r="BB68" s="248"/>
      <c r="BC68" s="248"/>
      <c r="BD68" s="248"/>
      <c r="BE68" s="248"/>
      <c r="BF68" s="248"/>
    </row>
    <row r="69" spans="1:59" s="139" customFormat="1" x14ac:dyDescent="0.25">
      <c r="A69" s="248"/>
      <c r="B69" s="254"/>
      <c r="C69" s="254"/>
      <c r="D69" s="261">
        <v>1</v>
      </c>
      <c r="E69" s="254">
        <v>2</v>
      </c>
      <c r="F69" s="254">
        <v>3</v>
      </c>
      <c r="G69" s="254">
        <v>4</v>
      </c>
      <c r="H69" s="254">
        <v>5</v>
      </c>
      <c r="I69" s="254">
        <v>6</v>
      </c>
      <c r="J69" s="254">
        <v>7</v>
      </c>
      <c r="K69" s="254">
        <v>8</v>
      </c>
      <c r="L69" s="254">
        <v>9</v>
      </c>
      <c r="M69" s="262">
        <v>10</v>
      </c>
      <c r="N69" s="261">
        <v>1</v>
      </c>
      <c r="O69" s="254">
        <v>2</v>
      </c>
      <c r="P69" s="254">
        <v>3</v>
      </c>
      <c r="Q69" s="254">
        <v>4</v>
      </c>
      <c r="R69" s="254">
        <v>5</v>
      </c>
      <c r="S69" s="254">
        <v>6</v>
      </c>
      <c r="T69" s="254">
        <v>7</v>
      </c>
      <c r="U69" s="254">
        <v>8</v>
      </c>
      <c r="V69" s="254">
        <v>9</v>
      </c>
      <c r="W69" s="262">
        <v>10</v>
      </c>
      <c r="X69" s="261">
        <v>1</v>
      </c>
      <c r="Y69" s="254">
        <v>2</v>
      </c>
      <c r="Z69" s="254">
        <v>3</v>
      </c>
      <c r="AA69" s="254">
        <v>4</v>
      </c>
      <c r="AB69" s="254">
        <v>5</v>
      </c>
      <c r="AC69" s="254">
        <v>6</v>
      </c>
      <c r="AD69" s="254">
        <v>7</v>
      </c>
      <c r="AE69" s="254">
        <v>8</v>
      </c>
      <c r="AF69" s="254">
        <v>9</v>
      </c>
      <c r="AG69" s="262">
        <v>10</v>
      </c>
      <c r="AH69" s="248"/>
      <c r="AI69" s="248"/>
      <c r="AJ69" s="254"/>
      <c r="AK69" s="254"/>
      <c r="AL69" s="254"/>
      <c r="AM69" s="248"/>
      <c r="AN69" s="248"/>
      <c r="AO69" s="248"/>
      <c r="AP69" s="248"/>
      <c r="AQ69" s="248"/>
      <c r="AR69" s="248"/>
      <c r="AS69" s="248"/>
      <c r="AT69" s="248"/>
      <c r="AU69" s="248"/>
      <c r="AV69" s="248"/>
      <c r="AW69" s="248"/>
      <c r="AX69" s="248"/>
      <c r="AY69" s="248"/>
      <c r="AZ69" s="248"/>
      <c r="BA69" s="248"/>
      <c r="BB69" s="248"/>
      <c r="BC69" s="248"/>
      <c r="BD69" s="248"/>
      <c r="BE69" s="248"/>
      <c r="BF69" s="248"/>
    </row>
    <row r="70" spans="1:59" s="94" customFormat="1" ht="15" customHeight="1" x14ac:dyDescent="0.25">
      <c r="A70" s="214"/>
      <c r="B70" s="470" t="s">
        <v>75</v>
      </c>
      <c r="C70" s="471"/>
      <c r="D70" s="263">
        <f>$I$30</f>
        <v>0.4747199999999972</v>
      </c>
      <c r="E70" s="264">
        <f t="shared" ref="E70:AG70" si="15">$I$30</f>
        <v>0.4747199999999972</v>
      </c>
      <c r="F70" s="264">
        <f t="shared" si="15"/>
        <v>0.4747199999999972</v>
      </c>
      <c r="G70" s="264">
        <f t="shared" si="15"/>
        <v>0.4747199999999972</v>
      </c>
      <c r="H70" s="264">
        <f t="shared" si="15"/>
        <v>0.4747199999999972</v>
      </c>
      <c r="I70" s="264">
        <f t="shared" si="15"/>
        <v>0.4747199999999972</v>
      </c>
      <c r="J70" s="264">
        <f t="shared" si="15"/>
        <v>0.4747199999999972</v>
      </c>
      <c r="K70" s="264">
        <f t="shared" si="15"/>
        <v>0.4747199999999972</v>
      </c>
      <c r="L70" s="264">
        <f t="shared" si="15"/>
        <v>0.4747199999999972</v>
      </c>
      <c r="M70" s="265">
        <f t="shared" si="15"/>
        <v>0.4747199999999972</v>
      </c>
      <c r="N70" s="263">
        <f t="shared" si="15"/>
        <v>0.4747199999999972</v>
      </c>
      <c r="O70" s="264">
        <f t="shared" si="15"/>
        <v>0.4747199999999972</v>
      </c>
      <c r="P70" s="264">
        <f t="shared" si="15"/>
        <v>0.4747199999999972</v>
      </c>
      <c r="Q70" s="264">
        <f t="shared" si="15"/>
        <v>0.4747199999999972</v>
      </c>
      <c r="R70" s="264">
        <f t="shared" si="15"/>
        <v>0.4747199999999972</v>
      </c>
      <c r="S70" s="264">
        <f t="shared" si="15"/>
        <v>0.4747199999999972</v>
      </c>
      <c r="T70" s="264">
        <f t="shared" si="15"/>
        <v>0.4747199999999972</v>
      </c>
      <c r="U70" s="264">
        <f t="shared" si="15"/>
        <v>0.4747199999999972</v>
      </c>
      <c r="V70" s="264">
        <f t="shared" si="15"/>
        <v>0.4747199999999972</v>
      </c>
      <c r="W70" s="265">
        <f t="shared" si="15"/>
        <v>0.4747199999999972</v>
      </c>
      <c r="X70" s="263">
        <f t="shared" si="15"/>
        <v>0.4747199999999972</v>
      </c>
      <c r="Y70" s="264">
        <f t="shared" si="15"/>
        <v>0.4747199999999972</v>
      </c>
      <c r="Z70" s="264">
        <f t="shared" si="15"/>
        <v>0.4747199999999972</v>
      </c>
      <c r="AA70" s="264">
        <f t="shared" si="15"/>
        <v>0.4747199999999972</v>
      </c>
      <c r="AB70" s="264">
        <f t="shared" si="15"/>
        <v>0.4747199999999972</v>
      </c>
      <c r="AC70" s="264">
        <f t="shared" si="15"/>
        <v>0.4747199999999972</v>
      </c>
      <c r="AD70" s="264">
        <f t="shared" si="15"/>
        <v>0.4747199999999972</v>
      </c>
      <c r="AE70" s="264">
        <f t="shared" si="15"/>
        <v>0.4747199999999972</v>
      </c>
      <c r="AF70" s="264">
        <f t="shared" si="15"/>
        <v>0.4747199999999972</v>
      </c>
      <c r="AG70" s="265">
        <f t="shared" si="15"/>
        <v>0.4747199999999972</v>
      </c>
      <c r="AH70" s="214"/>
      <c r="AI70" s="214"/>
      <c r="AJ70" s="254"/>
      <c r="AK70" s="254"/>
      <c r="AL70" s="252"/>
      <c r="AM70" s="253"/>
      <c r="AN70" s="253"/>
      <c r="AO70" s="253"/>
      <c r="AP70" s="253"/>
      <c r="AQ70" s="253"/>
      <c r="AR70" s="253"/>
      <c r="AS70" s="253"/>
      <c r="AT70" s="253"/>
      <c r="AU70" s="253"/>
      <c r="AV70" s="253"/>
      <c r="AW70" s="253"/>
      <c r="AX70" s="253"/>
      <c r="AY70" s="253"/>
      <c r="AZ70" s="253"/>
      <c r="BA70" s="253"/>
      <c r="BB70" s="253"/>
      <c r="BC70" s="253"/>
      <c r="BD70" s="253"/>
      <c r="BE70" s="253"/>
      <c r="BF70" s="253"/>
      <c r="BG70" s="138"/>
    </row>
    <row r="71" spans="1:59" s="94" customFormat="1" ht="15" customHeight="1" x14ac:dyDescent="0.25">
      <c r="A71" s="214"/>
      <c r="B71" s="470" t="s">
        <v>51</v>
      </c>
      <c r="C71" s="471"/>
      <c r="D71" s="266">
        <f>$J$77</f>
        <v>72.815676444444449</v>
      </c>
      <c r="E71" s="267">
        <f t="shared" ref="E71:AG71" si="16">$J$77</f>
        <v>72.815676444444449</v>
      </c>
      <c r="F71" s="267">
        <f t="shared" si="16"/>
        <v>72.815676444444449</v>
      </c>
      <c r="G71" s="267">
        <f t="shared" si="16"/>
        <v>72.815676444444449</v>
      </c>
      <c r="H71" s="267">
        <f>$J$77</f>
        <v>72.815676444444449</v>
      </c>
      <c r="I71" s="267">
        <f t="shared" si="16"/>
        <v>72.815676444444449</v>
      </c>
      <c r="J71" s="267">
        <f t="shared" si="16"/>
        <v>72.815676444444449</v>
      </c>
      <c r="K71" s="267">
        <f t="shared" si="16"/>
        <v>72.815676444444449</v>
      </c>
      <c r="L71" s="267">
        <f t="shared" si="16"/>
        <v>72.815676444444449</v>
      </c>
      <c r="M71" s="268">
        <f t="shared" si="16"/>
        <v>72.815676444444449</v>
      </c>
      <c r="N71" s="266">
        <f t="shared" si="16"/>
        <v>72.815676444444449</v>
      </c>
      <c r="O71" s="267">
        <f t="shared" si="16"/>
        <v>72.815676444444449</v>
      </c>
      <c r="P71" s="267">
        <f t="shared" si="16"/>
        <v>72.815676444444449</v>
      </c>
      <c r="Q71" s="267">
        <f t="shared" si="16"/>
        <v>72.815676444444449</v>
      </c>
      <c r="R71" s="267">
        <f t="shared" si="16"/>
        <v>72.815676444444449</v>
      </c>
      <c r="S71" s="267">
        <f t="shared" si="16"/>
        <v>72.815676444444449</v>
      </c>
      <c r="T71" s="267">
        <f t="shared" si="16"/>
        <v>72.815676444444449</v>
      </c>
      <c r="U71" s="267">
        <f t="shared" si="16"/>
        <v>72.815676444444449</v>
      </c>
      <c r="V71" s="267">
        <f t="shared" si="16"/>
        <v>72.815676444444449</v>
      </c>
      <c r="W71" s="268">
        <f t="shared" si="16"/>
        <v>72.815676444444449</v>
      </c>
      <c r="X71" s="266">
        <f t="shared" si="16"/>
        <v>72.815676444444449</v>
      </c>
      <c r="Y71" s="267">
        <f t="shared" si="16"/>
        <v>72.815676444444449</v>
      </c>
      <c r="Z71" s="267">
        <f t="shared" si="16"/>
        <v>72.815676444444449</v>
      </c>
      <c r="AA71" s="267">
        <f t="shared" si="16"/>
        <v>72.815676444444449</v>
      </c>
      <c r="AB71" s="267">
        <f t="shared" si="16"/>
        <v>72.815676444444449</v>
      </c>
      <c r="AC71" s="267">
        <f t="shared" si="16"/>
        <v>72.815676444444449</v>
      </c>
      <c r="AD71" s="267">
        <f t="shared" si="16"/>
        <v>72.815676444444449</v>
      </c>
      <c r="AE71" s="267">
        <f t="shared" si="16"/>
        <v>72.815676444444449</v>
      </c>
      <c r="AF71" s="267">
        <f t="shared" si="16"/>
        <v>72.815676444444449</v>
      </c>
      <c r="AG71" s="268">
        <f t="shared" si="16"/>
        <v>72.815676444444449</v>
      </c>
      <c r="AH71" s="214"/>
      <c r="AI71" s="214"/>
      <c r="AJ71" s="252"/>
      <c r="AK71" s="252"/>
      <c r="AL71" s="252"/>
      <c r="AM71" s="253"/>
      <c r="AN71" s="253"/>
      <c r="AO71" s="253"/>
      <c r="AP71" s="253"/>
      <c r="AQ71" s="253"/>
      <c r="AR71" s="253"/>
      <c r="AS71" s="253"/>
      <c r="AT71" s="253"/>
      <c r="AU71" s="253"/>
      <c r="AV71" s="253"/>
      <c r="AW71" s="253"/>
      <c r="AX71" s="253"/>
      <c r="AY71" s="253"/>
      <c r="AZ71" s="253"/>
      <c r="BA71" s="253"/>
      <c r="BB71" s="253"/>
      <c r="BC71" s="253"/>
      <c r="BD71" s="253"/>
      <c r="BE71" s="253"/>
      <c r="BF71" s="253"/>
      <c r="BG71" s="138"/>
    </row>
    <row r="72" spans="1:59" ht="15" customHeight="1" x14ac:dyDescent="0.25">
      <c r="A72" s="242"/>
      <c r="B72" s="470" t="s">
        <v>52</v>
      </c>
      <c r="C72" s="471"/>
      <c r="D72" s="266">
        <f>$J$78</f>
        <v>72.439212444444451</v>
      </c>
      <c r="E72" s="267">
        <f t="shared" ref="E72:AG72" si="17">$J$78</f>
        <v>72.439212444444451</v>
      </c>
      <c r="F72" s="267">
        <f t="shared" si="17"/>
        <v>72.439212444444451</v>
      </c>
      <c r="G72" s="267">
        <f t="shared" si="17"/>
        <v>72.439212444444451</v>
      </c>
      <c r="H72" s="267">
        <f t="shared" si="17"/>
        <v>72.439212444444451</v>
      </c>
      <c r="I72" s="267">
        <f t="shared" si="17"/>
        <v>72.439212444444451</v>
      </c>
      <c r="J72" s="267">
        <f t="shared" si="17"/>
        <v>72.439212444444451</v>
      </c>
      <c r="K72" s="267">
        <f t="shared" si="17"/>
        <v>72.439212444444451</v>
      </c>
      <c r="L72" s="267">
        <f t="shared" si="17"/>
        <v>72.439212444444451</v>
      </c>
      <c r="M72" s="268">
        <f t="shared" si="17"/>
        <v>72.439212444444451</v>
      </c>
      <c r="N72" s="266">
        <f t="shared" si="17"/>
        <v>72.439212444444451</v>
      </c>
      <c r="O72" s="267">
        <f t="shared" si="17"/>
        <v>72.439212444444451</v>
      </c>
      <c r="P72" s="267">
        <f t="shared" si="17"/>
        <v>72.439212444444451</v>
      </c>
      <c r="Q72" s="267">
        <f t="shared" si="17"/>
        <v>72.439212444444451</v>
      </c>
      <c r="R72" s="267">
        <f t="shared" si="17"/>
        <v>72.439212444444451</v>
      </c>
      <c r="S72" s="267">
        <f t="shared" si="17"/>
        <v>72.439212444444451</v>
      </c>
      <c r="T72" s="267">
        <f t="shared" si="17"/>
        <v>72.439212444444451</v>
      </c>
      <c r="U72" s="267">
        <f t="shared" si="17"/>
        <v>72.439212444444451</v>
      </c>
      <c r="V72" s="267">
        <f t="shared" si="17"/>
        <v>72.439212444444451</v>
      </c>
      <c r="W72" s="268">
        <f t="shared" si="17"/>
        <v>72.439212444444451</v>
      </c>
      <c r="X72" s="266">
        <f t="shared" si="17"/>
        <v>72.439212444444451</v>
      </c>
      <c r="Y72" s="267">
        <f t="shared" si="17"/>
        <v>72.439212444444451</v>
      </c>
      <c r="Z72" s="267">
        <f t="shared" si="17"/>
        <v>72.439212444444451</v>
      </c>
      <c r="AA72" s="267">
        <f t="shared" si="17"/>
        <v>72.439212444444451</v>
      </c>
      <c r="AB72" s="267">
        <f t="shared" si="17"/>
        <v>72.439212444444451</v>
      </c>
      <c r="AC72" s="267">
        <f t="shared" si="17"/>
        <v>72.439212444444451</v>
      </c>
      <c r="AD72" s="267">
        <f t="shared" si="17"/>
        <v>72.439212444444451</v>
      </c>
      <c r="AE72" s="267">
        <f t="shared" si="17"/>
        <v>72.439212444444451</v>
      </c>
      <c r="AF72" s="267">
        <f t="shared" si="17"/>
        <v>72.439212444444451</v>
      </c>
      <c r="AG72" s="268">
        <f t="shared" si="17"/>
        <v>72.439212444444451</v>
      </c>
      <c r="AH72" s="242"/>
      <c r="AI72" s="242"/>
      <c r="AJ72" s="252"/>
      <c r="AK72" s="252"/>
      <c r="AL72" s="252"/>
      <c r="AM72" s="250"/>
      <c r="AN72" s="250"/>
      <c r="AO72" s="250"/>
      <c r="AP72" s="250"/>
      <c r="AQ72" s="250"/>
      <c r="AR72" s="250"/>
      <c r="AS72" s="250"/>
      <c r="AT72" s="250"/>
      <c r="AU72" s="250"/>
      <c r="AV72" s="250"/>
      <c r="AW72" s="250"/>
      <c r="AX72" s="250"/>
      <c r="AY72" s="250"/>
      <c r="AZ72" s="250"/>
      <c r="BA72" s="250"/>
      <c r="BB72" s="250"/>
      <c r="BC72" s="250"/>
      <c r="BD72" s="250"/>
      <c r="BE72" s="250"/>
      <c r="BF72" s="250"/>
    </row>
    <row r="73" spans="1:59" ht="15.75" customHeight="1" thickBot="1" x14ac:dyDescent="0.3">
      <c r="A73" s="242"/>
      <c r="B73" s="470" t="s">
        <v>53</v>
      </c>
      <c r="C73" s="471"/>
      <c r="D73" s="269">
        <f t="shared" ref="D73:AG73" si="18">$P$26</f>
        <v>72.62744444444445</v>
      </c>
      <c r="E73" s="270">
        <f t="shared" si="18"/>
        <v>72.62744444444445</v>
      </c>
      <c r="F73" s="270">
        <f t="shared" si="18"/>
        <v>72.62744444444445</v>
      </c>
      <c r="G73" s="270">
        <f t="shared" si="18"/>
        <v>72.62744444444445</v>
      </c>
      <c r="H73" s="270">
        <f t="shared" si="18"/>
        <v>72.62744444444445</v>
      </c>
      <c r="I73" s="270">
        <f t="shared" si="18"/>
        <v>72.62744444444445</v>
      </c>
      <c r="J73" s="270">
        <f t="shared" si="18"/>
        <v>72.62744444444445</v>
      </c>
      <c r="K73" s="270">
        <f t="shared" si="18"/>
        <v>72.62744444444445</v>
      </c>
      <c r="L73" s="270">
        <f t="shared" si="18"/>
        <v>72.62744444444445</v>
      </c>
      <c r="M73" s="271">
        <f t="shared" si="18"/>
        <v>72.62744444444445</v>
      </c>
      <c r="N73" s="269">
        <f t="shared" si="18"/>
        <v>72.62744444444445</v>
      </c>
      <c r="O73" s="270">
        <f t="shared" si="18"/>
        <v>72.62744444444445</v>
      </c>
      <c r="P73" s="270">
        <f t="shared" si="18"/>
        <v>72.62744444444445</v>
      </c>
      <c r="Q73" s="270">
        <f t="shared" si="18"/>
        <v>72.62744444444445</v>
      </c>
      <c r="R73" s="270">
        <f t="shared" si="18"/>
        <v>72.62744444444445</v>
      </c>
      <c r="S73" s="270">
        <f t="shared" si="18"/>
        <v>72.62744444444445</v>
      </c>
      <c r="T73" s="270">
        <f t="shared" si="18"/>
        <v>72.62744444444445</v>
      </c>
      <c r="U73" s="270">
        <f t="shared" si="18"/>
        <v>72.62744444444445</v>
      </c>
      <c r="V73" s="270">
        <f t="shared" si="18"/>
        <v>72.62744444444445</v>
      </c>
      <c r="W73" s="271">
        <f t="shared" si="18"/>
        <v>72.62744444444445</v>
      </c>
      <c r="X73" s="269">
        <f t="shared" si="18"/>
        <v>72.62744444444445</v>
      </c>
      <c r="Y73" s="270">
        <f t="shared" si="18"/>
        <v>72.62744444444445</v>
      </c>
      <c r="Z73" s="270">
        <f t="shared" si="18"/>
        <v>72.62744444444445</v>
      </c>
      <c r="AA73" s="270">
        <f t="shared" si="18"/>
        <v>72.62744444444445</v>
      </c>
      <c r="AB73" s="270">
        <f t="shared" si="18"/>
        <v>72.62744444444445</v>
      </c>
      <c r="AC73" s="270">
        <f t="shared" si="18"/>
        <v>72.62744444444445</v>
      </c>
      <c r="AD73" s="270">
        <f t="shared" si="18"/>
        <v>72.62744444444445</v>
      </c>
      <c r="AE73" s="270">
        <f t="shared" si="18"/>
        <v>72.62744444444445</v>
      </c>
      <c r="AF73" s="270">
        <f t="shared" si="18"/>
        <v>72.62744444444445</v>
      </c>
      <c r="AG73" s="271">
        <f t="shared" si="18"/>
        <v>72.62744444444445</v>
      </c>
      <c r="AH73" s="242"/>
      <c r="AI73" s="242"/>
      <c r="AJ73" s="252"/>
      <c r="AK73" s="252"/>
      <c r="AL73" s="252"/>
      <c r="AM73" s="250"/>
      <c r="AN73" s="250"/>
      <c r="AO73" s="250"/>
      <c r="AP73" s="250"/>
      <c r="AQ73" s="250"/>
      <c r="AR73" s="250"/>
      <c r="AS73" s="250"/>
      <c r="AT73" s="250"/>
      <c r="AU73" s="250"/>
      <c r="AV73" s="250"/>
      <c r="AW73" s="250"/>
      <c r="AX73" s="250"/>
      <c r="AY73" s="250"/>
      <c r="AZ73" s="250"/>
      <c r="BA73" s="250"/>
      <c r="BB73" s="250"/>
      <c r="BC73" s="250"/>
      <c r="BD73" s="250"/>
      <c r="BE73" s="250"/>
      <c r="BF73" s="250"/>
    </row>
    <row r="74" spans="1:59" x14ac:dyDescent="0.25">
      <c r="A74" s="242"/>
      <c r="B74" s="252"/>
      <c r="C74" s="252"/>
      <c r="D74" s="252"/>
      <c r="E74" s="252"/>
      <c r="F74" s="252"/>
      <c r="G74" s="252"/>
      <c r="H74" s="252"/>
      <c r="I74" s="252"/>
      <c r="J74" s="252"/>
      <c r="K74" s="252"/>
      <c r="L74" s="252"/>
      <c r="M74" s="252"/>
      <c r="N74" s="252"/>
      <c r="O74" s="252"/>
      <c r="P74" s="252"/>
      <c r="Q74" s="252"/>
      <c r="R74" s="252"/>
      <c r="S74" s="252"/>
      <c r="T74" s="252"/>
      <c r="U74" s="252"/>
      <c r="V74" s="252"/>
      <c r="W74" s="252"/>
      <c r="X74" s="252"/>
      <c r="Y74" s="252"/>
      <c r="Z74" s="252"/>
      <c r="AA74" s="252"/>
      <c r="AB74" s="252"/>
      <c r="AC74" s="252"/>
      <c r="AD74" s="252"/>
      <c r="AE74" s="252"/>
      <c r="AF74" s="252"/>
      <c r="AG74" s="252"/>
      <c r="AH74" s="252"/>
      <c r="AI74" s="252"/>
      <c r="AJ74" s="252"/>
      <c r="AK74" s="252"/>
      <c r="AL74" s="252"/>
      <c r="AM74" s="250"/>
      <c r="AN74" s="250"/>
      <c r="AO74" s="250"/>
      <c r="AP74" s="250"/>
      <c r="AQ74" s="250"/>
      <c r="AR74" s="250"/>
      <c r="AS74" s="250"/>
      <c r="AT74" s="250"/>
      <c r="AU74" s="250"/>
      <c r="AV74" s="250"/>
      <c r="AW74" s="250"/>
      <c r="AX74" s="250"/>
      <c r="AY74" s="250"/>
      <c r="AZ74" s="250"/>
      <c r="BA74" s="250"/>
      <c r="BB74" s="250"/>
      <c r="BC74" s="250"/>
      <c r="BD74" s="250"/>
      <c r="BE74" s="250"/>
      <c r="BF74" s="250"/>
    </row>
    <row r="75" spans="1:59" ht="15.5" x14ac:dyDescent="0.35">
      <c r="A75" s="242"/>
      <c r="B75" s="272"/>
      <c r="C75" s="272"/>
      <c r="D75" s="273" t="s">
        <v>54</v>
      </c>
      <c r="E75" s="274"/>
      <c r="F75" s="274"/>
      <c r="G75" s="274"/>
      <c r="H75" s="274"/>
      <c r="I75" s="274"/>
      <c r="J75" s="274"/>
      <c r="K75" s="274"/>
      <c r="L75" s="273"/>
      <c r="M75" s="272"/>
      <c r="N75" s="272"/>
      <c r="O75" s="252"/>
      <c r="P75" s="252"/>
      <c r="Q75" s="252"/>
      <c r="R75" s="252"/>
      <c r="S75" s="252"/>
      <c r="T75" s="252"/>
      <c r="U75" s="252"/>
      <c r="V75" s="252"/>
      <c r="W75" s="252"/>
      <c r="X75" s="252"/>
      <c r="Y75" s="252"/>
      <c r="Z75" s="252"/>
      <c r="AA75" s="252"/>
      <c r="AB75" s="252"/>
      <c r="AC75" s="252"/>
      <c r="AD75" s="252"/>
      <c r="AE75" s="252"/>
      <c r="AF75" s="252"/>
      <c r="AG75" s="252"/>
      <c r="AH75" s="275"/>
      <c r="AI75" s="275"/>
      <c r="AJ75" s="275"/>
      <c r="AK75" s="275"/>
      <c r="AL75" s="252"/>
      <c r="AM75" s="250"/>
      <c r="AN75" s="250"/>
      <c r="AO75" s="250"/>
      <c r="AP75" s="250"/>
      <c r="AQ75" s="250"/>
      <c r="AR75" s="250"/>
      <c r="AS75" s="250"/>
      <c r="AT75" s="250"/>
      <c r="AU75" s="250"/>
      <c r="AV75" s="250"/>
      <c r="AW75" s="250"/>
      <c r="AX75" s="250"/>
      <c r="AY75" s="250"/>
      <c r="AZ75" s="250"/>
      <c r="BA75" s="250"/>
      <c r="BB75" s="250"/>
      <c r="BC75" s="250"/>
      <c r="BD75" s="250"/>
      <c r="BE75" s="250"/>
      <c r="BF75" s="250"/>
    </row>
    <row r="76" spans="1:59" ht="15.5" x14ac:dyDescent="0.35">
      <c r="A76" s="242"/>
      <c r="B76" s="272"/>
      <c r="C76" s="272"/>
      <c r="D76" s="276"/>
      <c r="E76" s="276" t="s">
        <v>55</v>
      </c>
      <c r="F76" s="276" t="s">
        <v>56</v>
      </c>
      <c r="G76" s="276"/>
      <c r="H76" s="254"/>
      <c r="I76" s="276"/>
      <c r="J76" s="276"/>
      <c r="K76" s="276"/>
      <c r="L76" s="254"/>
      <c r="M76" s="252"/>
      <c r="N76" s="272"/>
      <c r="O76" s="252"/>
      <c r="P76" s="252"/>
      <c r="Q76" s="252"/>
      <c r="R76" s="252"/>
      <c r="S76" s="252"/>
      <c r="T76" s="252"/>
      <c r="U76" s="252"/>
      <c r="V76" s="252"/>
      <c r="W76" s="252"/>
      <c r="X76" s="252"/>
      <c r="Y76" s="252"/>
      <c r="Z76" s="252"/>
      <c r="AA76" s="252"/>
      <c r="AB76" s="252"/>
      <c r="AC76" s="252"/>
      <c r="AD76" s="252"/>
      <c r="AE76" s="252"/>
      <c r="AF76" s="252"/>
      <c r="AG76" s="252"/>
      <c r="AH76" s="252"/>
      <c r="AI76" s="252"/>
      <c r="AJ76" s="252"/>
      <c r="AK76" s="252"/>
      <c r="AL76" s="252"/>
      <c r="AM76" s="250"/>
      <c r="AN76" s="250"/>
      <c r="AO76" s="250"/>
      <c r="AP76" s="250"/>
      <c r="AQ76" s="250"/>
      <c r="AR76" s="250"/>
      <c r="AS76" s="250"/>
      <c r="AT76" s="250"/>
      <c r="AU76" s="250"/>
      <c r="AV76" s="250"/>
      <c r="AW76" s="250"/>
      <c r="AX76" s="250"/>
      <c r="AY76" s="250"/>
      <c r="AZ76" s="250"/>
      <c r="BA76" s="250"/>
      <c r="BB76" s="250"/>
      <c r="BC76" s="250"/>
      <c r="BD76" s="250"/>
      <c r="BE76" s="250"/>
      <c r="BF76" s="250"/>
    </row>
    <row r="77" spans="1:59" ht="15.5" x14ac:dyDescent="0.35">
      <c r="A77" s="242"/>
      <c r="B77" s="272"/>
      <c r="C77" s="272"/>
      <c r="D77" s="276" t="s">
        <v>57</v>
      </c>
      <c r="E77" s="267">
        <v>1.88</v>
      </c>
      <c r="F77" s="267">
        <v>1.0229999999999999</v>
      </c>
      <c r="G77" s="276">
        <f>IF(K27=2,E77,F77)</f>
        <v>1.0229999999999999</v>
      </c>
      <c r="H77" s="276" t="s">
        <v>51</v>
      </c>
      <c r="I77" s="276" t="s">
        <v>58</v>
      </c>
      <c r="J77" s="267">
        <f>$P$26+($G$77*$E$80)</f>
        <v>72.815676444444449</v>
      </c>
      <c r="K77" s="267"/>
      <c r="L77" s="254"/>
      <c r="M77" s="252"/>
      <c r="N77" s="272"/>
      <c r="O77" s="252"/>
      <c r="P77" s="252"/>
      <c r="Q77" s="252"/>
      <c r="R77" s="252"/>
      <c r="S77" s="252"/>
      <c r="T77" s="252"/>
      <c r="U77" s="252"/>
      <c r="V77" s="252"/>
      <c r="W77" s="252"/>
      <c r="X77" s="252"/>
      <c r="Y77" s="252"/>
      <c r="Z77" s="252"/>
      <c r="AA77" s="252"/>
      <c r="AB77" s="252"/>
      <c r="AC77" s="252"/>
      <c r="AD77" s="252"/>
      <c r="AE77" s="252"/>
      <c r="AF77" s="252"/>
      <c r="AG77" s="252"/>
      <c r="AH77" s="252"/>
      <c r="AI77" s="252"/>
      <c r="AJ77" s="252"/>
      <c r="AK77" s="252"/>
      <c r="AL77" s="252"/>
      <c r="AM77" s="250"/>
      <c r="AN77" s="250"/>
      <c r="AO77" s="250"/>
      <c r="AP77" s="250"/>
      <c r="AQ77" s="250"/>
      <c r="AR77" s="250"/>
      <c r="AS77" s="250"/>
      <c r="AT77" s="250"/>
      <c r="AU77" s="250"/>
      <c r="AV77" s="250"/>
      <c r="AW77" s="250"/>
      <c r="AX77" s="250"/>
      <c r="AY77" s="250"/>
      <c r="AZ77" s="250"/>
      <c r="BA77" s="250"/>
      <c r="BB77" s="250"/>
      <c r="BC77" s="250"/>
      <c r="BD77" s="250"/>
      <c r="BE77" s="250"/>
      <c r="BF77" s="250"/>
    </row>
    <row r="78" spans="1:59" ht="15.5" x14ac:dyDescent="0.35">
      <c r="A78" s="242"/>
      <c r="B78" s="272"/>
      <c r="C78" s="272"/>
      <c r="D78" s="276" t="s">
        <v>59</v>
      </c>
      <c r="E78" s="276">
        <v>0</v>
      </c>
      <c r="F78" s="276">
        <v>0</v>
      </c>
      <c r="G78" s="276"/>
      <c r="H78" s="276" t="s">
        <v>52</v>
      </c>
      <c r="I78" s="276" t="s">
        <v>60</v>
      </c>
      <c r="J78" s="267">
        <f>$P$26-($G$77*$E$80)</f>
        <v>72.439212444444451</v>
      </c>
      <c r="K78" s="267"/>
      <c r="L78" s="254"/>
      <c r="M78" s="252"/>
      <c r="N78" s="272"/>
      <c r="O78" s="252"/>
      <c r="P78" s="252"/>
      <c r="Q78" s="252"/>
      <c r="R78" s="252"/>
      <c r="S78" s="252"/>
      <c r="T78" s="252"/>
      <c r="U78" s="252"/>
      <c r="V78" s="252"/>
      <c r="W78" s="252"/>
      <c r="X78" s="252"/>
      <c r="Y78" s="252"/>
      <c r="Z78" s="252"/>
      <c r="AA78" s="252"/>
      <c r="AB78" s="252"/>
      <c r="AC78" s="252"/>
      <c r="AD78" s="252"/>
      <c r="AE78" s="252"/>
      <c r="AF78" s="252"/>
      <c r="AG78" s="252"/>
      <c r="AH78" s="252"/>
      <c r="AI78" s="252"/>
      <c r="AJ78" s="252"/>
      <c r="AK78" s="252"/>
      <c r="AL78" s="252"/>
      <c r="AM78" s="250"/>
      <c r="AN78" s="250"/>
      <c r="AO78" s="250"/>
      <c r="AP78" s="250"/>
      <c r="AQ78" s="250"/>
      <c r="AR78" s="250"/>
      <c r="AS78" s="250"/>
      <c r="AT78" s="250"/>
      <c r="AU78" s="250"/>
      <c r="AV78" s="250"/>
      <c r="AW78" s="250"/>
      <c r="AX78" s="250"/>
      <c r="AY78" s="250"/>
      <c r="AZ78" s="250"/>
      <c r="BA78" s="250"/>
      <c r="BB78" s="250"/>
      <c r="BC78" s="250"/>
      <c r="BD78" s="250"/>
      <c r="BE78" s="250"/>
      <c r="BF78" s="250"/>
    </row>
    <row r="79" spans="1:59" ht="15.5" x14ac:dyDescent="0.35">
      <c r="A79" s="242"/>
      <c r="B79" s="272"/>
      <c r="C79" s="272"/>
      <c r="D79" s="276" t="s">
        <v>61</v>
      </c>
      <c r="E79" s="276">
        <v>3.2669999999999999</v>
      </c>
      <c r="F79" s="276">
        <v>2.5739999999999998</v>
      </c>
      <c r="G79" s="276"/>
      <c r="H79" s="276" t="s">
        <v>62</v>
      </c>
      <c r="I79" s="276"/>
      <c r="J79" s="267">
        <f>$P$26</f>
        <v>72.62744444444445</v>
      </c>
      <c r="K79" s="267"/>
      <c r="L79" s="254"/>
      <c r="M79" s="252"/>
      <c r="N79" s="272"/>
      <c r="O79" s="252"/>
      <c r="P79" s="252"/>
      <c r="Q79" s="252"/>
      <c r="R79" s="252"/>
      <c r="S79" s="252"/>
      <c r="T79" s="252"/>
      <c r="U79" s="252"/>
      <c r="V79" s="252"/>
      <c r="W79" s="252"/>
      <c r="X79" s="252"/>
      <c r="Y79" s="252"/>
      <c r="Z79" s="252"/>
      <c r="AA79" s="252"/>
      <c r="AB79" s="252"/>
      <c r="AC79" s="252"/>
      <c r="AD79" s="252"/>
      <c r="AE79" s="252"/>
      <c r="AF79" s="252"/>
      <c r="AG79" s="252"/>
      <c r="AH79" s="252"/>
      <c r="AI79" s="252"/>
      <c r="AJ79" s="252"/>
      <c r="AK79" s="252"/>
      <c r="AL79" s="252"/>
      <c r="AM79" s="250"/>
      <c r="AN79" s="250"/>
      <c r="AO79" s="250"/>
      <c r="AP79" s="250"/>
      <c r="AQ79" s="250"/>
      <c r="AR79" s="250"/>
      <c r="AS79" s="250"/>
      <c r="AT79" s="250"/>
      <c r="AU79" s="250"/>
      <c r="AV79" s="250"/>
      <c r="AW79" s="250"/>
      <c r="AX79" s="250"/>
      <c r="AY79" s="250"/>
      <c r="AZ79" s="250"/>
      <c r="BA79" s="250"/>
      <c r="BB79" s="250"/>
      <c r="BC79" s="250"/>
      <c r="BD79" s="250"/>
      <c r="BE79" s="250"/>
      <c r="BF79" s="250"/>
    </row>
    <row r="80" spans="1:59" ht="15.5" x14ac:dyDescent="0.35">
      <c r="A80" s="242"/>
      <c r="B80" s="272"/>
      <c r="C80" s="272"/>
      <c r="D80" s="276" t="s">
        <v>63</v>
      </c>
      <c r="E80" s="276">
        <f>IF(P6=3,AVERAGE(P15,P20,P25),AVERAGE(P15,P20))</f>
        <v>0.18399999999999891</v>
      </c>
      <c r="F80" s="276"/>
      <c r="G80" s="276"/>
      <c r="H80" s="254"/>
      <c r="I80" s="254"/>
      <c r="J80" s="254"/>
      <c r="K80" s="254"/>
      <c r="L80" s="254"/>
      <c r="M80" s="252"/>
      <c r="N80" s="272"/>
      <c r="O80" s="252"/>
      <c r="P80" s="252"/>
      <c r="Q80" s="252"/>
      <c r="R80" s="252"/>
      <c r="S80" s="252"/>
      <c r="T80" s="252"/>
      <c r="U80" s="252"/>
      <c r="V80" s="252"/>
      <c r="W80" s="252"/>
      <c r="X80" s="252"/>
      <c r="Y80" s="252"/>
      <c r="Z80" s="252"/>
      <c r="AA80" s="252"/>
      <c r="AB80" s="252"/>
      <c r="AC80" s="252"/>
      <c r="AD80" s="252"/>
      <c r="AE80" s="252"/>
      <c r="AF80" s="252"/>
      <c r="AG80" s="252"/>
      <c r="AH80" s="252"/>
      <c r="AI80" s="252"/>
      <c r="AJ80" s="252"/>
      <c r="AK80" s="252"/>
      <c r="AL80" s="252"/>
      <c r="AM80" s="250"/>
      <c r="AN80" s="250"/>
      <c r="AO80" s="250"/>
      <c r="AP80" s="250"/>
      <c r="AQ80" s="250"/>
      <c r="AR80" s="250"/>
      <c r="AS80" s="250"/>
      <c r="AT80" s="250"/>
      <c r="AU80" s="250"/>
      <c r="AV80" s="250"/>
      <c r="AW80" s="250"/>
      <c r="AX80" s="250"/>
      <c r="AY80" s="250"/>
      <c r="AZ80" s="250"/>
      <c r="BA80" s="250"/>
      <c r="BB80" s="250"/>
      <c r="BC80" s="250"/>
      <c r="BD80" s="250"/>
      <c r="BE80" s="250"/>
      <c r="BF80" s="250"/>
    </row>
    <row r="81" spans="1:58" ht="15.5" x14ac:dyDescent="0.35">
      <c r="A81" s="242"/>
      <c r="B81" s="272"/>
      <c r="C81" s="272"/>
      <c r="D81" s="254"/>
      <c r="E81" s="254"/>
      <c r="F81" s="254"/>
      <c r="G81" s="254"/>
      <c r="H81" s="254"/>
      <c r="I81" s="254"/>
      <c r="J81" s="254"/>
      <c r="K81" s="254"/>
      <c r="L81" s="254"/>
      <c r="M81" s="252"/>
      <c r="N81" s="272"/>
      <c r="O81" s="252"/>
      <c r="P81" s="252"/>
      <c r="Q81" s="252"/>
      <c r="R81" s="252"/>
      <c r="S81" s="252"/>
      <c r="T81" s="252"/>
      <c r="U81" s="252"/>
      <c r="V81" s="252"/>
      <c r="W81" s="252"/>
      <c r="X81" s="252"/>
      <c r="Y81" s="252"/>
      <c r="Z81" s="252"/>
      <c r="AA81" s="252"/>
      <c r="AB81" s="252"/>
      <c r="AC81" s="252"/>
      <c r="AD81" s="252"/>
      <c r="AE81" s="252"/>
      <c r="AF81" s="252"/>
      <c r="AG81" s="252"/>
      <c r="AH81" s="252"/>
      <c r="AI81" s="252"/>
      <c r="AJ81" s="252"/>
      <c r="AK81" s="252"/>
      <c r="AL81" s="252"/>
      <c r="AM81" s="250"/>
      <c r="AN81" s="250"/>
      <c r="AO81" s="250"/>
      <c r="AP81" s="250"/>
      <c r="AQ81" s="250"/>
      <c r="AR81" s="250"/>
      <c r="AS81" s="250"/>
      <c r="AT81" s="250"/>
      <c r="AU81" s="250"/>
      <c r="AV81" s="250"/>
      <c r="AW81" s="250"/>
      <c r="AX81" s="250"/>
      <c r="AY81" s="250"/>
      <c r="AZ81" s="250"/>
      <c r="BA81" s="250"/>
      <c r="BB81" s="250"/>
      <c r="BC81" s="250"/>
      <c r="BD81" s="250"/>
      <c r="BE81" s="250"/>
      <c r="BF81" s="250"/>
    </row>
    <row r="82" spans="1:58" ht="15.5" x14ac:dyDescent="0.35">
      <c r="A82" s="242"/>
      <c r="B82" s="272"/>
      <c r="C82" s="272"/>
      <c r="D82" s="272"/>
      <c r="E82" s="272"/>
      <c r="F82" s="272"/>
      <c r="G82" s="272"/>
      <c r="H82" s="272"/>
      <c r="I82" s="272"/>
      <c r="J82" s="272"/>
      <c r="K82" s="272"/>
      <c r="L82" s="272"/>
      <c r="M82" s="272"/>
      <c r="N82" s="272"/>
      <c r="O82" s="252"/>
      <c r="P82" s="252"/>
      <c r="Q82" s="252"/>
      <c r="R82" s="252"/>
      <c r="S82" s="252"/>
      <c r="T82" s="252"/>
      <c r="U82" s="252"/>
      <c r="V82" s="252"/>
      <c r="W82" s="252"/>
      <c r="X82" s="252"/>
      <c r="Y82" s="252"/>
      <c r="Z82" s="252"/>
      <c r="AA82" s="252"/>
      <c r="AB82" s="252"/>
      <c r="AC82" s="252"/>
      <c r="AD82" s="252"/>
      <c r="AE82" s="252"/>
      <c r="AF82" s="252"/>
      <c r="AG82" s="252"/>
      <c r="AH82" s="252"/>
      <c r="AI82" s="252"/>
      <c r="AJ82" s="252"/>
      <c r="AK82" s="252"/>
      <c r="AL82" s="252"/>
      <c r="AM82" s="250"/>
      <c r="AN82" s="250"/>
      <c r="AO82" s="250"/>
      <c r="AP82" s="250"/>
      <c r="AQ82" s="250"/>
      <c r="AR82" s="250"/>
      <c r="AS82" s="250"/>
      <c r="AT82" s="250"/>
      <c r="AU82" s="250"/>
      <c r="AV82" s="250"/>
      <c r="AW82" s="250"/>
      <c r="AX82" s="250"/>
      <c r="AY82" s="250"/>
      <c r="AZ82" s="250"/>
      <c r="BA82" s="250"/>
      <c r="BB82" s="250"/>
      <c r="BC82" s="250"/>
      <c r="BD82" s="250"/>
      <c r="BE82" s="250"/>
      <c r="BF82" s="250"/>
    </row>
    <row r="83" spans="1:58" x14ac:dyDescent="0.25">
      <c r="A83" s="242"/>
      <c r="B83" s="252"/>
      <c r="C83" s="252"/>
      <c r="D83" s="252"/>
      <c r="E83" s="252"/>
      <c r="F83" s="252"/>
      <c r="G83" s="252"/>
      <c r="H83" s="252"/>
      <c r="I83" s="252"/>
      <c r="J83" s="252"/>
      <c r="K83" s="252"/>
      <c r="L83" s="252"/>
      <c r="M83" s="252"/>
      <c r="N83" s="252"/>
      <c r="O83" s="252"/>
      <c r="P83" s="252"/>
      <c r="Q83" s="252"/>
      <c r="R83" s="252"/>
      <c r="S83" s="252"/>
      <c r="T83" s="252"/>
      <c r="U83" s="252"/>
      <c r="V83" s="252"/>
      <c r="W83" s="252"/>
      <c r="X83" s="252"/>
      <c r="Y83" s="252"/>
      <c r="Z83" s="252"/>
      <c r="AA83" s="252"/>
      <c r="AB83" s="252"/>
      <c r="AC83" s="252"/>
      <c r="AD83" s="252"/>
      <c r="AE83" s="252"/>
      <c r="AF83" s="252"/>
      <c r="AG83" s="252"/>
      <c r="AH83" s="252"/>
      <c r="AI83" s="252"/>
      <c r="AJ83" s="252"/>
      <c r="AK83" s="252"/>
      <c r="AL83" s="252"/>
      <c r="AM83" s="250"/>
      <c r="AN83" s="250"/>
      <c r="AO83" s="250"/>
      <c r="AP83" s="250"/>
      <c r="AQ83" s="250"/>
      <c r="AR83" s="250"/>
      <c r="AS83" s="250"/>
      <c r="AT83" s="250"/>
      <c r="AU83" s="250"/>
      <c r="AV83" s="250"/>
      <c r="AW83" s="250"/>
      <c r="AX83" s="250"/>
      <c r="AY83" s="250"/>
      <c r="AZ83" s="250"/>
      <c r="BA83" s="250"/>
      <c r="BB83" s="250"/>
      <c r="BC83" s="250"/>
      <c r="BD83" s="250"/>
      <c r="BE83" s="250"/>
      <c r="BF83" s="250"/>
    </row>
    <row r="84" spans="1:58" x14ac:dyDescent="0.25">
      <c r="A84" s="242"/>
      <c r="B84" s="252"/>
      <c r="C84" s="252"/>
      <c r="D84" s="252"/>
      <c r="E84" s="252"/>
      <c r="F84" s="252"/>
      <c r="G84" s="252"/>
      <c r="H84" s="252"/>
      <c r="I84" s="252"/>
      <c r="J84" s="252"/>
      <c r="K84" s="252"/>
      <c r="L84" s="252"/>
      <c r="M84" s="252"/>
      <c r="N84" s="252"/>
      <c r="O84" s="252"/>
      <c r="P84" s="252"/>
      <c r="Q84" s="252"/>
      <c r="R84" s="252"/>
      <c r="S84" s="252"/>
      <c r="T84" s="252"/>
      <c r="U84" s="252"/>
      <c r="V84" s="252"/>
      <c r="W84" s="252"/>
      <c r="X84" s="252"/>
      <c r="Y84" s="252"/>
      <c r="Z84" s="252"/>
      <c r="AA84" s="252"/>
      <c r="AB84" s="252"/>
      <c r="AC84" s="252"/>
      <c r="AD84" s="252"/>
      <c r="AE84" s="252"/>
      <c r="AF84" s="252"/>
      <c r="AG84" s="252"/>
      <c r="AH84" s="252"/>
      <c r="AI84" s="252"/>
      <c r="AJ84" s="252"/>
      <c r="AK84" s="252"/>
      <c r="AL84" s="252"/>
      <c r="AM84" s="250"/>
      <c r="AN84" s="250"/>
      <c r="AO84" s="250"/>
      <c r="AP84" s="250"/>
      <c r="AQ84" s="250"/>
      <c r="AR84" s="250"/>
      <c r="AS84" s="250"/>
      <c r="AT84" s="250"/>
      <c r="AU84" s="250"/>
      <c r="AV84" s="250"/>
      <c r="AW84" s="250"/>
      <c r="AX84" s="250"/>
      <c r="AY84" s="250"/>
      <c r="AZ84" s="250"/>
      <c r="BA84" s="250"/>
      <c r="BB84" s="250"/>
      <c r="BC84" s="250"/>
      <c r="BD84" s="250"/>
      <c r="BE84" s="250"/>
      <c r="BF84" s="250"/>
    </row>
    <row r="85" spans="1:58" x14ac:dyDescent="0.25">
      <c r="A85" s="242"/>
      <c r="B85" s="252"/>
      <c r="C85" s="252"/>
      <c r="D85" s="252"/>
      <c r="E85" s="252"/>
      <c r="F85" s="252"/>
      <c r="G85" s="252"/>
      <c r="H85" s="252"/>
      <c r="I85" s="252"/>
      <c r="J85" s="252"/>
      <c r="K85" s="252"/>
      <c r="L85" s="252"/>
      <c r="M85" s="252"/>
      <c r="N85" s="252"/>
      <c r="O85" s="252"/>
      <c r="P85" s="252"/>
      <c r="Q85" s="252"/>
      <c r="R85" s="252"/>
      <c r="S85" s="252"/>
      <c r="T85" s="252"/>
      <c r="U85" s="252"/>
      <c r="V85" s="252"/>
      <c r="W85" s="252"/>
      <c r="X85" s="252"/>
      <c r="Y85" s="252"/>
      <c r="Z85" s="252"/>
      <c r="AA85" s="252"/>
      <c r="AB85" s="252"/>
      <c r="AC85" s="252"/>
      <c r="AD85" s="252"/>
      <c r="AE85" s="252"/>
      <c r="AF85" s="252"/>
      <c r="AG85" s="252"/>
      <c r="AH85" s="252"/>
      <c r="AI85" s="252"/>
      <c r="AJ85" s="252"/>
      <c r="AK85" s="252"/>
      <c r="AL85" s="252"/>
      <c r="AM85" s="250"/>
      <c r="AN85" s="250"/>
      <c r="AO85" s="250"/>
      <c r="AP85" s="250"/>
      <c r="AQ85" s="250"/>
      <c r="AR85" s="250"/>
      <c r="AS85" s="250"/>
      <c r="AT85" s="250"/>
      <c r="AU85" s="250"/>
      <c r="AV85" s="250"/>
      <c r="AW85" s="250"/>
      <c r="AX85" s="250"/>
      <c r="AY85" s="250"/>
      <c r="AZ85" s="250"/>
      <c r="BA85" s="250"/>
      <c r="BB85" s="250"/>
      <c r="BC85" s="250"/>
      <c r="BD85" s="250"/>
      <c r="BE85" s="250"/>
      <c r="BF85" s="250"/>
    </row>
    <row r="86" spans="1:58" x14ac:dyDescent="0.25">
      <c r="A86" s="242"/>
      <c r="B86" s="252"/>
      <c r="C86" s="252"/>
      <c r="D86" s="252"/>
      <c r="E86" s="252"/>
      <c r="F86" s="252"/>
      <c r="G86" s="252"/>
      <c r="H86" s="252"/>
      <c r="I86" s="252"/>
      <c r="J86" s="252"/>
      <c r="K86" s="252"/>
      <c r="L86" s="252"/>
      <c r="M86" s="252"/>
      <c r="N86" s="252"/>
      <c r="O86" s="252"/>
      <c r="P86" s="252"/>
      <c r="Q86" s="252"/>
      <c r="R86" s="252"/>
      <c r="S86" s="252"/>
      <c r="T86" s="252"/>
      <c r="U86" s="252"/>
      <c r="V86" s="252"/>
      <c r="W86" s="252"/>
      <c r="X86" s="252"/>
      <c r="Y86" s="252"/>
      <c r="Z86" s="252"/>
      <c r="AA86" s="252"/>
      <c r="AB86" s="252"/>
      <c r="AC86" s="252"/>
      <c r="AD86" s="252"/>
      <c r="AE86" s="252"/>
      <c r="AF86" s="252"/>
      <c r="AG86" s="252"/>
      <c r="AH86" s="252"/>
      <c r="AI86" s="252"/>
      <c r="AJ86" s="252"/>
      <c r="AK86" s="252"/>
      <c r="AL86" s="252"/>
      <c r="AM86" s="250"/>
      <c r="AN86" s="250"/>
      <c r="AO86" s="250"/>
      <c r="AP86" s="250"/>
      <c r="AQ86" s="250"/>
      <c r="AR86" s="250"/>
      <c r="AS86" s="250"/>
      <c r="AT86" s="250"/>
      <c r="AU86" s="250"/>
      <c r="AV86" s="250"/>
      <c r="AW86" s="250"/>
      <c r="AX86" s="250"/>
      <c r="AY86" s="250"/>
      <c r="AZ86" s="250"/>
      <c r="BA86" s="250"/>
      <c r="BB86" s="250"/>
      <c r="BC86" s="250"/>
      <c r="BD86" s="250"/>
      <c r="BE86" s="250"/>
      <c r="BF86" s="250"/>
    </row>
    <row r="87" spans="1:58" x14ac:dyDescent="0.25">
      <c r="A87" s="242"/>
      <c r="B87" s="252"/>
      <c r="C87" s="252"/>
      <c r="D87" s="252"/>
      <c r="E87" s="252"/>
      <c r="F87" s="252"/>
      <c r="G87" s="252"/>
      <c r="H87" s="252"/>
      <c r="I87" s="252"/>
      <c r="J87" s="252"/>
      <c r="K87" s="252"/>
      <c r="L87" s="252"/>
      <c r="M87" s="252"/>
      <c r="N87" s="252"/>
      <c r="O87" s="252"/>
      <c r="P87" s="252"/>
      <c r="Q87" s="252"/>
      <c r="R87" s="252"/>
      <c r="S87" s="252"/>
      <c r="T87" s="252"/>
      <c r="U87" s="252"/>
      <c r="V87" s="252"/>
      <c r="W87" s="252"/>
      <c r="X87" s="252"/>
      <c r="Y87" s="252"/>
      <c r="Z87" s="252"/>
      <c r="AA87" s="252"/>
      <c r="AB87" s="252"/>
      <c r="AC87" s="252"/>
      <c r="AD87" s="252"/>
      <c r="AE87" s="252"/>
      <c r="AF87" s="252"/>
      <c r="AG87" s="252"/>
      <c r="AH87" s="252"/>
      <c r="AI87" s="252"/>
      <c r="AJ87" s="252"/>
      <c r="AK87" s="252"/>
      <c r="AL87" s="252"/>
      <c r="AM87" s="250"/>
      <c r="AN87" s="250"/>
      <c r="AO87" s="250"/>
      <c r="AP87" s="250"/>
      <c r="AQ87" s="250"/>
      <c r="AR87" s="250"/>
      <c r="AS87" s="250"/>
      <c r="AT87" s="250"/>
      <c r="AU87" s="250"/>
      <c r="AV87" s="250"/>
      <c r="AW87" s="250"/>
      <c r="AX87" s="250"/>
      <c r="AY87" s="250"/>
      <c r="AZ87" s="250"/>
      <c r="BA87" s="250"/>
      <c r="BB87" s="250"/>
      <c r="BC87" s="250"/>
      <c r="BD87" s="250"/>
      <c r="BE87" s="250"/>
      <c r="BF87" s="250"/>
    </row>
    <row r="88" spans="1:58" x14ac:dyDescent="0.25">
      <c r="A88" s="242"/>
      <c r="B88" s="252"/>
      <c r="C88" s="252"/>
      <c r="D88" s="252"/>
      <c r="E88" s="252"/>
      <c r="F88" s="252"/>
      <c r="G88" s="252"/>
      <c r="H88" s="252"/>
      <c r="I88" s="252"/>
      <c r="J88" s="252"/>
      <c r="K88" s="252"/>
      <c r="L88" s="252"/>
      <c r="M88" s="252"/>
      <c r="N88" s="252"/>
      <c r="O88" s="252"/>
      <c r="P88" s="252"/>
      <c r="Q88" s="252"/>
      <c r="R88" s="252"/>
      <c r="S88" s="252"/>
      <c r="T88" s="252"/>
      <c r="U88" s="252"/>
      <c r="V88" s="252"/>
      <c r="W88" s="252"/>
      <c r="X88" s="252"/>
      <c r="Y88" s="252"/>
      <c r="Z88" s="252"/>
      <c r="AA88" s="252"/>
      <c r="AB88" s="252"/>
      <c r="AC88" s="252"/>
      <c r="AD88" s="252"/>
      <c r="AE88" s="252"/>
      <c r="AF88" s="252"/>
      <c r="AG88" s="252"/>
      <c r="AH88" s="252"/>
      <c r="AI88" s="252"/>
      <c r="AJ88" s="252"/>
      <c r="AK88" s="252"/>
      <c r="AL88" s="252"/>
      <c r="AM88" s="250"/>
      <c r="AN88" s="250"/>
      <c r="AO88" s="250"/>
      <c r="AP88" s="250"/>
      <c r="AQ88" s="250"/>
      <c r="AR88" s="250"/>
      <c r="AS88" s="250"/>
      <c r="AT88" s="250"/>
      <c r="AU88" s="250"/>
      <c r="AV88" s="250"/>
      <c r="AW88" s="250"/>
      <c r="AX88" s="250"/>
      <c r="AY88" s="250"/>
      <c r="AZ88" s="250"/>
      <c r="BA88" s="250"/>
      <c r="BB88" s="250"/>
      <c r="BC88" s="250"/>
      <c r="BD88" s="250"/>
      <c r="BE88" s="250"/>
      <c r="BF88" s="250"/>
    </row>
    <row r="89" spans="1:58" x14ac:dyDescent="0.25">
      <c r="A89" s="242"/>
      <c r="B89" s="252"/>
      <c r="C89" s="252"/>
      <c r="D89" s="252"/>
      <c r="E89" s="252"/>
      <c r="F89" s="252"/>
      <c r="G89" s="252"/>
      <c r="H89" s="252"/>
      <c r="I89" s="252"/>
      <c r="J89" s="252"/>
      <c r="K89" s="252"/>
      <c r="L89" s="252"/>
      <c r="M89" s="252"/>
      <c r="N89" s="252"/>
      <c r="O89" s="252"/>
      <c r="P89" s="252"/>
      <c r="Q89" s="252"/>
      <c r="R89" s="252"/>
      <c r="S89" s="252"/>
      <c r="T89" s="252"/>
      <c r="U89" s="252"/>
      <c r="V89" s="252"/>
      <c r="W89" s="252"/>
      <c r="X89" s="252"/>
      <c r="Y89" s="252"/>
      <c r="Z89" s="252"/>
      <c r="AA89" s="252"/>
      <c r="AB89" s="252"/>
      <c r="AC89" s="252"/>
      <c r="AD89" s="252"/>
      <c r="AE89" s="252"/>
      <c r="AF89" s="252"/>
      <c r="AG89" s="252"/>
      <c r="AH89" s="252"/>
      <c r="AI89" s="252"/>
      <c r="AJ89" s="252"/>
      <c r="AK89" s="252"/>
      <c r="AL89" s="252"/>
      <c r="AM89" s="250"/>
      <c r="AN89" s="250"/>
      <c r="AO89" s="250"/>
      <c r="AP89" s="250"/>
      <c r="AQ89" s="250"/>
      <c r="AR89" s="250"/>
      <c r="AS89" s="250"/>
      <c r="AT89" s="250"/>
      <c r="AU89" s="250"/>
      <c r="AV89" s="250"/>
      <c r="AW89" s="250"/>
      <c r="AX89" s="250"/>
      <c r="AY89" s="250"/>
      <c r="AZ89" s="250"/>
      <c r="BA89" s="250"/>
      <c r="BB89" s="250"/>
      <c r="BC89" s="250"/>
      <c r="BD89" s="250"/>
      <c r="BE89" s="250"/>
      <c r="BF89" s="250"/>
    </row>
    <row r="90" spans="1:58" x14ac:dyDescent="0.25">
      <c r="A90" s="242"/>
      <c r="B90" s="252"/>
      <c r="C90" s="252"/>
      <c r="D90" s="252"/>
      <c r="E90" s="252"/>
      <c r="F90" s="252"/>
      <c r="G90" s="252"/>
      <c r="H90" s="252"/>
      <c r="I90" s="252"/>
      <c r="J90" s="252"/>
      <c r="K90" s="252"/>
      <c r="L90" s="252"/>
      <c r="M90" s="252"/>
      <c r="N90" s="252"/>
      <c r="O90" s="252"/>
      <c r="P90" s="252"/>
      <c r="Q90" s="252"/>
      <c r="R90" s="252"/>
      <c r="S90" s="252"/>
      <c r="T90" s="252"/>
      <c r="U90" s="252"/>
      <c r="V90" s="252"/>
      <c r="W90" s="252"/>
      <c r="X90" s="252"/>
      <c r="Y90" s="252"/>
      <c r="Z90" s="252"/>
      <c r="AA90" s="252"/>
      <c r="AB90" s="252"/>
      <c r="AC90" s="252"/>
      <c r="AD90" s="252"/>
      <c r="AE90" s="252"/>
      <c r="AF90" s="252"/>
      <c r="AG90" s="252"/>
      <c r="AH90" s="252"/>
      <c r="AI90" s="252"/>
      <c r="AJ90" s="252"/>
      <c r="AK90" s="252"/>
      <c r="AL90" s="252"/>
      <c r="AM90" s="250"/>
      <c r="AN90" s="250"/>
      <c r="AO90" s="250"/>
      <c r="AP90" s="250"/>
      <c r="AQ90" s="250"/>
      <c r="AR90" s="250"/>
      <c r="AS90" s="250"/>
      <c r="AT90" s="250"/>
      <c r="AU90" s="250"/>
      <c r="AV90" s="250"/>
      <c r="AW90" s="250"/>
      <c r="AX90" s="250"/>
      <c r="AY90" s="250"/>
      <c r="AZ90" s="250"/>
      <c r="BA90" s="250"/>
      <c r="BB90" s="250"/>
      <c r="BC90" s="250"/>
      <c r="BD90" s="250"/>
      <c r="BE90" s="250"/>
      <c r="BF90" s="250"/>
    </row>
    <row r="91" spans="1:58" x14ac:dyDescent="0.25">
      <c r="A91" s="242"/>
      <c r="B91" s="252"/>
      <c r="C91" s="252"/>
      <c r="D91" s="252"/>
      <c r="E91" s="252"/>
      <c r="F91" s="252"/>
      <c r="G91" s="252"/>
      <c r="H91" s="252"/>
      <c r="I91" s="252"/>
      <c r="J91" s="252"/>
      <c r="K91" s="252"/>
      <c r="L91" s="252"/>
      <c r="M91" s="252"/>
      <c r="N91" s="252"/>
      <c r="O91" s="252"/>
      <c r="P91" s="252"/>
      <c r="Q91" s="252"/>
      <c r="R91" s="252"/>
      <c r="S91" s="252"/>
      <c r="T91" s="252"/>
      <c r="U91" s="252"/>
      <c r="V91" s="252"/>
      <c r="W91" s="252"/>
      <c r="X91" s="252"/>
      <c r="Y91" s="252"/>
      <c r="Z91" s="252"/>
      <c r="AA91" s="252"/>
      <c r="AB91" s="252"/>
      <c r="AC91" s="252"/>
      <c r="AD91" s="252"/>
      <c r="AE91" s="252"/>
      <c r="AF91" s="252"/>
      <c r="AG91" s="252"/>
      <c r="AH91" s="252"/>
      <c r="AI91" s="252"/>
      <c r="AJ91" s="252"/>
      <c r="AK91" s="252"/>
      <c r="AL91" s="252"/>
      <c r="AM91" s="250"/>
      <c r="AN91" s="250"/>
      <c r="AO91" s="250"/>
      <c r="AP91" s="250"/>
      <c r="AQ91" s="250"/>
      <c r="AR91" s="250"/>
      <c r="AS91" s="250"/>
      <c r="AT91" s="250"/>
      <c r="AU91" s="250"/>
      <c r="AV91" s="250"/>
      <c r="AW91" s="250"/>
      <c r="AX91" s="250"/>
      <c r="AY91" s="250"/>
      <c r="AZ91" s="250"/>
      <c r="BA91" s="250"/>
      <c r="BB91" s="250"/>
      <c r="BC91" s="250"/>
      <c r="BD91" s="250"/>
      <c r="BE91" s="250"/>
      <c r="BF91" s="250"/>
    </row>
    <row r="92" spans="1:58" x14ac:dyDescent="0.25">
      <c r="A92" s="242"/>
      <c r="B92" s="252"/>
      <c r="C92" s="252"/>
      <c r="D92" s="252"/>
      <c r="E92" s="252"/>
      <c r="F92" s="252"/>
      <c r="G92" s="252"/>
      <c r="H92" s="252"/>
      <c r="I92" s="252"/>
      <c r="J92" s="252"/>
      <c r="K92" s="252"/>
      <c r="L92" s="252"/>
      <c r="M92" s="252"/>
      <c r="N92" s="252"/>
      <c r="O92" s="252"/>
      <c r="P92" s="252"/>
      <c r="Q92" s="252"/>
      <c r="R92" s="252"/>
      <c r="S92" s="252"/>
      <c r="T92" s="252"/>
      <c r="U92" s="252"/>
      <c r="V92" s="252"/>
      <c r="W92" s="252"/>
      <c r="X92" s="252"/>
      <c r="Y92" s="252"/>
      <c r="Z92" s="252"/>
      <c r="AA92" s="252"/>
      <c r="AB92" s="252"/>
      <c r="AC92" s="252"/>
      <c r="AD92" s="252"/>
      <c r="AE92" s="252"/>
      <c r="AF92" s="252"/>
      <c r="AG92" s="252"/>
      <c r="AH92" s="252"/>
      <c r="AI92" s="252"/>
      <c r="AJ92" s="252"/>
      <c r="AK92" s="252"/>
      <c r="AL92" s="252"/>
      <c r="AM92" s="250"/>
      <c r="AN92" s="250"/>
      <c r="AO92" s="250"/>
      <c r="AP92" s="250"/>
      <c r="AQ92" s="250"/>
      <c r="AR92" s="250"/>
      <c r="AS92" s="250"/>
      <c r="AT92" s="250"/>
      <c r="AU92" s="250"/>
      <c r="AV92" s="250"/>
      <c r="AW92" s="250"/>
      <c r="AX92" s="250"/>
      <c r="AY92" s="250"/>
      <c r="AZ92" s="250"/>
      <c r="BA92" s="250"/>
      <c r="BB92" s="250"/>
      <c r="BC92" s="250"/>
      <c r="BD92" s="250"/>
      <c r="BE92" s="250"/>
      <c r="BF92" s="250"/>
    </row>
    <row r="93" spans="1:58" x14ac:dyDescent="0.25">
      <c r="A93" s="242"/>
      <c r="B93" s="252"/>
      <c r="C93" s="252"/>
      <c r="D93" s="252"/>
      <c r="E93" s="252"/>
      <c r="F93" s="252"/>
      <c r="G93" s="252"/>
      <c r="H93" s="252"/>
      <c r="I93" s="252"/>
      <c r="J93" s="252"/>
      <c r="K93" s="252"/>
      <c r="L93" s="252"/>
      <c r="M93" s="252"/>
      <c r="N93" s="252"/>
      <c r="O93" s="252"/>
      <c r="P93" s="252"/>
      <c r="Q93" s="252"/>
      <c r="R93" s="252"/>
      <c r="S93" s="252"/>
      <c r="T93" s="252"/>
      <c r="U93" s="252"/>
      <c r="V93" s="252"/>
      <c r="W93" s="252"/>
      <c r="X93" s="252"/>
      <c r="Y93" s="252"/>
      <c r="Z93" s="252"/>
      <c r="AA93" s="252"/>
      <c r="AB93" s="252"/>
      <c r="AC93" s="252"/>
      <c r="AD93" s="252"/>
      <c r="AE93" s="252"/>
      <c r="AF93" s="252"/>
      <c r="AG93" s="252"/>
      <c r="AH93" s="252"/>
      <c r="AI93" s="252"/>
      <c r="AJ93" s="252"/>
      <c r="AK93" s="252"/>
      <c r="AL93" s="252"/>
      <c r="AM93" s="250"/>
      <c r="AN93" s="250"/>
      <c r="AO93" s="250"/>
      <c r="AP93" s="250"/>
      <c r="AQ93" s="250"/>
      <c r="AR93" s="250"/>
      <c r="AS93" s="250"/>
      <c r="AT93" s="250"/>
      <c r="AU93" s="250"/>
      <c r="AV93" s="250"/>
      <c r="AW93" s="250"/>
      <c r="AX93" s="250"/>
      <c r="AY93" s="250"/>
      <c r="AZ93" s="250"/>
      <c r="BA93" s="250"/>
      <c r="BB93" s="250"/>
      <c r="BC93" s="250"/>
      <c r="BD93" s="250"/>
      <c r="BE93" s="250"/>
      <c r="BF93" s="250"/>
    </row>
    <row r="94" spans="1:58" x14ac:dyDescent="0.25">
      <c r="A94" s="242"/>
      <c r="B94" s="252"/>
      <c r="C94" s="252"/>
      <c r="D94" s="252"/>
      <c r="E94" s="252"/>
      <c r="F94" s="252"/>
      <c r="G94" s="252"/>
      <c r="H94" s="252"/>
      <c r="I94" s="252"/>
      <c r="J94" s="252"/>
      <c r="K94" s="252"/>
      <c r="L94" s="252"/>
      <c r="M94" s="252"/>
      <c r="N94" s="252"/>
      <c r="O94" s="252"/>
      <c r="P94" s="252"/>
      <c r="Q94" s="252"/>
      <c r="R94" s="252"/>
      <c r="S94" s="252"/>
      <c r="T94" s="252"/>
      <c r="U94" s="252"/>
      <c r="V94" s="252"/>
      <c r="W94" s="252"/>
      <c r="X94" s="252"/>
      <c r="Y94" s="252"/>
      <c r="Z94" s="252"/>
      <c r="AA94" s="252"/>
      <c r="AB94" s="252"/>
      <c r="AC94" s="252"/>
      <c r="AD94" s="252"/>
      <c r="AE94" s="252"/>
      <c r="AF94" s="252"/>
      <c r="AG94" s="252"/>
      <c r="AH94" s="252"/>
      <c r="AI94" s="252"/>
      <c r="AJ94" s="252"/>
      <c r="AK94" s="252"/>
      <c r="AL94" s="252"/>
      <c r="AM94" s="250"/>
      <c r="AN94" s="250"/>
      <c r="AO94" s="250"/>
      <c r="AP94" s="250"/>
      <c r="AQ94" s="250"/>
      <c r="AR94" s="250"/>
      <c r="AS94" s="250"/>
      <c r="AT94" s="250"/>
      <c r="AU94" s="250"/>
      <c r="AV94" s="250"/>
      <c r="AW94" s="250"/>
      <c r="AX94" s="250"/>
      <c r="AY94" s="250"/>
      <c r="AZ94" s="250"/>
      <c r="BA94" s="250"/>
      <c r="BB94" s="250"/>
      <c r="BC94" s="250"/>
      <c r="BD94" s="250"/>
      <c r="BE94" s="250"/>
      <c r="BF94" s="250"/>
    </row>
    <row r="95" spans="1:58" x14ac:dyDescent="0.25">
      <c r="A95" s="242"/>
      <c r="B95" s="252"/>
      <c r="C95" s="252"/>
      <c r="D95" s="252"/>
      <c r="E95" s="252"/>
      <c r="F95" s="252"/>
      <c r="G95" s="252"/>
      <c r="H95" s="252"/>
      <c r="I95" s="252"/>
      <c r="J95" s="252"/>
      <c r="K95" s="252"/>
      <c r="L95" s="252"/>
      <c r="M95" s="252"/>
      <c r="N95" s="252"/>
      <c r="O95" s="252"/>
      <c r="P95" s="252"/>
      <c r="Q95" s="252"/>
      <c r="R95" s="252"/>
      <c r="S95" s="252"/>
      <c r="T95" s="252"/>
      <c r="U95" s="252"/>
      <c r="V95" s="252"/>
      <c r="W95" s="252"/>
      <c r="X95" s="252"/>
      <c r="Y95" s="252"/>
      <c r="Z95" s="252"/>
      <c r="AA95" s="252"/>
      <c r="AB95" s="252"/>
      <c r="AC95" s="252"/>
      <c r="AD95" s="252"/>
      <c r="AE95" s="252"/>
      <c r="AF95" s="252"/>
      <c r="AG95" s="252"/>
      <c r="AH95" s="252"/>
      <c r="AI95" s="252"/>
      <c r="AJ95" s="252"/>
      <c r="AK95" s="252"/>
      <c r="AL95" s="252"/>
      <c r="AM95" s="250"/>
      <c r="AN95" s="250"/>
      <c r="AO95" s="250"/>
      <c r="AP95" s="250"/>
      <c r="AQ95" s="250"/>
      <c r="AR95" s="250"/>
      <c r="AS95" s="250"/>
      <c r="AT95" s="250"/>
      <c r="AU95" s="250"/>
      <c r="AV95" s="250"/>
      <c r="AW95" s="250"/>
      <c r="AX95" s="250"/>
      <c r="AY95" s="250"/>
      <c r="AZ95" s="250"/>
      <c r="BA95" s="250"/>
      <c r="BB95" s="250"/>
      <c r="BC95" s="250"/>
      <c r="BD95" s="250"/>
      <c r="BE95" s="250"/>
      <c r="BF95" s="250"/>
    </row>
    <row r="96" spans="1:58" x14ac:dyDescent="0.25">
      <c r="A96" s="242"/>
      <c r="B96" s="252"/>
      <c r="C96" s="252"/>
      <c r="D96" s="252"/>
      <c r="E96" s="252"/>
      <c r="F96" s="252"/>
      <c r="G96" s="252"/>
      <c r="H96" s="252"/>
      <c r="I96" s="252"/>
      <c r="J96" s="252"/>
      <c r="K96" s="252"/>
      <c r="L96" s="252"/>
      <c r="M96" s="252"/>
      <c r="N96" s="252"/>
      <c r="O96" s="252"/>
      <c r="P96" s="252"/>
      <c r="Q96" s="252"/>
      <c r="R96" s="252"/>
      <c r="S96" s="252"/>
      <c r="T96" s="252"/>
      <c r="U96" s="252"/>
      <c r="V96" s="252"/>
      <c r="W96" s="252"/>
      <c r="X96" s="252"/>
      <c r="Y96" s="252"/>
      <c r="Z96" s="252"/>
      <c r="AA96" s="252"/>
      <c r="AB96" s="252"/>
      <c r="AC96" s="252"/>
      <c r="AD96" s="252"/>
      <c r="AE96" s="252"/>
      <c r="AF96" s="252"/>
      <c r="AG96" s="252"/>
      <c r="AH96" s="252"/>
      <c r="AI96" s="252"/>
      <c r="AJ96" s="252"/>
      <c r="AK96" s="252"/>
      <c r="AL96" s="252"/>
      <c r="AM96" s="250"/>
      <c r="AN96" s="250"/>
      <c r="AO96" s="250"/>
      <c r="AP96" s="250"/>
      <c r="AQ96" s="250"/>
      <c r="AR96" s="250"/>
      <c r="AS96" s="250"/>
      <c r="AT96" s="250"/>
      <c r="AU96" s="250"/>
      <c r="AV96" s="250"/>
      <c r="AW96" s="250"/>
      <c r="AX96" s="250"/>
      <c r="AY96" s="250"/>
      <c r="AZ96" s="250"/>
      <c r="BA96" s="250"/>
      <c r="BB96" s="250"/>
      <c r="BC96" s="250"/>
      <c r="BD96" s="250"/>
      <c r="BE96" s="250"/>
      <c r="BF96" s="250"/>
    </row>
    <row r="97" spans="1:58" x14ac:dyDescent="0.25">
      <c r="A97" s="242"/>
      <c r="B97" s="252"/>
      <c r="C97" s="252"/>
      <c r="D97" s="252"/>
      <c r="E97" s="252"/>
      <c r="F97" s="252"/>
      <c r="G97" s="252"/>
      <c r="H97" s="252"/>
      <c r="I97" s="252"/>
      <c r="J97" s="252"/>
      <c r="K97" s="252"/>
      <c r="L97" s="252"/>
      <c r="M97" s="252"/>
      <c r="N97" s="252"/>
      <c r="O97" s="252"/>
      <c r="P97" s="252"/>
      <c r="Q97" s="252"/>
      <c r="R97" s="252"/>
      <c r="S97" s="252"/>
      <c r="T97" s="252"/>
      <c r="U97" s="252"/>
      <c r="V97" s="252"/>
      <c r="W97" s="252"/>
      <c r="X97" s="252"/>
      <c r="Y97" s="252"/>
      <c r="Z97" s="252"/>
      <c r="AA97" s="252"/>
      <c r="AB97" s="252"/>
      <c r="AC97" s="252"/>
      <c r="AD97" s="252"/>
      <c r="AE97" s="252"/>
      <c r="AF97" s="252"/>
      <c r="AG97" s="252"/>
      <c r="AH97" s="252"/>
      <c r="AI97" s="252"/>
      <c r="AJ97" s="252"/>
      <c r="AK97" s="252"/>
      <c r="AL97" s="252"/>
      <c r="AM97" s="250"/>
      <c r="AN97" s="250"/>
      <c r="AO97" s="250"/>
      <c r="AP97" s="250"/>
      <c r="AQ97" s="250"/>
      <c r="AR97" s="250"/>
      <c r="AS97" s="250"/>
      <c r="AT97" s="250"/>
      <c r="AU97" s="250"/>
      <c r="AV97" s="250"/>
      <c r="AW97" s="250"/>
      <c r="AX97" s="250"/>
      <c r="AY97" s="250"/>
      <c r="AZ97" s="250"/>
      <c r="BA97" s="250"/>
      <c r="BB97" s="250"/>
      <c r="BC97" s="250"/>
      <c r="BD97" s="250"/>
      <c r="BE97" s="250"/>
      <c r="BF97" s="250"/>
    </row>
    <row r="98" spans="1:58" x14ac:dyDescent="0.25">
      <c r="A98" s="242"/>
      <c r="B98" s="252"/>
      <c r="C98" s="252"/>
      <c r="D98" s="252"/>
      <c r="E98" s="252"/>
      <c r="F98" s="252"/>
      <c r="G98" s="252"/>
      <c r="H98" s="252"/>
      <c r="I98" s="252"/>
      <c r="J98" s="252"/>
      <c r="K98" s="252"/>
      <c r="L98" s="252"/>
      <c r="M98" s="252"/>
      <c r="N98" s="252"/>
      <c r="O98" s="252"/>
      <c r="P98" s="252"/>
      <c r="Q98" s="252"/>
      <c r="R98" s="252"/>
      <c r="S98" s="252"/>
      <c r="T98" s="252"/>
      <c r="U98" s="252"/>
      <c r="V98" s="252"/>
      <c r="W98" s="252"/>
      <c r="X98" s="252"/>
      <c r="Y98" s="252"/>
      <c r="Z98" s="252"/>
      <c r="AA98" s="252"/>
      <c r="AB98" s="252"/>
      <c r="AC98" s="252"/>
      <c r="AD98" s="252"/>
      <c r="AE98" s="252"/>
      <c r="AF98" s="252"/>
      <c r="AG98" s="252"/>
      <c r="AH98" s="252"/>
      <c r="AI98" s="252"/>
      <c r="AJ98" s="252"/>
      <c r="AK98" s="252"/>
      <c r="AL98" s="252"/>
      <c r="AM98" s="250"/>
      <c r="AN98" s="250"/>
      <c r="AO98" s="250"/>
      <c r="AP98" s="250"/>
      <c r="AQ98" s="250"/>
      <c r="AR98" s="250"/>
      <c r="AS98" s="250"/>
      <c r="AT98" s="250"/>
      <c r="AU98" s="250"/>
      <c r="AV98" s="250"/>
      <c r="AW98" s="250"/>
      <c r="AX98" s="250"/>
      <c r="AY98" s="250"/>
      <c r="AZ98" s="250"/>
      <c r="BA98" s="250"/>
      <c r="BB98" s="250"/>
      <c r="BC98" s="250"/>
      <c r="BD98" s="250"/>
      <c r="BE98" s="250"/>
      <c r="BF98" s="250"/>
    </row>
    <row r="99" spans="1:58" x14ac:dyDescent="0.25">
      <c r="A99" s="242"/>
      <c r="B99" s="252"/>
      <c r="C99" s="252"/>
      <c r="D99" s="252"/>
      <c r="E99" s="252"/>
      <c r="F99" s="252"/>
      <c r="G99" s="252"/>
      <c r="H99" s="252"/>
      <c r="I99" s="252"/>
      <c r="J99" s="252"/>
      <c r="K99" s="252"/>
      <c r="L99" s="252"/>
      <c r="M99" s="252"/>
      <c r="N99" s="252"/>
      <c r="O99" s="252"/>
      <c r="P99" s="252"/>
      <c r="Q99" s="252"/>
      <c r="R99" s="252"/>
      <c r="S99" s="252"/>
      <c r="T99" s="252"/>
      <c r="U99" s="252"/>
      <c r="V99" s="252"/>
      <c r="W99" s="252"/>
      <c r="X99" s="252"/>
      <c r="Y99" s="252"/>
      <c r="Z99" s="252"/>
      <c r="AA99" s="252"/>
      <c r="AB99" s="252"/>
      <c r="AC99" s="252"/>
      <c r="AD99" s="252"/>
      <c r="AE99" s="252"/>
      <c r="AF99" s="252"/>
      <c r="AG99" s="252"/>
      <c r="AH99" s="252"/>
      <c r="AI99" s="252"/>
      <c r="AJ99" s="252"/>
      <c r="AK99" s="252"/>
      <c r="AL99" s="252"/>
      <c r="AM99" s="250"/>
      <c r="AN99" s="250"/>
      <c r="AO99" s="250"/>
      <c r="AP99" s="250"/>
      <c r="AQ99" s="250"/>
      <c r="AR99" s="250"/>
      <c r="AS99" s="250"/>
      <c r="AT99" s="250"/>
      <c r="AU99" s="250"/>
      <c r="AV99" s="250"/>
      <c r="AW99" s="250"/>
      <c r="AX99" s="250"/>
      <c r="AY99" s="250"/>
      <c r="AZ99" s="250"/>
      <c r="BA99" s="250"/>
      <c r="BB99" s="250"/>
      <c r="BC99" s="250"/>
      <c r="BD99" s="250"/>
      <c r="BE99" s="250"/>
      <c r="BF99" s="250"/>
    </row>
    <row r="100" spans="1:58" x14ac:dyDescent="0.25">
      <c r="A100" s="242"/>
      <c r="B100" s="252"/>
      <c r="C100" s="252"/>
      <c r="D100" s="252"/>
      <c r="E100" s="252"/>
      <c r="F100" s="252"/>
      <c r="G100" s="252"/>
      <c r="H100" s="252"/>
      <c r="I100" s="252"/>
      <c r="J100" s="252"/>
      <c r="K100" s="252"/>
      <c r="L100" s="252"/>
      <c r="M100" s="252"/>
      <c r="N100" s="252"/>
      <c r="O100" s="252"/>
      <c r="P100" s="252"/>
      <c r="Q100" s="252"/>
      <c r="R100" s="252"/>
      <c r="S100" s="252"/>
      <c r="T100" s="252"/>
      <c r="U100" s="252"/>
      <c r="V100" s="252"/>
      <c r="W100" s="252"/>
      <c r="X100" s="252"/>
      <c r="Y100" s="252"/>
      <c r="Z100" s="252"/>
      <c r="AA100" s="252"/>
      <c r="AB100" s="252"/>
      <c r="AC100" s="252"/>
      <c r="AD100" s="252"/>
      <c r="AE100" s="252"/>
      <c r="AF100" s="252"/>
      <c r="AG100" s="252"/>
      <c r="AH100" s="252"/>
      <c r="AI100" s="252"/>
      <c r="AJ100" s="252"/>
      <c r="AK100" s="252"/>
      <c r="AL100" s="252"/>
      <c r="AM100" s="250"/>
      <c r="AN100" s="250"/>
      <c r="AO100" s="250"/>
      <c r="AP100" s="250"/>
      <c r="AQ100" s="250"/>
      <c r="AR100" s="250"/>
      <c r="AS100" s="250"/>
      <c r="AT100" s="250"/>
      <c r="AU100" s="250"/>
      <c r="AV100" s="250"/>
      <c r="AW100" s="250"/>
      <c r="AX100" s="250"/>
      <c r="AY100" s="250"/>
      <c r="AZ100" s="250"/>
      <c r="BA100" s="250"/>
      <c r="BB100" s="250"/>
      <c r="BC100" s="250"/>
      <c r="BD100" s="250"/>
      <c r="BE100" s="250"/>
      <c r="BF100" s="250"/>
    </row>
    <row r="101" spans="1:58" x14ac:dyDescent="0.25">
      <c r="A101" s="242"/>
      <c r="B101" s="252"/>
      <c r="C101" s="252"/>
      <c r="D101" s="252"/>
      <c r="E101" s="252"/>
      <c r="F101" s="252"/>
      <c r="G101" s="252"/>
      <c r="H101" s="252"/>
      <c r="I101" s="252"/>
      <c r="J101" s="252"/>
      <c r="K101" s="252"/>
      <c r="L101" s="252"/>
      <c r="M101" s="252"/>
      <c r="N101" s="252"/>
      <c r="O101" s="252"/>
      <c r="P101" s="252"/>
      <c r="Q101" s="252"/>
      <c r="R101" s="252"/>
      <c r="S101" s="252"/>
      <c r="T101" s="252"/>
      <c r="U101" s="252"/>
      <c r="V101" s="252"/>
      <c r="W101" s="252"/>
      <c r="X101" s="252"/>
      <c r="Y101" s="252"/>
      <c r="Z101" s="252"/>
      <c r="AA101" s="252"/>
      <c r="AB101" s="252"/>
      <c r="AC101" s="252"/>
      <c r="AD101" s="252"/>
      <c r="AE101" s="252"/>
      <c r="AF101" s="252"/>
      <c r="AG101" s="252"/>
      <c r="AH101" s="252"/>
      <c r="AI101" s="252"/>
      <c r="AJ101" s="252"/>
      <c r="AK101" s="252"/>
      <c r="AL101" s="252"/>
      <c r="AM101" s="250"/>
      <c r="AN101" s="250"/>
      <c r="AO101" s="250"/>
      <c r="AP101" s="250"/>
      <c r="AQ101" s="250"/>
      <c r="AR101" s="250"/>
      <c r="AS101" s="250"/>
      <c r="AT101" s="250"/>
      <c r="AU101" s="250"/>
      <c r="AV101" s="250"/>
      <c r="AW101" s="250"/>
      <c r="AX101" s="250"/>
      <c r="AY101" s="250"/>
      <c r="AZ101" s="250"/>
      <c r="BA101" s="250"/>
      <c r="BB101" s="250"/>
      <c r="BC101" s="250"/>
      <c r="BD101" s="250"/>
      <c r="BE101" s="250"/>
      <c r="BF101" s="250"/>
    </row>
    <row r="102" spans="1:58" x14ac:dyDescent="0.25">
      <c r="A102" s="242"/>
      <c r="B102" s="252"/>
      <c r="C102" s="252"/>
      <c r="D102" s="252"/>
      <c r="E102" s="252"/>
      <c r="F102" s="252"/>
      <c r="G102" s="252"/>
      <c r="H102" s="252"/>
      <c r="I102" s="252"/>
      <c r="J102" s="252"/>
      <c r="K102" s="252"/>
      <c r="L102" s="252"/>
      <c r="M102" s="252"/>
      <c r="N102" s="252"/>
      <c r="O102" s="252"/>
      <c r="P102" s="252"/>
      <c r="Q102" s="252"/>
      <c r="R102" s="252"/>
      <c r="S102" s="252"/>
      <c r="T102" s="252"/>
      <c r="U102" s="252"/>
      <c r="V102" s="252"/>
      <c r="W102" s="252"/>
      <c r="X102" s="252"/>
      <c r="Y102" s="252"/>
      <c r="Z102" s="252"/>
      <c r="AA102" s="252"/>
      <c r="AB102" s="252"/>
      <c r="AC102" s="252"/>
      <c r="AD102" s="252"/>
      <c r="AE102" s="252"/>
      <c r="AF102" s="252"/>
      <c r="AG102" s="252"/>
      <c r="AH102" s="252"/>
      <c r="AI102" s="252"/>
      <c r="AJ102" s="252"/>
      <c r="AK102" s="252"/>
      <c r="AL102" s="252"/>
      <c r="AM102" s="250"/>
      <c r="AN102" s="250"/>
      <c r="AO102" s="250"/>
      <c r="AP102" s="250"/>
      <c r="AQ102" s="250"/>
      <c r="AR102" s="250"/>
      <c r="AS102" s="250"/>
      <c r="AT102" s="250"/>
      <c r="AU102" s="250"/>
      <c r="AV102" s="250"/>
      <c r="AW102" s="250"/>
      <c r="AX102" s="250"/>
      <c r="AY102" s="250"/>
      <c r="AZ102" s="250"/>
      <c r="BA102" s="250"/>
      <c r="BB102" s="250"/>
      <c r="BC102" s="250"/>
      <c r="BD102" s="250"/>
      <c r="BE102" s="250"/>
      <c r="BF102" s="250"/>
    </row>
    <row r="103" spans="1:58" x14ac:dyDescent="0.25">
      <c r="A103" s="242"/>
      <c r="B103" s="252"/>
      <c r="C103" s="252"/>
      <c r="D103" s="252"/>
      <c r="E103" s="252"/>
      <c r="F103" s="252"/>
      <c r="G103" s="252"/>
      <c r="H103" s="252"/>
      <c r="I103" s="252"/>
      <c r="J103" s="252"/>
      <c r="K103" s="252"/>
      <c r="L103" s="252"/>
      <c r="M103" s="252"/>
      <c r="N103" s="252"/>
      <c r="O103" s="252"/>
      <c r="P103" s="252"/>
      <c r="Q103" s="252"/>
      <c r="R103" s="252"/>
      <c r="S103" s="252"/>
      <c r="T103" s="252"/>
      <c r="U103" s="252"/>
      <c r="V103" s="252"/>
      <c r="W103" s="252"/>
      <c r="X103" s="252"/>
      <c r="Y103" s="252"/>
      <c r="Z103" s="252"/>
      <c r="AA103" s="252"/>
      <c r="AB103" s="252"/>
      <c r="AC103" s="252"/>
      <c r="AD103" s="252"/>
      <c r="AE103" s="252"/>
      <c r="AF103" s="252"/>
      <c r="AG103" s="252"/>
      <c r="AH103" s="252"/>
      <c r="AI103" s="252"/>
      <c r="AJ103" s="252"/>
      <c r="AK103" s="252"/>
      <c r="AL103" s="252"/>
      <c r="AM103" s="250"/>
      <c r="AN103" s="250"/>
      <c r="AO103" s="250"/>
      <c r="AP103" s="250"/>
      <c r="AQ103" s="250"/>
      <c r="AR103" s="250"/>
      <c r="AS103" s="250"/>
      <c r="AT103" s="250"/>
      <c r="AU103" s="250"/>
      <c r="AV103" s="250"/>
      <c r="AW103" s="250"/>
      <c r="AX103" s="250"/>
      <c r="AY103" s="250"/>
      <c r="AZ103" s="250"/>
      <c r="BA103" s="250"/>
      <c r="BB103" s="250"/>
      <c r="BC103" s="250"/>
      <c r="BD103" s="250"/>
      <c r="BE103" s="250"/>
      <c r="BF103" s="250"/>
    </row>
    <row r="104" spans="1:58" x14ac:dyDescent="0.25">
      <c r="A104" s="242"/>
      <c r="B104" s="252"/>
      <c r="C104" s="252"/>
      <c r="D104" s="252"/>
      <c r="E104" s="252"/>
      <c r="F104" s="252"/>
      <c r="G104" s="252"/>
      <c r="H104" s="252"/>
      <c r="I104" s="252"/>
      <c r="J104" s="252"/>
      <c r="K104" s="252"/>
      <c r="L104" s="252"/>
      <c r="M104" s="252"/>
      <c r="N104" s="252"/>
      <c r="O104" s="252"/>
      <c r="P104" s="252"/>
      <c r="Q104" s="252"/>
      <c r="R104" s="252"/>
      <c r="S104" s="252"/>
      <c r="T104" s="252"/>
      <c r="U104" s="252"/>
      <c r="V104" s="252"/>
      <c r="W104" s="252"/>
      <c r="X104" s="252"/>
      <c r="Y104" s="252"/>
      <c r="Z104" s="252"/>
      <c r="AA104" s="252"/>
      <c r="AB104" s="252"/>
      <c r="AC104" s="252"/>
      <c r="AD104" s="252"/>
      <c r="AE104" s="252"/>
      <c r="AF104" s="252"/>
      <c r="AG104" s="252"/>
      <c r="AH104" s="252"/>
      <c r="AI104" s="252"/>
      <c r="AJ104" s="252"/>
      <c r="AK104" s="252"/>
      <c r="AL104" s="252"/>
      <c r="AM104" s="250"/>
      <c r="AN104" s="250"/>
      <c r="AO104" s="250"/>
      <c r="AP104" s="250"/>
      <c r="AQ104" s="250"/>
      <c r="AR104" s="250"/>
      <c r="AS104" s="250"/>
      <c r="AT104" s="250"/>
      <c r="AU104" s="250"/>
      <c r="AV104" s="250"/>
      <c r="AW104" s="250"/>
      <c r="AX104" s="250"/>
      <c r="AY104" s="250"/>
      <c r="AZ104" s="250"/>
      <c r="BA104" s="250"/>
      <c r="BB104" s="250"/>
      <c r="BC104" s="250"/>
      <c r="BD104" s="250"/>
      <c r="BE104" s="250"/>
      <c r="BF104" s="250"/>
    </row>
    <row r="105" spans="1:58" x14ac:dyDescent="0.25">
      <c r="A105" s="242"/>
      <c r="B105" s="252"/>
      <c r="C105" s="252"/>
      <c r="D105" s="252"/>
      <c r="E105" s="252"/>
      <c r="F105" s="252"/>
      <c r="G105" s="252"/>
      <c r="H105" s="252"/>
      <c r="I105" s="252"/>
      <c r="J105" s="252"/>
      <c r="K105" s="252"/>
      <c r="L105" s="252"/>
      <c r="M105" s="252"/>
      <c r="N105" s="252"/>
      <c r="O105" s="252"/>
      <c r="P105" s="252"/>
      <c r="Q105" s="252"/>
      <c r="R105" s="252"/>
      <c r="S105" s="252"/>
      <c r="T105" s="252"/>
      <c r="U105" s="252"/>
      <c r="V105" s="252"/>
      <c r="W105" s="252"/>
      <c r="X105" s="252"/>
      <c r="Y105" s="252"/>
      <c r="Z105" s="252"/>
      <c r="AA105" s="252"/>
      <c r="AB105" s="252"/>
      <c r="AC105" s="252"/>
      <c r="AD105" s="252"/>
      <c r="AE105" s="252"/>
      <c r="AF105" s="252"/>
      <c r="AG105" s="252"/>
      <c r="AH105" s="252"/>
      <c r="AI105" s="252"/>
      <c r="AJ105" s="252"/>
      <c r="AK105" s="252"/>
      <c r="AL105" s="252"/>
      <c r="AM105" s="250"/>
      <c r="AN105" s="250"/>
      <c r="AO105" s="250"/>
      <c r="AP105" s="250"/>
      <c r="AQ105" s="250"/>
      <c r="AR105" s="250"/>
      <c r="AS105" s="250"/>
      <c r="AT105" s="250"/>
      <c r="AU105" s="250"/>
      <c r="AV105" s="250"/>
      <c r="AW105" s="250"/>
      <c r="AX105" s="250"/>
      <c r="AY105" s="250"/>
      <c r="AZ105" s="250"/>
      <c r="BA105" s="250"/>
      <c r="BB105" s="250"/>
      <c r="BC105" s="250"/>
      <c r="BD105" s="250"/>
      <c r="BE105" s="250"/>
      <c r="BF105" s="250"/>
    </row>
    <row r="106" spans="1:58" x14ac:dyDescent="0.25">
      <c r="A106" s="242"/>
      <c r="B106" s="252"/>
      <c r="C106" s="252"/>
      <c r="D106" s="252"/>
      <c r="E106" s="252"/>
      <c r="F106" s="252"/>
      <c r="G106" s="252"/>
      <c r="H106" s="252"/>
      <c r="I106" s="252"/>
      <c r="J106" s="252"/>
      <c r="K106" s="252"/>
      <c r="L106" s="252"/>
      <c r="M106" s="252"/>
      <c r="N106" s="252"/>
      <c r="O106" s="252"/>
      <c r="P106" s="252"/>
      <c r="Q106" s="252"/>
      <c r="R106" s="252"/>
      <c r="S106" s="252"/>
      <c r="T106" s="252"/>
      <c r="U106" s="252"/>
      <c r="V106" s="252"/>
      <c r="W106" s="252"/>
      <c r="X106" s="252"/>
      <c r="Y106" s="252"/>
      <c r="Z106" s="252"/>
      <c r="AA106" s="252"/>
      <c r="AB106" s="252"/>
      <c r="AC106" s="252"/>
      <c r="AD106" s="252"/>
      <c r="AE106" s="252"/>
      <c r="AF106" s="252"/>
      <c r="AG106" s="252"/>
      <c r="AH106" s="252"/>
      <c r="AI106" s="252"/>
      <c r="AJ106" s="252"/>
      <c r="AK106" s="252"/>
      <c r="AL106" s="252"/>
      <c r="AM106" s="250"/>
      <c r="AN106" s="250"/>
      <c r="AO106" s="250"/>
      <c r="AP106" s="250"/>
      <c r="AQ106" s="250"/>
      <c r="AR106" s="250"/>
      <c r="AS106" s="250"/>
      <c r="AT106" s="250"/>
      <c r="AU106" s="250"/>
      <c r="AV106" s="250"/>
      <c r="AW106" s="250"/>
      <c r="AX106" s="250"/>
      <c r="AY106" s="250"/>
      <c r="AZ106" s="250"/>
      <c r="BA106" s="250"/>
      <c r="BB106" s="250"/>
      <c r="BC106" s="250"/>
      <c r="BD106" s="250"/>
      <c r="BE106" s="250"/>
      <c r="BF106" s="250"/>
    </row>
    <row r="107" spans="1:58" x14ac:dyDescent="0.25">
      <c r="A107" s="242"/>
      <c r="B107" s="252"/>
      <c r="C107" s="252"/>
      <c r="D107" s="252"/>
      <c r="E107" s="252"/>
      <c r="F107" s="252"/>
      <c r="G107" s="252"/>
      <c r="H107" s="252"/>
      <c r="I107" s="252"/>
      <c r="J107" s="252"/>
      <c r="K107" s="252"/>
      <c r="L107" s="252"/>
      <c r="M107" s="252"/>
      <c r="N107" s="252"/>
      <c r="O107" s="252"/>
      <c r="P107" s="252"/>
      <c r="Q107" s="252"/>
      <c r="R107" s="252"/>
      <c r="S107" s="252"/>
      <c r="T107" s="252"/>
      <c r="U107" s="252"/>
      <c r="V107" s="252"/>
      <c r="W107" s="252"/>
      <c r="X107" s="252"/>
      <c r="Y107" s="252"/>
      <c r="Z107" s="252"/>
      <c r="AA107" s="252"/>
      <c r="AB107" s="252"/>
      <c r="AC107" s="252"/>
      <c r="AD107" s="252"/>
      <c r="AE107" s="252"/>
      <c r="AF107" s="252"/>
      <c r="AG107" s="252"/>
      <c r="AH107" s="252"/>
      <c r="AI107" s="252"/>
      <c r="AJ107" s="252"/>
      <c r="AK107" s="252"/>
      <c r="AL107" s="252"/>
      <c r="AM107" s="250"/>
      <c r="AN107" s="250"/>
      <c r="AO107" s="250"/>
      <c r="AP107" s="250"/>
      <c r="AQ107" s="250"/>
      <c r="AR107" s="250"/>
      <c r="AS107" s="250"/>
      <c r="AT107" s="250"/>
      <c r="AU107" s="250"/>
      <c r="AV107" s="250"/>
      <c r="AW107" s="250"/>
      <c r="AX107" s="250"/>
      <c r="AY107" s="250"/>
      <c r="AZ107" s="250"/>
      <c r="BA107" s="250"/>
      <c r="BB107" s="250"/>
      <c r="BC107" s="250"/>
      <c r="BD107" s="250"/>
      <c r="BE107" s="250"/>
      <c r="BF107" s="250"/>
    </row>
    <row r="108" spans="1:58" x14ac:dyDescent="0.25">
      <c r="A108" s="242"/>
      <c r="B108" s="252"/>
      <c r="C108" s="252"/>
      <c r="D108" s="252"/>
      <c r="E108" s="252"/>
      <c r="F108" s="252"/>
      <c r="G108" s="252"/>
      <c r="H108" s="252"/>
      <c r="I108" s="252"/>
      <c r="J108" s="252"/>
      <c r="K108" s="252"/>
      <c r="L108" s="252"/>
      <c r="M108" s="252"/>
      <c r="N108" s="252"/>
      <c r="O108" s="252"/>
      <c r="P108" s="252"/>
      <c r="Q108" s="252"/>
      <c r="R108" s="252"/>
      <c r="S108" s="252"/>
      <c r="T108" s="252"/>
      <c r="U108" s="252"/>
      <c r="V108" s="252"/>
      <c r="W108" s="252"/>
      <c r="X108" s="252"/>
      <c r="Y108" s="252"/>
      <c r="Z108" s="252"/>
      <c r="AA108" s="252"/>
      <c r="AB108" s="252"/>
      <c r="AC108" s="252"/>
      <c r="AD108" s="252"/>
      <c r="AE108" s="252"/>
      <c r="AF108" s="252"/>
      <c r="AG108" s="252"/>
      <c r="AH108" s="252"/>
      <c r="AI108" s="252"/>
      <c r="AJ108" s="252"/>
      <c r="AK108" s="252"/>
      <c r="AL108" s="252"/>
      <c r="AM108" s="250"/>
      <c r="AN108" s="250"/>
      <c r="AO108" s="250"/>
      <c r="AP108" s="250"/>
      <c r="AQ108" s="250"/>
      <c r="AR108" s="250"/>
      <c r="AS108" s="250"/>
      <c r="AT108" s="250"/>
      <c r="AU108" s="250"/>
      <c r="AV108" s="250"/>
      <c r="AW108" s="250"/>
      <c r="AX108" s="250"/>
      <c r="AY108" s="250"/>
      <c r="AZ108" s="250"/>
      <c r="BA108" s="250"/>
      <c r="BB108" s="250"/>
      <c r="BC108" s="250"/>
      <c r="BD108" s="250"/>
      <c r="BE108" s="250"/>
      <c r="BF108" s="250"/>
    </row>
    <row r="109" spans="1:58" x14ac:dyDescent="0.25">
      <c r="A109" s="242"/>
      <c r="B109" s="252"/>
      <c r="C109" s="252"/>
      <c r="D109" s="252"/>
      <c r="E109" s="252"/>
      <c r="F109" s="252"/>
      <c r="G109" s="252"/>
      <c r="H109" s="252"/>
      <c r="I109" s="252"/>
      <c r="J109" s="252"/>
      <c r="K109" s="252"/>
      <c r="L109" s="252"/>
      <c r="M109" s="252"/>
      <c r="N109" s="252"/>
      <c r="O109" s="252"/>
      <c r="P109" s="252"/>
      <c r="Q109" s="252"/>
      <c r="R109" s="252"/>
      <c r="S109" s="252"/>
      <c r="T109" s="252"/>
      <c r="U109" s="252"/>
      <c r="V109" s="252"/>
      <c r="W109" s="252"/>
      <c r="X109" s="252"/>
      <c r="Y109" s="252"/>
      <c r="Z109" s="252"/>
      <c r="AA109" s="252"/>
      <c r="AB109" s="252"/>
      <c r="AC109" s="252"/>
      <c r="AD109" s="252"/>
      <c r="AE109" s="252"/>
      <c r="AF109" s="252"/>
      <c r="AG109" s="252"/>
      <c r="AH109" s="252"/>
      <c r="AI109" s="252"/>
      <c r="AJ109" s="252"/>
      <c r="AK109" s="252"/>
      <c r="AL109" s="252"/>
      <c r="AM109" s="250"/>
      <c r="AN109" s="250"/>
      <c r="AO109" s="250"/>
      <c r="AP109" s="250"/>
      <c r="AQ109" s="250"/>
      <c r="AR109" s="250"/>
      <c r="AS109" s="250"/>
      <c r="AT109" s="250"/>
      <c r="AU109" s="250"/>
      <c r="AV109" s="250"/>
      <c r="AW109" s="250"/>
      <c r="AX109" s="250"/>
      <c r="AY109" s="250"/>
      <c r="AZ109" s="250"/>
      <c r="BA109" s="250"/>
      <c r="BB109" s="250"/>
      <c r="BC109" s="250"/>
      <c r="BD109" s="250"/>
      <c r="BE109" s="250"/>
      <c r="BF109" s="250"/>
    </row>
    <row r="110" spans="1:58" x14ac:dyDescent="0.25">
      <c r="A110" s="242"/>
      <c r="B110" s="252"/>
      <c r="C110" s="252"/>
      <c r="D110" s="252"/>
      <c r="E110" s="252"/>
      <c r="F110" s="252"/>
      <c r="G110" s="252"/>
      <c r="H110" s="252"/>
      <c r="I110" s="252"/>
      <c r="J110" s="252"/>
      <c r="K110" s="252"/>
      <c r="L110" s="252"/>
      <c r="M110" s="252"/>
      <c r="N110" s="252"/>
      <c r="O110" s="252"/>
      <c r="P110" s="252"/>
      <c r="Q110" s="252"/>
      <c r="R110" s="252"/>
      <c r="S110" s="252"/>
      <c r="T110" s="252"/>
      <c r="U110" s="252"/>
      <c r="V110" s="252"/>
      <c r="W110" s="252"/>
      <c r="X110" s="252"/>
      <c r="Y110" s="252"/>
      <c r="Z110" s="252"/>
      <c r="AA110" s="252"/>
      <c r="AB110" s="252"/>
      <c r="AC110" s="252"/>
      <c r="AD110" s="252"/>
      <c r="AE110" s="252"/>
      <c r="AF110" s="252"/>
      <c r="AG110" s="252"/>
      <c r="AH110" s="252"/>
      <c r="AI110" s="252"/>
      <c r="AJ110" s="252"/>
      <c r="AK110" s="252"/>
      <c r="AL110" s="252"/>
      <c r="AM110" s="250"/>
      <c r="AN110" s="250"/>
      <c r="AO110" s="250"/>
      <c r="AP110" s="250"/>
      <c r="AQ110" s="250"/>
      <c r="AR110" s="250"/>
      <c r="AS110" s="250"/>
      <c r="AT110" s="250"/>
      <c r="AU110" s="250"/>
      <c r="AV110" s="250"/>
      <c r="AW110" s="250"/>
      <c r="AX110" s="250"/>
      <c r="AY110" s="250"/>
      <c r="AZ110" s="250"/>
      <c r="BA110" s="250"/>
      <c r="BB110" s="250"/>
      <c r="BC110" s="250"/>
      <c r="BD110" s="250"/>
      <c r="BE110" s="250"/>
      <c r="BF110" s="250"/>
    </row>
    <row r="111" spans="1:58" x14ac:dyDescent="0.25">
      <c r="A111" s="242"/>
      <c r="B111" s="252"/>
      <c r="C111" s="252"/>
      <c r="D111" s="252"/>
      <c r="E111" s="252"/>
      <c r="F111" s="252"/>
      <c r="G111" s="252"/>
      <c r="H111" s="252"/>
      <c r="I111" s="252"/>
      <c r="J111" s="252"/>
      <c r="K111" s="252"/>
      <c r="L111" s="252"/>
      <c r="M111" s="252"/>
      <c r="N111" s="252"/>
      <c r="O111" s="252"/>
      <c r="P111" s="252"/>
      <c r="Q111" s="252"/>
      <c r="R111" s="252"/>
      <c r="S111" s="252"/>
      <c r="T111" s="252"/>
      <c r="U111" s="252"/>
      <c r="V111" s="252"/>
      <c r="W111" s="252"/>
      <c r="X111" s="252"/>
      <c r="Y111" s="252"/>
      <c r="Z111" s="252"/>
      <c r="AA111" s="252"/>
      <c r="AB111" s="252"/>
      <c r="AC111" s="252"/>
      <c r="AD111" s="252"/>
      <c r="AE111" s="252"/>
      <c r="AF111" s="252"/>
      <c r="AG111" s="252"/>
      <c r="AH111" s="252"/>
      <c r="AI111" s="252"/>
      <c r="AJ111" s="252"/>
      <c r="AK111" s="252"/>
      <c r="AL111" s="252"/>
      <c r="AM111" s="250"/>
      <c r="AN111" s="250"/>
      <c r="AO111" s="250"/>
      <c r="AP111" s="250"/>
      <c r="AQ111" s="250"/>
      <c r="AR111" s="250"/>
      <c r="AS111" s="250"/>
      <c r="AT111" s="250"/>
      <c r="AU111" s="250"/>
      <c r="AV111" s="250"/>
      <c r="AW111" s="250"/>
      <c r="AX111" s="250"/>
      <c r="AY111" s="250"/>
      <c r="AZ111" s="250"/>
      <c r="BA111" s="250"/>
      <c r="BB111" s="250"/>
      <c r="BC111" s="250"/>
      <c r="BD111" s="250"/>
      <c r="BE111" s="250"/>
      <c r="BF111" s="250"/>
    </row>
    <row r="112" spans="1:58" x14ac:dyDescent="0.25">
      <c r="A112" s="242"/>
      <c r="B112" s="252"/>
      <c r="C112" s="252"/>
      <c r="D112" s="252"/>
      <c r="E112" s="252"/>
      <c r="F112" s="252"/>
      <c r="G112" s="252"/>
      <c r="H112" s="252"/>
      <c r="I112" s="252"/>
      <c r="J112" s="252"/>
      <c r="K112" s="252"/>
      <c r="L112" s="252"/>
      <c r="M112" s="252"/>
      <c r="N112" s="252"/>
      <c r="O112" s="252"/>
      <c r="P112" s="252"/>
      <c r="Q112" s="252"/>
      <c r="R112" s="252"/>
      <c r="S112" s="252"/>
      <c r="T112" s="252"/>
      <c r="U112" s="252"/>
      <c r="V112" s="252"/>
      <c r="W112" s="252"/>
      <c r="X112" s="252"/>
      <c r="Y112" s="252"/>
      <c r="Z112" s="252"/>
      <c r="AA112" s="252"/>
      <c r="AB112" s="252"/>
      <c r="AC112" s="252"/>
      <c r="AD112" s="252"/>
      <c r="AE112" s="252"/>
      <c r="AF112" s="252"/>
      <c r="AG112" s="252"/>
      <c r="AH112" s="252"/>
      <c r="AI112" s="252"/>
      <c r="AJ112" s="252"/>
      <c r="AK112" s="252"/>
      <c r="AL112" s="252"/>
      <c r="AM112" s="250"/>
      <c r="AN112" s="250"/>
      <c r="AO112" s="250"/>
      <c r="AP112" s="250"/>
      <c r="AQ112" s="250"/>
      <c r="AR112" s="250"/>
      <c r="AS112" s="250"/>
      <c r="AT112" s="250"/>
      <c r="AU112" s="250"/>
      <c r="AV112" s="250"/>
      <c r="AW112" s="250"/>
      <c r="AX112" s="250"/>
      <c r="AY112" s="250"/>
      <c r="AZ112" s="250"/>
      <c r="BA112" s="250"/>
      <c r="BB112" s="250"/>
      <c r="BC112" s="250"/>
      <c r="BD112" s="250"/>
      <c r="BE112" s="250"/>
      <c r="BF112" s="250"/>
    </row>
    <row r="113" spans="1:58" x14ac:dyDescent="0.25">
      <c r="A113" s="242"/>
      <c r="B113" s="252"/>
      <c r="C113" s="252"/>
      <c r="D113" s="252"/>
      <c r="E113" s="252"/>
      <c r="F113" s="252"/>
      <c r="G113" s="252"/>
      <c r="H113" s="252"/>
      <c r="I113" s="252"/>
      <c r="J113" s="252"/>
      <c r="K113" s="252"/>
      <c r="L113" s="252"/>
      <c r="M113" s="252"/>
      <c r="N113" s="252"/>
      <c r="O113" s="252"/>
      <c r="P113" s="252"/>
      <c r="Q113" s="252"/>
      <c r="R113" s="252"/>
      <c r="S113" s="252"/>
      <c r="T113" s="252"/>
      <c r="U113" s="252"/>
      <c r="V113" s="252"/>
      <c r="W113" s="252"/>
      <c r="X113" s="252"/>
      <c r="Y113" s="252"/>
      <c r="Z113" s="252"/>
      <c r="AA113" s="252"/>
      <c r="AB113" s="252"/>
      <c r="AC113" s="252"/>
      <c r="AD113" s="252"/>
      <c r="AE113" s="252"/>
      <c r="AF113" s="252"/>
      <c r="AG113" s="252"/>
      <c r="AH113" s="252"/>
      <c r="AI113" s="252"/>
      <c r="AJ113" s="252"/>
      <c r="AK113" s="252"/>
      <c r="AL113" s="252"/>
      <c r="AM113" s="250"/>
      <c r="AN113" s="250"/>
      <c r="AO113" s="250"/>
      <c r="AP113" s="250"/>
      <c r="AQ113" s="250"/>
      <c r="AR113" s="250"/>
      <c r="AS113" s="250"/>
      <c r="AT113" s="250"/>
      <c r="AU113" s="250"/>
      <c r="AV113" s="250"/>
      <c r="AW113" s="250"/>
      <c r="AX113" s="250"/>
      <c r="AY113" s="250"/>
      <c r="AZ113" s="250"/>
      <c r="BA113" s="250"/>
      <c r="BB113" s="250"/>
      <c r="BC113" s="250"/>
      <c r="BD113" s="250"/>
      <c r="BE113" s="250"/>
      <c r="BF113" s="250"/>
    </row>
    <row r="114" spans="1:58" x14ac:dyDescent="0.25">
      <c r="A114" s="242"/>
      <c r="B114" s="252"/>
      <c r="C114" s="252"/>
      <c r="D114" s="252"/>
      <c r="E114" s="252"/>
      <c r="F114" s="252"/>
      <c r="G114" s="252"/>
      <c r="H114" s="252"/>
      <c r="I114" s="252"/>
      <c r="J114" s="252"/>
      <c r="K114" s="252"/>
      <c r="L114" s="252"/>
      <c r="M114" s="252"/>
      <c r="N114" s="252"/>
      <c r="O114" s="252"/>
      <c r="P114" s="252"/>
      <c r="Q114" s="252"/>
      <c r="R114" s="252"/>
      <c r="S114" s="252"/>
      <c r="T114" s="252"/>
      <c r="U114" s="252"/>
      <c r="V114" s="252"/>
      <c r="W114" s="252"/>
      <c r="X114" s="252"/>
      <c r="Y114" s="252"/>
      <c r="Z114" s="252"/>
      <c r="AA114" s="252"/>
      <c r="AB114" s="252"/>
      <c r="AC114" s="252"/>
      <c r="AD114" s="252"/>
      <c r="AE114" s="252"/>
      <c r="AF114" s="252"/>
      <c r="AG114" s="252"/>
      <c r="AH114" s="252"/>
      <c r="AI114" s="252"/>
      <c r="AJ114" s="252"/>
      <c r="AK114" s="252"/>
      <c r="AL114" s="252"/>
      <c r="AM114" s="250"/>
      <c r="AN114" s="250"/>
      <c r="AO114" s="250"/>
      <c r="AP114" s="250"/>
      <c r="AQ114" s="250"/>
      <c r="AR114" s="250"/>
      <c r="AS114" s="250"/>
      <c r="AT114" s="250"/>
      <c r="AU114" s="250"/>
      <c r="AV114" s="250"/>
      <c r="AW114" s="250"/>
      <c r="AX114" s="250"/>
      <c r="AY114" s="250"/>
      <c r="AZ114" s="250"/>
      <c r="BA114" s="250"/>
      <c r="BB114" s="250"/>
      <c r="BC114" s="250"/>
      <c r="BD114" s="250"/>
      <c r="BE114" s="250"/>
      <c r="BF114" s="250"/>
    </row>
    <row r="115" spans="1:58" x14ac:dyDescent="0.25">
      <c r="A115" s="242"/>
      <c r="B115" s="252"/>
      <c r="C115" s="252"/>
      <c r="D115" s="252"/>
      <c r="E115" s="252"/>
      <c r="F115" s="252"/>
      <c r="G115" s="252"/>
      <c r="H115" s="252"/>
      <c r="I115" s="252"/>
      <c r="J115" s="252"/>
      <c r="K115" s="252"/>
      <c r="L115" s="252"/>
      <c r="M115" s="252"/>
      <c r="N115" s="252"/>
      <c r="O115" s="252"/>
      <c r="P115" s="252"/>
      <c r="Q115" s="252"/>
      <c r="R115" s="252"/>
      <c r="S115" s="252"/>
      <c r="T115" s="252"/>
      <c r="U115" s="252"/>
      <c r="V115" s="252"/>
      <c r="W115" s="252"/>
      <c r="X115" s="252"/>
      <c r="Y115" s="252"/>
      <c r="Z115" s="252"/>
      <c r="AA115" s="252"/>
      <c r="AB115" s="252"/>
      <c r="AC115" s="252"/>
      <c r="AD115" s="252"/>
      <c r="AE115" s="252"/>
      <c r="AF115" s="252"/>
      <c r="AG115" s="252"/>
      <c r="AH115" s="252"/>
      <c r="AI115" s="252"/>
      <c r="AJ115" s="252"/>
      <c r="AK115" s="252"/>
      <c r="AL115" s="252"/>
      <c r="AM115" s="250"/>
      <c r="AN115" s="250"/>
      <c r="AO115" s="250"/>
      <c r="AP115" s="250"/>
      <c r="AQ115" s="250"/>
      <c r="AR115" s="250"/>
      <c r="AS115" s="250"/>
      <c r="AT115" s="250"/>
      <c r="AU115" s="250"/>
      <c r="AV115" s="250"/>
      <c r="AW115" s="250"/>
      <c r="AX115" s="250"/>
      <c r="AY115" s="250"/>
      <c r="AZ115" s="250"/>
      <c r="BA115" s="250"/>
      <c r="BB115" s="250"/>
      <c r="BC115" s="250"/>
      <c r="BD115" s="250"/>
      <c r="BE115" s="250"/>
      <c r="BF115" s="250"/>
    </row>
    <row r="116" spans="1:58" x14ac:dyDescent="0.25">
      <c r="A116" s="242"/>
      <c r="B116" s="252"/>
      <c r="C116" s="252"/>
      <c r="D116" s="252"/>
      <c r="E116" s="252"/>
      <c r="F116" s="252"/>
      <c r="G116" s="252"/>
      <c r="H116" s="252"/>
      <c r="I116" s="252"/>
      <c r="J116" s="252"/>
      <c r="K116" s="252"/>
      <c r="L116" s="252"/>
      <c r="M116" s="252"/>
      <c r="N116" s="252"/>
      <c r="O116" s="252"/>
      <c r="P116" s="252"/>
      <c r="Q116" s="252"/>
      <c r="R116" s="252"/>
      <c r="S116" s="252"/>
      <c r="T116" s="252"/>
      <c r="U116" s="252"/>
      <c r="V116" s="252"/>
      <c r="W116" s="252"/>
      <c r="X116" s="252"/>
      <c r="Y116" s="252"/>
      <c r="Z116" s="252"/>
      <c r="AA116" s="252"/>
      <c r="AB116" s="252"/>
      <c r="AC116" s="252"/>
      <c r="AD116" s="252"/>
      <c r="AE116" s="252"/>
      <c r="AF116" s="252"/>
      <c r="AG116" s="252"/>
      <c r="AH116" s="252"/>
      <c r="AI116" s="252"/>
      <c r="AJ116" s="252"/>
      <c r="AK116" s="252"/>
      <c r="AL116" s="252"/>
      <c r="AM116" s="250"/>
      <c r="AN116" s="250"/>
      <c r="AO116" s="250"/>
      <c r="AP116" s="250"/>
      <c r="AQ116" s="250"/>
      <c r="AR116" s="250"/>
      <c r="AS116" s="250"/>
      <c r="AT116" s="250"/>
      <c r="AU116" s="250"/>
      <c r="AV116" s="250"/>
      <c r="AW116" s="250"/>
      <c r="AX116" s="250"/>
      <c r="AY116" s="250"/>
      <c r="AZ116" s="250"/>
      <c r="BA116" s="250"/>
      <c r="BB116" s="250"/>
      <c r="BC116" s="250"/>
      <c r="BD116" s="250"/>
      <c r="BE116" s="250"/>
      <c r="BF116" s="250"/>
    </row>
    <row r="117" spans="1:58" x14ac:dyDescent="0.25">
      <c r="A117" s="242"/>
      <c r="B117" s="252"/>
      <c r="C117" s="252"/>
      <c r="D117" s="252"/>
      <c r="E117" s="252"/>
      <c r="F117" s="252"/>
      <c r="G117" s="252"/>
      <c r="H117" s="252"/>
      <c r="I117" s="252"/>
      <c r="J117" s="252"/>
      <c r="K117" s="252"/>
      <c r="L117" s="252"/>
      <c r="M117" s="252"/>
      <c r="N117" s="252"/>
      <c r="O117" s="252"/>
      <c r="P117" s="252"/>
      <c r="Q117" s="252"/>
      <c r="R117" s="252"/>
      <c r="S117" s="252"/>
      <c r="T117" s="252"/>
      <c r="U117" s="252"/>
      <c r="V117" s="252"/>
      <c r="W117" s="252"/>
      <c r="X117" s="252"/>
      <c r="Y117" s="252"/>
      <c r="Z117" s="252"/>
      <c r="AA117" s="252"/>
      <c r="AB117" s="252"/>
      <c r="AC117" s="252"/>
      <c r="AD117" s="252"/>
      <c r="AE117" s="252"/>
      <c r="AF117" s="252"/>
      <c r="AG117" s="252"/>
      <c r="AH117" s="252"/>
      <c r="AI117" s="252"/>
      <c r="AJ117" s="252"/>
      <c r="AK117" s="252"/>
      <c r="AL117" s="252"/>
      <c r="AM117" s="250"/>
      <c r="AN117" s="250"/>
      <c r="AO117" s="250"/>
      <c r="AP117" s="250"/>
      <c r="AQ117" s="250"/>
      <c r="AR117" s="250"/>
      <c r="AS117" s="250"/>
      <c r="AT117" s="250"/>
      <c r="AU117" s="250"/>
      <c r="AV117" s="250"/>
      <c r="AW117" s="250"/>
      <c r="AX117" s="250"/>
      <c r="AY117" s="250"/>
      <c r="AZ117" s="250"/>
      <c r="BA117" s="250"/>
      <c r="BB117" s="250"/>
      <c r="BC117" s="250"/>
      <c r="BD117" s="250"/>
      <c r="BE117" s="250"/>
      <c r="BF117" s="250"/>
    </row>
    <row r="118" spans="1:58" x14ac:dyDescent="0.25">
      <c r="A118" s="242"/>
      <c r="B118" s="252"/>
      <c r="C118" s="252"/>
      <c r="D118" s="252"/>
      <c r="E118" s="252"/>
      <c r="F118" s="252"/>
      <c r="G118" s="252"/>
      <c r="H118" s="252"/>
      <c r="I118" s="252"/>
      <c r="J118" s="252"/>
      <c r="K118" s="252"/>
      <c r="L118" s="252"/>
      <c r="M118" s="252"/>
      <c r="N118" s="252"/>
      <c r="O118" s="252"/>
      <c r="P118" s="252"/>
      <c r="Q118" s="252"/>
      <c r="R118" s="252"/>
      <c r="S118" s="252"/>
      <c r="T118" s="252"/>
      <c r="U118" s="252"/>
      <c r="V118" s="252"/>
      <c r="W118" s="252"/>
      <c r="X118" s="252"/>
      <c r="Y118" s="252"/>
      <c r="Z118" s="252"/>
      <c r="AA118" s="252"/>
      <c r="AB118" s="252"/>
      <c r="AC118" s="252"/>
      <c r="AD118" s="252"/>
      <c r="AE118" s="252"/>
      <c r="AF118" s="252"/>
      <c r="AG118" s="252"/>
      <c r="AH118" s="252"/>
      <c r="AI118" s="252"/>
      <c r="AJ118" s="252"/>
      <c r="AK118" s="252"/>
      <c r="AL118" s="252"/>
      <c r="AM118" s="250"/>
      <c r="AN118" s="250"/>
      <c r="AO118" s="250"/>
      <c r="AP118" s="250"/>
      <c r="AQ118" s="250"/>
      <c r="AR118" s="250"/>
      <c r="AS118" s="250"/>
      <c r="AT118" s="250"/>
      <c r="AU118" s="250"/>
      <c r="AV118" s="250"/>
      <c r="AW118" s="250"/>
      <c r="AX118" s="250"/>
      <c r="AY118" s="250"/>
      <c r="AZ118" s="250"/>
      <c r="BA118" s="250"/>
      <c r="BB118" s="250"/>
      <c r="BC118" s="250"/>
      <c r="BD118" s="250"/>
      <c r="BE118" s="250"/>
      <c r="BF118" s="250"/>
    </row>
    <row r="119" spans="1:58" x14ac:dyDescent="0.25">
      <c r="A119" s="242"/>
      <c r="B119" s="252"/>
      <c r="C119" s="252"/>
      <c r="D119" s="252"/>
      <c r="E119" s="252"/>
      <c r="F119" s="252"/>
      <c r="G119" s="252"/>
      <c r="H119" s="252"/>
      <c r="I119" s="252"/>
      <c r="J119" s="252"/>
      <c r="K119" s="252"/>
      <c r="L119" s="252"/>
      <c r="M119" s="252"/>
      <c r="N119" s="252"/>
      <c r="O119" s="252"/>
      <c r="P119" s="252"/>
      <c r="Q119" s="252"/>
      <c r="R119" s="252"/>
      <c r="S119" s="252"/>
      <c r="T119" s="252"/>
      <c r="U119" s="252"/>
      <c r="V119" s="252"/>
      <c r="W119" s="252"/>
      <c r="X119" s="252"/>
      <c r="Y119" s="252"/>
      <c r="Z119" s="252"/>
      <c r="AA119" s="252"/>
      <c r="AB119" s="252"/>
      <c r="AC119" s="252"/>
      <c r="AD119" s="252"/>
      <c r="AE119" s="252"/>
      <c r="AF119" s="252"/>
      <c r="AG119" s="252"/>
      <c r="AH119" s="252"/>
      <c r="AI119" s="252"/>
      <c r="AJ119" s="252"/>
      <c r="AK119" s="252"/>
      <c r="AL119" s="252"/>
      <c r="AM119" s="250"/>
      <c r="AN119" s="250"/>
      <c r="AO119" s="250"/>
      <c r="AP119" s="250"/>
      <c r="AQ119" s="250"/>
      <c r="AR119" s="250"/>
      <c r="AS119" s="250"/>
      <c r="AT119" s="250"/>
      <c r="AU119" s="250"/>
      <c r="AV119" s="250"/>
      <c r="AW119" s="250"/>
      <c r="AX119" s="250"/>
      <c r="AY119" s="250"/>
      <c r="AZ119" s="250"/>
      <c r="BA119" s="250"/>
      <c r="BB119" s="250"/>
      <c r="BC119" s="250"/>
      <c r="BD119" s="250"/>
      <c r="BE119" s="250"/>
      <c r="BF119" s="250"/>
    </row>
    <row r="120" spans="1:58" x14ac:dyDescent="0.25">
      <c r="A120" s="242"/>
      <c r="B120" s="252"/>
      <c r="C120" s="252"/>
      <c r="D120" s="252"/>
      <c r="E120" s="252"/>
      <c r="F120" s="252"/>
      <c r="G120" s="252"/>
      <c r="H120" s="252"/>
      <c r="I120" s="252"/>
      <c r="J120" s="252"/>
      <c r="K120" s="252"/>
      <c r="L120" s="252"/>
      <c r="M120" s="252"/>
      <c r="N120" s="252"/>
      <c r="O120" s="252"/>
      <c r="P120" s="252"/>
      <c r="Q120" s="252"/>
      <c r="R120" s="252"/>
      <c r="S120" s="252"/>
      <c r="T120" s="252"/>
      <c r="U120" s="252"/>
      <c r="V120" s="252"/>
      <c r="W120" s="252"/>
      <c r="X120" s="252"/>
      <c r="Y120" s="252"/>
      <c r="Z120" s="252"/>
      <c r="AA120" s="252"/>
      <c r="AB120" s="252"/>
      <c r="AC120" s="252"/>
      <c r="AD120" s="252"/>
      <c r="AE120" s="252"/>
      <c r="AF120" s="252"/>
      <c r="AG120" s="252"/>
      <c r="AH120" s="252"/>
      <c r="AI120" s="252"/>
      <c r="AJ120" s="252"/>
      <c r="AK120" s="252"/>
      <c r="AL120" s="252"/>
      <c r="AM120" s="250"/>
      <c r="AN120" s="250"/>
      <c r="AO120" s="250"/>
      <c r="AP120" s="250"/>
      <c r="AQ120" s="250"/>
      <c r="AR120" s="250"/>
      <c r="AS120" s="250"/>
      <c r="AT120" s="250"/>
      <c r="AU120" s="250"/>
      <c r="AV120" s="250"/>
      <c r="AW120" s="250"/>
      <c r="AX120" s="250"/>
      <c r="AY120" s="250"/>
      <c r="AZ120" s="250"/>
      <c r="BA120" s="250"/>
      <c r="BB120" s="250"/>
      <c r="BC120" s="250"/>
      <c r="BD120" s="250"/>
      <c r="BE120" s="250"/>
      <c r="BF120" s="250"/>
    </row>
    <row r="121" spans="1:58" x14ac:dyDescent="0.25">
      <c r="A121" s="242"/>
      <c r="B121" s="252"/>
      <c r="C121" s="252"/>
      <c r="D121" s="252"/>
      <c r="E121" s="252"/>
      <c r="F121" s="252"/>
      <c r="G121" s="252"/>
      <c r="H121" s="252"/>
      <c r="I121" s="252"/>
      <c r="J121" s="252"/>
      <c r="K121" s="252"/>
      <c r="L121" s="252"/>
      <c r="M121" s="252"/>
      <c r="N121" s="252"/>
      <c r="O121" s="252"/>
      <c r="P121" s="252"/>
      <c r="Q121" s="252"/>
      <c r="R121" s="252"/>
      <c r="S121" s="252"/>
      <c r="T121" s="252"/>
      <c r="U121" s="252"/>
      <c r="V121" s="252"/>
      <c r="W121" s="252"/>
      <c r="X121" s="252"/>
      <c r="Y121" s="252"/>
      <c r="Z121" s="252"/>
      <c r="AA121" s="252"/>
      <c r="AB121" s="252"/>
      <c r="AC121" s="252"/>
      <c r="AD121" s="252"/>
      <c r="AE121" s="252"/>
      <c r="AF121" s="252"/>
      <c r="AG121" s="252"/>
      <c r="AH121" s="252"/>
      <c r="AI121" s="252"/>
      <c r="AJ121" s="252"/>
      <c r="AK121" s="252"/>
      <c r="AL121" s="252"/>
      <c r="AM121" s="250"/>
      <c r="AN121" s="250"/>
      <c r="AO121" s="250"/>
      <c r="AP121" s="250"/>
      <c r="AQ121" s="250"/>
      <c r="AR121" s="250"/>
      <c r="AS121" s="250"/>
      <c r="AT121" s="250"/>
      <c r="AU121" s="250"/>
      <c r="AV121" s="250"/>
      <c r="AW121" s="250"/>
      <c r="AX121" s="250"/>
      <c r="AY121" s="250"/>
      <c r="AZ121" s="250"/>
      <c r="BA121" s="250"/>
      <c r="BB121" s="250"/>
      <c r="BC121" s="250"/>
      <c r="BD121" s="250"/>
      <c r="BE121" s="250"/>
      <c r="BF121" s="250"/>
    </row>
    <row r="122" spans="1:58" x14ac:dyDescent="0.25">
      <c r="A122" s="242"/>
      <c r="B122" s="252"/>
      <c r="C122" s="252"/>
      <c r="D122" s="252"/>
      <c r="E122" s="252"/>
      <c r="F122" s="252"/>
      <c r="G122" s="252"/>
      <c r="H122" s="252"/>
      <c r="I122" s="252"/>
      <c r="J122" s="252"/>
      <c r="K122" s="252"/>
      <c r="L122" s="252"/>
      <c r="M122" s="252"/>
      <c r="N122" s="252"/>
      <c r="O122" s="252"/>
      <c r="P122" s="252"/>
      <c r="Q122" s="252"/>
      <c r="R122" s="252"/>
      <c r="S122" s="252"/>
      <c r="T122" s="252"/>
      <c r="U122" s="252"/>
      <c r="V122" s="252"/>
      <c r="W122" s="252"/>
      <c r="X122" s="252"/>
      <c r="Y122" s="252"/>
      <c r="Z122" s="252"/>
      <c r="AA122" s="252"/>
      <c r="AB122" s="252"/>
      <c r="AC122" s="252"/>
      <c r="AD122" s="252"/>
      <c r="AE122" s="252"/>
      <c r="AF122" s="252"/>
      <c r="AG122" s="252"/>
      <c r="AH122" s="252"/>
      <c r="AI122" s="252"/>
      <c r="AJ122" s="252"/>
      <c r="AK122" s="252"/>
      <c r="AL122" s="252"/>
      <c r="AM122" s="250"/>
      <c r="AN122" s="250"/>
      <c r="AO122" s="250"/>
      <c r="AP122" s="250"/>
      <c r="AQ122" s="250"/>
      <c r="AR122" s="250"/>
      <c r="AS122" s="250"/>
      <c r="AT122" s="250"/>
      <c r="AU122" s="250"/>
      <c r="AV122" s="250"/>
      <c r="AW122" s="250"/>
      <c r="AX122" s="250"/>
      <c r="AY122" s="250"/>
      <c r="AZ122" s="250"/>
      <c r="BA122" s="250"/>
      <c r="BB122" s="250"/>
      <c r="BC122" s="250"/>
      <c r="BD122" s="250"/>
      <c r="BE122" s="250"/>
      <c r="BF122" s="250"/>
    </row>
    <row r="123" spans="1:58" x14ac:dyDescent="0.25">
      <c r="A123" s="242"/>
      <c r="B123" s="252"/>
      <c r="C123" s="252"/>
      <c r="D123" s="252"/>
      <c r="E123" s="252"/>
      <c r="F123" s="252"/>
      <c r="G123" s="252"/>
      <c r="H123" s="252"/>
      <c r="I123" s="252"/>
      <c r="J123" s="252"/>
      <c r="K123" s="252"/>
      <c r="L123" s="252"/>
      <c r="M123" s="252"/>
      <c r="N123" s="252"/>
      <c r="O123" s="252"/>
      <c r="P123" s="252"/>
      <c r="Q123" s="252"/>
      <c r="R123" s="252"/>
      <c r="S123" s="252"/>
      <c r="T123" s="252"/>
      <c r="U123" s="252"/>
      <c r="V123" s="252"/>
      <c r="W123" s="252"/>
      <c r="X123" s="252"/>
      <c r="Y123" s="252"/>
      <c r="Z123" s="252"/>
      <c r="AA123" s="252"/>
      <c r="AB123" s="252"/>
      <c r="AC123" s="252"/>
      <c r="AD123" s="252"/>
      <c r="AE123" s="252"/>
      <c r="AF123" s="252"/>
      <c r="AG123" s="252"/>
      <c r="AH123" s="252"/>
      <c r="AI123" s="252"/>
      <c r="AJ123" s="252"/>
      <c r="AK123" s="252"/>
      <c r="AL123" s="252"/>
      <c r="AM123" s="250"/>
      <c r="AN123" s="250"/>
      <c r="AO123" s="250"/>
      <c r="AP123" s="250"/>
      <c r="AQ123" s="250"/>
      <c r="AR123" s="250"/>
      <c r="AS123" s="250"/>
      <c r="AT123" s="250"/>
      <c r="AU123" s="250"/>
      <c r="AV123" s="250"/>
      <c r="AW123" s="250"/>
      <c r="AX123" s="250"/>
      <c r="AY123" s="250"/>
      <c r="AZ123" s="250"/>
      <c r="BA123" s="250"/>
      <c r="BB123" s="250"/>
      <c r="BC123" s="250"/>
      <c r="BD123" s="250"/>
      <c r="BE123" s="250"/>
      <c r="BF123" s="250"/>
    </row>
    <row r="124" spans="1:58" x14ac:dyDescent="0.25">
      <c r="A124" s="242"/>
      <c r="B124" s="252"/>
      <c r="C124" s="252"/>
      <c r="D124" s="252"/>
      <c r="E124" s="252"/>
      <c r="F124" s="252"/>
      <c r="G124" s="252"/>
      <c r="H124" s="252"/>
      <c r="I124" s="252"/>
      <c r="J124" s="252"/>
      <c r="K124" s="252"/>
      <c r="L124" s="252"/>
      <c r="M124" s="252"/>
      <c r="N124" s="252"/>
      <c r="O124" s="252"/>
      <c r="P124" s="252"/>
      <c r="Q124" s="252"/>
      <c r="R124" s="252"/>
      <c r="S124" s="252"/>
      <c r="T124" s="252"/>
      <c r="U124" s="252"/>
      <c r="V124" s="252"/>
      <c r="W124" s="252"/>
      <c r="X124" s="252"/>
      <c r="Y124" s="252"/>
      <c r="Z124" s="252"/>
      <c r="AA124" s="252"/>
      <c r="AB124" s="252"/>
      <c r="AC124" s="252"/>
      <c r="AD124" s="252"/>
      <c r="AE124" s="252"/>
      <c r="AF124" s="252"/>
      <c r="AG124" s="252"/>
      <c r="AH124" s="252"/>
      <c r="AI124" s="252"/>
      <c r="AJ124" s="252"/>
      <c r="AK124" s="252"/>
      <c r="AL124" s="252"/>
      <c r="AM124" s="250"/>
      <c r="AN124" s="250"/>
      <c r="AO124" s="250"/>
      <c r="AP124" s="250"/>
      <c r="AQ124" s="250"/>
      <c r="AR124" s="250"/>
      <c r="AS124" s="250"/>
      <c r="AT124" s="250"/>
      <c r="AU124" s="250"/>
      <c r="AV124" s="250"/>
      <c r="AW124" s="250"/>
      <c r="AX124" s="250"/>
      <c r="AY124" s="250"/>
      <c r="AZ124" s="250"/>
      <c r="BA124" s="250"/>
      <c r="BB124" s="250"/>
      <c r="BC124" s="250"/>
      <c r="BD124" s="250"/>
      <c r="BE124" s="250"/>
      <c r="BF124" s="250"/>
    </row>
    <row r="125" spans="1:58" x14ac:dyDescent="0.25">
      <c r="A125" s="242"/>
      <c r="B125" s="252"/>
      <c r="C125" s="252"/>
      <c r="D125" s="252"/>
      <c r="E125" s="252"/>
      <c r="F125" s="252"/>
      <c r="G125" s="252"/>
      <c r="H125" s="252"/>
      <c r="I125" s="252"/>
      <c r="J125" s="252"/>
      <c r="K125" s="252"/>
      <c r="L125" s="252"/>
      <c r="M125" s="252"/>
      <c r="N125" s="252"/>
      <c r="O125" s="252"/>
      <c r="P125" s="252"/>
      <c r="Q125" s="252"/>
      <c r="R125" s="252"/>
      <c r="S125" s="252"/>
      <c r="T125" s="252"/>
      <c r="U125" s="252"/>
      <c r="V125" s="252"/>
      <c r="W125" s="252"/>
      <c r="X125" s="252"/>
      <c r="Y125" s="252"/>
      <c r="Z125" s="252"/>
      <c r="AA125" s="252"/>
      <c r="AB125" s="252"/>
      <c r="AC125" s="252"/>
      <c r="AD125" s="252"/>
      <c r="AE125" s="252"/>
      <c r="AF125" s="252"/>
      <c r="AG125" s="252"/>
      <c r="AH125" s="252"/>
      <c r="AI125" s="252"/>
      <c r="AJ125" s="252"/>
      <c r="AK125" s="252"/>
      <c r="AL125" s="252"/>
      <c r="AM125" s="250"/>
      <c r="AN125" s="250"/>
      <c r="AO125" s="250"/>
      <c r="AP125" s="250"/>
      <c r="AQ125" s="250"/>
      <c r="AR125" s="250"/>
      <c r="AS125" s="250"/>
      <c r="AT125" s="250"/>
      <c r="AU125" s="250"/>
      <c r="AV125" s="250"/>
      <c r="AW125" s="250"/>
      <c r="AX125" s="250"/>
      <c r="AY125" s="250"/>
      <c r="AZ125" s="250"/>
      <c r="BA125" s="250"/>
      <c r="BB125" s="250"/>
      <c r="BC125" s="250"/>
      <c r="BD125" s="250"/>
      <c r="BE125" s="250"/>
      <c r="BF125" s="250"/>
    </row>
    <row r="126" spans="1:58" x14ac:dyDescent="0.25">
      <c r="A126" s="242"/>
      <c r="B126" s="252"/>
      <c r="C126" s="252"/>
      <c r="D126" s="252"/>
      <c r="E126" s="252"/>
      <c r="F126" s="252"/>
      <c r="G126" s="252"/>
      <c r="H126" s="252"/>
      <c r="I126" s="252"/>
      <c r="J126" s="252"/>
      <c r="K126" s="252"/>
      <c r="L126" s="252"/>
      <c r="M126" s="252"/>
      <c r="N126" s="252"/>
      <c r="O126" s="252"/>
      <c r="P126" s="252"/>
      <c r="Q126" s="252"/>
      <c r="R126" s="252"/>
      <c r="S126" s="252"/>
      <c r="T126" s="252"/>
      <c r="U126" s="252"/>
      <c r="V126" s="252"/>
      <c r="W126" s="252"/>
      <c r="X126" s="252"/>
      <c r="Y126" s="252"/>
      <c r="Z126" s="252"/>
      <c r="AA126" s="252"/>
      <c r="AB126" s="252"/>
      <c r="AC126" s="252"/>
      <c r="AD126" s="252"/>
      <c r="AE126" s="252"/>
      <c r="AF126" s="252"/>
      <c r="AG126" s="252"/>
      <c r="AH126" s="252"/>
      <c r="AI126" s="252"/>
      <c r="AJ126" s="252"/>
      <c r="AK126" s="252"/>
      <c r="AL126" s="252"/>
      <c r="AM126" s="250"/>
      <c r="AN126" s="250"/>
      <c r="AO126" s="250"/>
      <c r="AP126" s="250"/>
      <c r="AQ126" s="250"/>
      <c r="AR126" s="250"/>
      <c r="AS126" s="250"/>
      <c r="AT126" s="250"/>
      <c r="AU126" s="250"/>
      <c r="AV126" s="250"/>
      <c r="AW126" s="250"/>
      <c r="AX126" s="250"/>
      <c r="AY126" s="250"/>
      <c r="AZ126" s="250"/>
      <c r="BA126" s="250"/>
      <c r="BB126" s="250"/>
      <c r="BC126" s="250"/>
      <c r="BD126" s="250"/>
      <c r="BE126" s="250"/>
      <c r="BF126" s="250"/>
    </row>
    <row r="127" spans="1:58" x14ac:dyDescent="0.25">
      <c r="A127" s="242"/>
      <c r="B127" s="252"/>
      <c r="C127" s="252"/>
      <c r="D127" s="252"/>
      <c r="E127" s="252"/>
      <c r="F127" s="252"/>
      <c r="G127" s="252"/>
      <c r="H127" s="252"/>
      <c r="I127" s="252"/>
      <c r="J127" s="252"/>
      <c r="K127" s="252"/>
      <c r="L127" s="252"/>
      <c r="M127" s="252"/>
      <c r="N127" s="252"/>
      <c r="O127" s="252"/>
      <c r="P127" s="252"/>
      <c r="Q127" s="252"/>
      <c r="R127" s="252"/>
      <c r="S127" s="252"/>
      <c r="T127" s="252"/>
      <c r="U127" s="252"/>
      <c r="V127" s="252"/>
      <c r="W127" s="252"/>
      <c r="X127" s="252"/>
      <c r="Y127" s="252"/>
      <c r="Z127" s="252"/>
      <c r="AA127" s="252"/>
      <c r="AB127" s="252"/>
      <c r="AC127" s="252"/>
      <c r="AD127" s="252"/>
      <c r="AE127" s="252"/>
      <c r="AF127" s="252"/>
      <c r="AG127" s="252"/>
      <c r="AH127" s="252"/>
      <c r="AI127" s="252"/>
      <c r="AJ127" s="252"/>
      <c r="AK127" s="252"/>
      <c r="AL127" s="252"/>
      <c r="AM127" s="250"/>
      <c r="AN127" s="250"/>
      <c r="AO127" s="250"/>
      <c r="AP127" s="250"/>
      <c r="AQ127" s="250"/>
      <c r="AR127" s="250"/>
      <c r="AS127" s="250"/>
      <c r="AT127" s="250"/>
      <c r="AU127" s="250"/>
      <c r="AV127" s="250"/>
      <c r="AW127" s="250"/>
      <c r="AX127" s="250"/>
      <c r="AY127" s="250"/>
      <c r="AZ127" s="250"/>
      <c r="BA127" s="250"/>
      <c r="BB127" s="250"/>
      <c r="BC127" s="250"/>
      <c r="BD127" s="250"/>
      <c r="BE127" s="250"/>
      <c r="BF127" s="250"/>
    </row>
    <row r="128" spans="1:58" x14ac:dyDescent="0.25">
      <c r="A128" s="242"/>
      <c r="B128" s="252"/>
      <c r="C128" s="252"/>
      <c r="D128" s="252"/>
      <c r="E128" s="252"/>
      <c r="F128" s="252"/>
      <c r="G128" s="252"/>
      <c r="H128" s="252"/>
      <c r="I128" s="252"/>
      <c r="J128" s="252"/>
      <c r="K128" s="252"/>
      <c r="L128" s="252"/>
      <c r="M128" s="252"/>
      <c r="N128" s="252"/>
      <c r="O128" s="252"/>
      <c r="P128" s="252"/>
      <c r="Q128" s="252"/>
      <c r="R128" s="252"/>
      <c r="S128" s="252"/>
      <c r="T128" s="252"/>
      <c r="U128" s="252"/>
      <c r="V128" s="252"/>
      <c r="W128" s="252"/>
      <c r="X128" s="252"/>
      <c r="Y128" s="252"/>
      <c r="Z128" s="252"/>
      <c r="AA128" s="252"/>
      <c r="AB128" s="252"/>
      <c r="AC128" s="252"/>
      <c r="AD128" s="252"/>
      <c r="AE128" s="252"/>
      <c r="AF128" s="252"/>
      <c r="AG128" s="252"/>
      <c r="AH128" s="252"/>
      <c r="AI128" s="252"/>
      <c r="AJ128" s="252"/>
      <c r="AK128" s="252"/>
      <c r="AL128" s="252"/>
      <c r="AM128" s="250"/>
      <c r="AN128" s="250"/>
      <c r="AO128" s="250"/>
      <c r="AP128" s="250"/>
      <c r="AQ128" s="250"/>
      <c r="AR128" s="250"/>
      <c r="AS128" s="250"/>
      <c r="AT128" s="250"/>
      <c r="AU128" s="250"/>
      <c r="AV128" s="250"/>
      <c r="AW128" s="250"/>
      <c r="AX128" s="250"/>
      <c r="AY128" s="250"/>
      <c r="AZ128" s="250"/>
      <c r="BA128" s="250"/>
      <c r="BB128" s="250"/>
      <c r="BC128" s="250"/>
      <c r="BD128" s="250"/>
      <c r="BE128" s="250"/>
      <c r="BF128" s="250"/>
    </row>
    <row r="129" spans="1:58" x14ac:dyDescent="0.25">
      <c r="A129" s="242"/>
      <c r="B129" s="252"/>
      <c r="C129" s="252"/>
      <c r="D129" s="252"/>
      <c r="E129" s="252"/>
      <c r="F129" s="252"/>
      <c r="G129" s="252"/>
      <c r="H129" s="252"/>
      <c r="I129" s="252"/>
      <c r="J129" s="252"/>
      <c r="K129" s="252"/>
      <c r="L129" s="252"/>
      <c r="M129" s="252"/>
      <c r="N129" s="252"/>
      <c r="O129" s="252"/>
      <c r="P129" s="252"/>
      <c r="Q129" s="252"/>
      <c r="R129" s="252"/>
      <c r="S129" s="252"/>
      <c r="T129" s="252"/>
      <c r="U129" s="252"/>
      <c r="V129" s="252"/>
      <c r="W129" s="252"/>
      <c r="X129" s="252"/>
      <c r="Y129" s="252"/>
      <c r="Z129" s="252"/>
      <c r="AA129" s="252"/>
      <c r="AB129" s="252"/>
      <c r="AC129" s="252"/>
      <c r="AD129" s="252"/>
      <c r="AE129" s="252"/>
      <c r="AF129" s="252"/>
      <c r="AG129" s="252"/>
      <c r="AH129" s="252"/>
      <c r="AI129" s="252"/>
      <c r="AJ129" s="252"/>
      <c r="AK129" s="252"/>
      <c r="AL129" s="252"/>
      <c r="AM129" s="250"/>
      <c r="AN129" s="250"/>
      <c r="AO129" s="250"/>
      <c r="AP129" s="250"/>
      <c r="AQ129" s="250"/>
      <c r="AR129" s="250"/>
      <c r="AS129" s="250"/>
      <c r="AT129" s="250"/>
      <c r="AU129" s="250"/>
      <c r="AV129" s="250"/>
      <c r="AW129" s="250"/>
      <c r="AX129" s="250"/>
      <c r="AY129" s="250"/>
      <c r="AZ129" s="250"/>
      <c r="BA129" s="250"/>
      <c r="BB129" s="250"/>
      <c r="BC129" s="250"/>
      <c r="BD129" s="250"/>
      <c r="BE129" s="250"/>
      <c r="BF129" s="250"/>
    </row>
    <row r="130" spans="1:58" x14ac:dyDescent="0.25">
      <c r="A130" s="242"/>
      <c r="B130" s="252"/>
      <c r="C130" s="252"/>
      <c r="D130" s="252"/>
      <c r="E130" s="252"/>
      <c r="F130" s="252"/>
      <c r="G130" s="252"/>
      <c r="H130" s="252"/>
      <c r="I130" s="252"/>
      <c r="J130" s="252"/>
      <c r="K130" s="252"/>
      <c r="L130" s="252"/>
      <c r="M130" s="252"/>
      <c r="N130" s="252"/>
      <c r="O130" s="252"/>
      <c r="P130" s="252"/>
      <c r="Q130" s="252"/>
      <c r="R130" s="252"/>
      <c r="S130" s="252"/>
      <c r="T130" s="252"/>
      <c r="U130" s="252"/>
      <c r="V130" s="252"/>
      <c r="W130" s="252"/>
      <c r="X130" s="252"/>
      <c r="Y130" s="252"/>
      <c r="Z130" s="252"/>
      <c r="AA130" s="252"/>
      <c r="AB130" s="252"/>
      <c r="AC130" s="252"/>
      <c r="AD130" s="252"/>
      <c r="AE130" s="252"/>
      <c r="AF130" s="252"/>
      <c r="AG130" s="252"/>
      <c r="AH130" s="252"/>
      <c r="AI130" s="252"/>
      <c r="AJ130" s="252"/>
      <c r="AK130" s="252"/>
      <c r="AL130" s="252"/>
      <c r="AM130" s="250"/>
      <c r="AN130" s="250"/>
      <c r="AO130" s="250"/>
      <c r="AP130" s="250"/>
      <c r="AQ130" s="250"/>
      <c r="AR130" s="250"/>
      <c r="AS130" s="250"/>
      <c r="AT130" s="250"/>
      <c r="AU130" s="250"/>
      <c r="AV130" s="250"/>
      <c r="AW130" s="250"/>
      <c r="AX130" s="250"/>
      <c r="AY130" s="250"/>
      <c r="AZ130" s="250"/>
      <c r="BA130" s="250"/>
      <c r="BB130" s="250"/>
      <c r="BC130" s="250"/>
      <c r="BD130" s="250"/>
      <c r="BE130" s="250"/>
      <c r="BF130" s="250"/>
    </row>
    <row r="131" spans="1:58" x14ac:dyDescent="0.25">
      <c r="A131" s="242"/>
      <c r="B131" s="252"/>
      <c r="C131" s="252"/>
      <c r="D131" s="252"/>
      <c r="E131" s="252"/>
      <c r="F131" s="252"/>
      <c r="G131" s="252"/>
      <c r="H131" s="252"/>
      <c r="I131" s="252"/>
      <c r="J131" s="252"/>
      <c r="K131" s="252"/>
      <c r="L131" s="252"/>
      <c r="M131" s="252"/>
      <c r="N131" s="252"/>
      <c r="O131" s="252"/>
      <c r="P131" s="252"/>
      <c r="Q131" s="252"/>
      <c r="R131" s="252"/>
      <c r="S131" s="252"/>
      <c r="T131" s="252"/>
      <c r="U131" s="252"/>
      <c r="V131" s="252"/>
      <c r="W131" s="252"/>
      <c r="X131" s="252"/>
      <c r="Y131" s="252"/>
      <c r="Z131" s="252"/>
      <c r="AA131" s="252"/>
      <c r="AB131" s="252"/>
      <c r="AC131" s="252"/>
      <c r="AD131" s="252"/>
      <c r="AE131" s="252"/>
      <c r="AF131" s="252"/>
      <c r="AG131" s="252"/>
      <c r="AH131" s="252"/>
      <c r="AI131" s="252"/>
      <c r="AJ131" s="252"/>
      <c r="AK131" s="252"/>
      <c r="AL131" s="252"/>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row>
    <row r="132" spans="1:58" x14ac:dyDescent="0.25">
      <c r="A132" s="242"/>
      <c r="B132" s="252"/>
      <c r="C132" s="252"/>
      <c r="D132" s="252"/>
      <c r="E132" s="252"/>
      <c r="F132" s="252"/>
      <c r="G132" s="252"/>
      <c r="H132" s="252"/>
      <c r="I132" s="252"/>
      <c r="J132" s="252"/>
      <c r="K132" s="252"/>
      <c r="L132" s="252"/>
      <c r="M132" s="252"/>
      <c r="N132" s="252"/>
      <c r="O132" s="252"/>
      <c r="P132" s="252"/>
      <c r="Q132" s="252"/>
      <c r="R132" s="252"/>
      <c r="S132" s="252"/>
      <c r="T132" s="252"/>
      <c r="U132" s="252"/>
      <c r="V132" s="252"/>
      <c r="W132" s="252"/>
      <c r="X132" s="252"/>
      <c r="Y132" s="252"/>
      <c r="Z132" s="252"/>
      <c r="AA132" s="252"/>
      <c r="AB132" s="252"/>
      <c r="AC132" s="252"/>
      <c r="AD132" s="252"/>
      <c r="AE132" s="252"/>
      <c r="AF132" s="252"/>
      <c r="AG132" s="252"/>
      <c r="AH132" s="252"/>
      <c r="AI132" s="252"/>
      <c r="AJ132" s="252"/>
      <c r="AK132" s="252"/>
      <c r="AL132" s="252"/>
      <c r="AM132" s="250"/>
      <c r="AN132" s="250"/>
      <c r="AO132" s="250"/>
      <c r="AP132" s="250"/>
      <c r="AQ132" s="250"/>
      <c r="AR132" s="250"/>
      <c r="AS132" s="250"/>
      <c r="AT132" s="250"/>
      <c r="AU132" s="250"/>
      <c r="AV132" s="250"/>
      <c r="AW132" s="250"/>
      <c r="AX132" s="250"/>
      <c r="AY132" s="250"/>
      <c r="AZ132" s="250"/>
      <c r="BA132" s="250"/>
      <c r="BB132" s="250"/>
      <c r="BC132" s="250"/>
      <c r="BD132" s="250"/>
      <c r="BE132" s="250"/>
      <c r="BF132" s="250"/>
    </row>
    <row r="133" spans="1:58" x14ac:dyDescent="0.25">
      <c r="A133" s="242"/>
      <c r="B133" s="252"/>
      <c r="C133" s="252"/>
      <c r="D133" s="252"/>
      <c r="E133" s="252"/>
      <c r="F133" s="252"/>
      <c r="G133" s="252"/>
      <c r="H133" s="252"/>
      <c r="I133" s="252"/>
      <c r="J133" s="252"/>
      <c r="K133" s="252"/>
      <c r="L133" s="252"/>
      <c r="M133" s="252"/>
      <c r="N133" s="252"/>
      <c r="O133" s="252"/>
      <c r="P133" s="252"/>
      <c r="Q133" s="252"/>
      <c r="R133" s="252"/>
      <c r="S133" s="252"/>
      <c r="T133" s="252"/>
      <c r="U133" s="252"/>
      <c r="V133" s="252"/>
      <c r="W133" s="252"/>
      <c r="X133" s="252"/>
      <c r="Y133" s="252"/>
      <c r="Z133" s="252"/>
      <c r="AA133" s="252"/>
      <c r="AB133" s="252"/>
      <c r="AC133" s="252"/>
      <c r="AD133" s="252"/>
      <c r="AE133" s="252"/>
      <c r="AF133" s="252"/>
      <c r="AG133" s="252"/>
      <c r="AH133" s="252"/>
      <c r="AI133" s="252"/>
      <c r="AJ133" s="252"/>
      <c r="AK133" s="252"/>
      <c r="AL133" s="252"/>
      <c r="AM133" s="250"/>
      <c r="AN133" s="250"/>
      <c r="AO133" s="250"/>
      <c r="AP133" s="250"/>
      <c r="AQ133" s="250"/>
      <c r="AR133" s="250"/>
      <c r="AS133" s="250"/>
      <c r="AT133" s="250"/>
      <c r="AU133" s="250"/>
      <c r="AV133" s="250"/>
      <c r="AW133" s="250"/>
      <c r="AX133" s="250"/>
      <c r="AY133" s="250"/>
      <c r="AZ133" s="250"/>
      <c r="BA133" s="250"/>
      <c r="BB133" s="250"/>
      <c r="BC133" s="250"/>
      <c r="BD133" s="250"/>
      <c r="BE133" s="250"/>
      <c r="BF133" s="250"/>
    </row>
    <row r="134" spans="1:58" x14ac:dyDescent="0.25">
      <c r="A134" s="242"/>
      <c r="B134" s="252"/>
      <c r="C134" s="252"/>
      <c r="D134" s="252"/>
      <c r="E134" s="252"/>
      <c r="F134" s="252"/>
      <c r="G134" s="252"/>
      <c r="H134" s="252"/>
      <c r="I134" s="252"/>
      <c r="J134" s="252"/>
      <c r="K134" s="252"/>
      <c r="L134" s="252"/>
      <c r="M134" s="252"/>
      <c r="N134" s="252"/>
      <c r="O134" s="252"/>
      <c r="P134" s="252"/>
      <c r="Q134" s="252"/>
      <c r="R134" s="252"/>
      <c r="S134" s="252"/>
      <c r="T134" s="252"/>
      <c r="U134" s="252"/>
      <c r="V134" s="252"/>
      <c r="W134" s="252"/>
      <c r="X134" s="252"/>
      <c r="Y134" s="252"/>
      <c r="Z134" s="252"/>
      <c r="AA134" s="252"/>
      <c r="AB134" s="252"/>
      <c r="AC134" s="252"/>
      <c r="AD134" s="252"/>
      <c r="AE134" s="252"/>
      <c r="AF134" s="252"/>
      <c r="AG134" s="252"/>
      <c r="AH134" s="252"/>
      <c r="AI134" s="252"/>
      <c r="AJ134" s="252"/>
      <c r="AK134" s="252"/>
      <c r="AL134" s="252"/>
      <c r="AM134" s="250"/>
      <c r="AN134" s="250"/>
      <c r="AO134" s="250"/>
      <c r="AP134" s="250"/>
      <c r="AQ134" s="250"/>
      <c r="AR134" s="250"/>
      <c r="AS134" s="250"/>
      <c r="AT134" s="250"/>
      <c r="AU134" s="250"/>
      <c r="AV134" s="250"/>
      <c r="AW134" s="250"/>
      <c r="AX134" s="250"/>
      <c r="AY134" s="250"/>
      <c r="AZ134" s="250"/>
      <c r="BA134" s="250"/>
      <c r="BB134" s="250"/>
      <c r="BC134" s="250"/>
      <c r="BD134" s="250"/>
      <c r="BE134" s="250"/>
      <c r="BF134" s="250"/>
    </row>
    <row r="135" spans="1:58" x14ac:dyDescent="0.25">
      <c r="A135" s="242"/>
      <c r="B135" s="252"/>
      <c r="C135" s="252"/>
      <c r="D135" s="252"/>
      <c r="E135" s="252"/>
      <c r="F135" s="252"/>
      <c r="G135" s="252"/>
      <c r="H135" s="252"/>
      <c r="I135" s="252"/>
      <c r="J135" s="252"/>
      <c r="K135" s="252"/>
      <c r="L135" s="252"/>
      <c r="M135" s="252"/>
      <c r="N135" s="252"/>
      <c r="O135" s="252"/>
      <c r="P135" s="252"/>
      <c r="Q135" s="252"/>
      <c r="R135" s="252"/>
      <c r="S135" s="252"/>
      <c r="T135" s="252"/>
      <c r="U135" s="252"/>
      <c r="V135" s="252"/>
      <c r="W135" s="252"/>
      <c r="X135" s="252"/>
      <c r="Y135" s="252"/>
      <c r="Z135" s="252"/>
      <c r="AA135" s="252"/>
      <c r="AB135" s="252"/>
      <c r="AC135" s="252"/>
      <c r="AD135" s="252"/>
      <c r="AE135" s="252"/>
      <c r="AF135" s="252"/>
      <c r="AG135" s="252"/>
      <c r="AH135" s="252"/>
      <c r="AI135" s="252"/>
      <c r="AJ135" s="252"/>
      <c r="AK135" s="252"/>
      <c r="AL135" s="252"/>
      <c r="AM135" s="250"/>
      <c r="AN135" s="250"/>
      <c r="AO135" s="250"/>
      <c r="AP135" s="250"/>
      <c r="AQ135" s="250"/>
      <c r="AR135" s="250"/>
      <c r="AS135" s="250"/>
      <c r="AT135" s="250"/>
      <c r="AU135" s="250"/>
      <c r="AV135" s="250"/>
      <c r="AW135" s="250"/>
      <c r="AX135" s="250"/>
      <c r="AY135" s="250"/>
      <c r="AZ135" s="250"/>
      <c r="BA135" s="250"/>
      <c r="BB135" s="250"/>
      <c r="BC135" s="250"/>
      <c r="BD135" s="250"/>
      <c r="BE135" s="250"/>
      <c r="BF135" s="250"/>
    </row>
    <row r="136" spans="1:58" x14ac:dyDescent="0.25">
      <c r="A136" s="242"/>
      <c r="B136" s="252"/>
      <c r="C136" s="252"/>
      <c r="D136" s="252"/>
      <c r="E136" s="252"/>
      <c r="F136" s="252"/>
      <c r="G136" s="252"/>
      <c r="H136" s="252"/>
      <c r="I136" s="252"/>
      <c r="J136" s="252"/>
      <c r="K136" s="252"/>
      <c r="L136" s="252"/>
      <c r="M136" s="252"/>
      <c r="N136" s="252"/>
      <c r="O136" s="252"/>
      <c r="P136" s="252"/>
      <c r="Q136" s="252"/>
      <c r="R136" s="252"/>
      <c r="S136" s="252"/>
      <c r="T136" s="252"/>
      <c r="U136" s="252"/>
      <c r="V136" s="252"/>
      <c r="W136" s="252"/>
      <c r="X136" s="252"/>
      <c r="Y136" s="252"/>
      <c r="Z136" s="252"/>
      <c r="AA136" s="252"/>
      <c r="AB136" s="252"/>
      <c r="AC136" s="252"/>
      <c r="AD136" s="252"/>
      <c r="AE136" s="252"/>
      <c r="AF136" s="252"/>
      <c r="AG136" s="252"/>
      <c r="AH136" s="252"/>
      <c r="AI136" s="252"/>
      <c r="AJ136" s="252"/>
      <c r="AK136" s="252"/>
      <c r="AL136" s="252"/>
      <c r="AM136" s="250"/>
      <c r="AN136" s="250"/>
      <c r="AO136" s="250"/>
      <c r="AP136" s="250"/>
      <c r="AQ136" s="250"/>
      <c r="AR136" s="250"/>
      <c r="AS136" s="250"/>
      <c r="AT136" s="250"/>
      <c r="AU136" s="250"/>
      <c r="AV136" s="250"/>
      <c r="AW136" s="250"/>
      <c r="AX136" s="250"/>
      <c r="AY136" s="250"/>
      <c r="AZ136" s="250"/>
      <c r="BA136" s="250"/>
      <c r="BB136" s="250"/>
      <c r="BC136" s="250"/>
      <c r="BD136" s="250"/>
      <c r="BE136" s="250"/>
      <c r="BF136" s="250"/>
    </row>
    <row r="137" spans="1:58" x14ac:dyDescent="0.25">
      <c r="A137" s="242"/>
      <c r="B137" s="252"/>
      <c r="C137" s="252"/>
      <c r="D137" s="252"/>
      <c r="E137" s="252"/>
      <c r="F137" s="252"/>
      <c r="G137" s="252"/>
      <c r="H137" s="252"/>
      <c r="I137" s="252"/>
      <c r="J137" s="252"/>
      <c r="K137" s="252"/>
      <c r="L137" s="252"/>
      <c r="M137" s="252"/>
      <c r="N137" s="252"/>
      <c r="O137" s="252"/>
      <c r="P137" s="252"/>
      <c r="Q137" s="252"/>
      <c r="R137" s="252"/>
      <c r="S137" s="252"/>
      <c r="T137" s="252"/>
      <c r="U137" s="252"/>
      <c r="V137" s="252"/>
      <c r="W137" s="252"/>
      <c r="X137" s="252"/>
      <c r="Y137" s="252"/>
      <c r="Z137" s="252"/>
      <c r="AA137" s="252"/>
      <c r="AB137" s="252"/>
      <c r="AC137" s="252"/>
      <c r="AD137" s="252"/>
      <c r="AE137" s="252"/>
      <c r="AF137" s="252"/>
      <c r="AG137" s="252"/>
      <c r="AH137" s="252"/>
      <c r="AI137" s="252"/>
      <c r="AJ137" s="252"/>
      <c r="AK137" s="252"/>
      <c r="AL137" s="252"/>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row>
    <row r="138" spans="1:58" x14ac:dyDescent="0.25">
      <c r="A138" s="242"/>
      <c r="B138" s="252"/>
      <c r="C138" s="252"/>
      <c r="D138" s="252"/>
      <c r="E138" s="252"/>
      <c r="F138" s="252"/>
      <c r="G138" s="252"/>
      <c r="H138" s="252"/>
      <c r="I138" s="252"/>
      <c r="J138" s="252"/>
      <c r="K138" s="252"/>
      <c r="L138" s="252"/>
      <c r="M138" s="252"/>
      <c r="N138" s="252"/>
      <c r="O138" s="252"/>
      <c r="P138" s="252"/>
      <c r="Q138" s="252"/>
      <c r="R138" s="252"/>
      <c r="S138" s="252"/>
      <c r="T138" s="252"/>
      <c r="U138" s="252"/>
      <c r="V138" s="252"/>
      <c r="W138" s="252"/>
      <c r="X138" s="252"/>
      <c r="Y138" s="252"/>
      <c r="Z138" s="252"/>
      <c r="AA138" s="252"/>
      <c r="AB138" s="252"/>
      <c r="AC138" s="252"/>
      <c r="AD138" s="252"/>
      <c r="AE138" s="252"/>
      <c r="AF138" s="252"/>
      <c r="AG138" s="252"/>
      <c r="AH138" s="252"/>
      <c r="AI138" s="252"/>
      <c r="AJ138" s="252"/>
      <c r="AK138" s="252"/>
      <c r="AL138" s="252"/>
      <c r="AM138" s="250"/>
      <c r="AN138" s="250"/>
      <c r="AO138" s="250"/>
      <c r="AP138" s="250"/>
      <c r="AQ138" s="250"/>
      <c r="AR138" s="250"/>
      <c r="AS138" s="250"/>
      <c r="AT138" s="250"/>
      <c r="AU138" s="250"/>
      <c r="AV138" s="250"/>
      <c r="AW138" s="250"/>
      <c r="AX138" s="250"/>
      <c r="AY138" s="250"/>
      <c r="AZ138" s="250"/>
      <c r="BA138" s="250"/>
      <c r="BB138" s="250"/>
      <c r="BC138" s="250"/>
      <c r="BD138" s="250"/>
      <c r="BE138" s="250"/>
      <c r="BF138" s="250"/>
    </row>
    <row r="139" spans="1:58" x14ac:dyDescent="0.25">
      <c r="A139" s="242"/>
      <c r="B139" s="252"/>
      <c r="C139" s="252"/>
      <c r="D139" s="252"/>
      <c r="E139" s="252"/>
      <c r="F139" s="252"/>
      <c r="G139" s="252"/>
      <c r="H139" s="252"/>
      <c r="I139" s="252"/>
      <c r="J139" s="252"/>
      <c r="K139" s="252"/>
      <c r="L139" s="252"/>
      <c r="M139" s="252"/>
      <c r="N139" s="252"/>
      <c r="O139" s="252"/>
      <c r="P139" s="252"/>
      <c r="Q139" s="252"/>
      <c r="R139" s="252"/>
      <c r="S139" s="252"/>
      <c r="T139" s="252"/>
      <c r="U139" s="252"/>
      <c r="V139" s="252"/>
      <c r="W139" s="252"/>
      <c r="X139" s="252"/>
      <c r="Y139" s="252"/>
      <c r="Z139" s="252"/>
      <c r="AA139" s="252"/>
      <c r="AB139" s="252"/>
      <c r="AC139" s="252"/>
      <c r="AD139" s="252"/>
      <c r="AE139" s="252"/>
      <c r="AF139" s="252"/>
      <c r="AG139" s="252"/>
      <c r="AH139" s="252"/>
      <c r="AI139" s="252"/>
      <c r="AJ139" s="252"/>
      <c r="AK139" s="252"/>
      <c r="AL139" s="252"/>
      <c r="AM139" s="250"/>
      <c r="AN139" s="250"/>
      <c r="AO139" s="250"/>
      <c r="AP139" s="250"/>
      <c r="AQ139" s="250"/>
      <c r="AR139" s="250"/>
      <c r="AS139" s="250"/>
      <c r="AT139" s="250"/>
      <c r="AU139" s="250"/>
      <c r="AV139" s="250"/>
      <c r="AW139" s="250"/>
      <c r="AX139" s="250"/>
      <c r="AY139" s="250"/>
      <c r="AZ139" s="250"/>
      <c r="BA139" s="250"/>
      <c r="BB139" s="250"/>
      <c r="BC139" s="250"/>
      <c r="BD139" s="250"/>
      <c r="BE139" s="250"/>
      <c r="BF139" s="250"/>
    </row>
    <row r="140" spans="1:58" x14ac:dyDescent="0.25">
      <c r="A140" s="242"/>
      <c r="B140" s="252"/>
      <c r="C140" s="252"/>
      <c r="D140" s="252"/>
      <c r="E140" s="252"/>
      <c r="F140" s="252"/>
      <c r="G140" s="252"/>
      <c r="H140" s="252"/>
      <c r="I140" s="252"/>
      <c r="J140" s="252"/>
      <c r="K140" s="252"/>
      <c r="L140" s="252"/>
      <c r="M140" s="252"/>
      <c r="N140" s="252"/>
      <c r="O140" s="252"/>
      <c r="P140" s="252"/>
      <c r="Q140" s="252"/>
      <c r="R140" s="252"/>
      <c r="S140" s="252"/>
      <c r="T140" s="252"/>
      <c r="U140" s="252"/>
      <c r="V140" s="252"/>
      <c r="W140" s="252"/>
      <c r="X140" s="252"/>
      <c r="Y140" s="252"/>
      <c r="Z140" s="252"/>
      <c r="AA140" s="252"/>
      <c r="AB140" s="252"/>
      <c r="AC140" s="252"/>
      <c r="AD140" s="252"/>
      <c r="AE140" s="252"/>
      <c r="AF140" s="252"/>
      <c r="AG140" s="252"/>
      <c r="AH140" s="252"/>
      <c r="AI140" s="252"/>
      <c r="AJ140" s="252"/>
      <c r="AK140" s="252"/>
      <c r="AL140" s="252"/>
      <c r="AM140" s="250"/>
      <c r="AN140" s="250"/>
      <c r="AO140" s="250"/>
      <c r="AP140" s="250"/>
      <c r="AQ140" s="250"/>
      <c r="AR140" s="250"/>
      <c r="AS140" s="250"/>
      <c r="AT140" s="250"/>
      <c r="AU140" s="250"/>
      <c r="AV140" s="250"/>
      <c r="AW140" s="250"/>
      <c r="AX140" s="250"/>
      <c r="AY140" s="250"/>
      <c r="AZ140" s="250"/>
      <c r="BA140" s="250"/>
      <c r="BB140" s="250"/>
      <c r="BC140" s="250"/>
      <c r="BD140" s="250"/>
      <c r="BE140" s="250"/>
      <c r="BF140" s="250"/>
    </row>
    <row r="141" spans="1:58" x14ac:dyDescent="0.25">
      <c r="A141" s="242"/>
      <c r="B141" s="252"/>
      <c r="C141" s="252"/>
      <c r="D141" s="252"/>
      <c r="E141" s="252"/>
      <c r="F141" s="252"/>
      <c r="G141" s="252"/>
      <c r="H141" s="252"/>
      <c r="I141" s="252"/>
      <c r="J141" s="252"/>
      <c r="K141" s="252"/>
      <c r="L141" s="252"/>
      <c r="M141" s="252"/>
      <c r="N141" s="252"/>
      <c r="O141" s="252"/>
      <c r="P141" s="252"/>
      <c r="Q141" s="252"/>
      <c r="R141" s="252"/>
      <c r="S141" s="252"/>
      <c r="T141" s="252"/>
      <c r="U141" s="252"/>
      <c r="V141" s="252"/>
      <c r="W141" s="252"/>
      <c r="X141" s="252"/>
      <c r="Y141" s="252"/>
      <c r="Z141" s="252"/>
      <c r="AA141" s="252"/>
      <c r="AB141" s="252"/>
      <c r="AC141" s="252"/>
      <c r="AD141" s="252"/>
      <c r="AE141" s="252"/>
      <c r="AF141" s="252"/>
      <c r="AG141" s="252"/>
      <c r="AH141" s="252"/>
      <c r="AI141" s="252"/>
      <c r="AJ141" s="252"/>
      <c r="AK141" s="252"/>
      <c r="AL141" s="252"/>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row>
    <row r="142" spans="1:58" x14ac:dyDescent="0.25">
      <c r="A142" s="242"/>
      <c r="B142" s="252"/>
      <c r="C142" s="252"/>
      <c r="D142" s="252"/>
      <c r="E142" s="252"/>
      <c r="F142" s="252"/>
      <c r="G142" s="252"/>
      <c r="H142" s="252"/>
      <c r="I142" s="252"/>
      <c r="J142" s="252"/>
      <c r="K142" s="252"/>
      <c r="L142" s="252"/>
      <c r="M142" s="252"/>
      <c r="N142" s="252"/>
      <c r="O142" s="252"/>
      <c r="P142" s="252"/>
      <c r="Q142" s="252"/>
      <c r="R142" s="252"/>
      <c r="S142" s="252"/>
      <c r="T142" s="252"/>
      <c r="U142" s="252"/>
      <c r="V142" s="252"/>
      <c r="W142" s="252"/>
      <c r="X142" s="252"/>
      <c r="Y142" s="252"/>
      <c r="Z142" s="252"/>
      <c r="AA142" s="252"/>
      <c r="AB142" s="252"/>
      <c r="AC142" s="252"/>
      <c r="AD142" s="252"/>
      <c r="AE142" s="252"/>
      <c r="AF142" s="252"/>
      <c r="AG142" s="252"/>
      <c r="AH142" s="252"/>
      <c r="AI142" s="252"/>
      <c r="AJ142" s="252"/>
      <c r="AK142" s="252"/>
      <c r="AL142" s="252"/>
      <c r="AM142" s="250"/>
      <c r="AN142" s="250"/>
      <c r="AO142" s="250"/>
      <c r="AP142" s="250"/>
      <c r="AQ142" s="250"/>
      <c r="AR142" s="250"/>
      <c r="AS142" s="250"/>
      <c r="AT142" s="250"/>
      <c r="AU142" s="250"/>
      <c r="AV142" s="250"/>
      <c r="AW142" s="250"/>
      <c r="AX142" s="250"/>
      <c r="AY142" s="250"/>
      <c r="AZ142" s="250"/>
      <c r="BA142" s="250"/>
      <c r="BB142" s="250"/>
      <c r="BC142" s="250"/>
      <c r="BD142" s="250"/>
      <c r="BE142" s="250"/>
      <c r="BF142" s="250"/>
    </row>
    <row r="143" spans="1:58" x14ac:dyDescent="0.25">
      <c r="B143" s="152"/>
      <c r="C143" s="152"/>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2"/>
      <c r="AA143" s="152"/>
      <c r="AB143" s="152"/>
      <c r="AC143" s="152"/>
      <c r="AD143" s="152"/>
      <c r="AE143" s="152"/>
      <c r="AF143" s="152"/>
      <c r="AG143" s="152"/>
      <c r="AH143" s="152"/>
      <c r="AI143" s="152"/>
      <c r="AJ143" s="152"/>
      <c r="AK143" s="152"/>
      <c r="AL143" s="152"/>
      <c r="AP143" s="250"/>
      <c r="AQ143" s="250"/>
      <c r="AR143" s="250"/>
      <c r="AS143" s="250"/>
      <c r="AT143" s="250"/>
      <c r="AU143" s="250"/>
      <c r="AV143" s="250"/>
      <c r="AW143" s="250"/>
      <c r="AX143" s="250"/>
      <c r="AY143" s="250"/>
      <c r="AZ143" s="250"/>
      <c r="BA143" s="250"/>
      <c r="BB143" s="250"/>
      <c r="BC143" s="250"/>
      <c r="BD143" s="250"/>
      <c r="BE143" s="250"/>
      <c r="BF143" s="250"/>
    </row>
    <row r="144" spans="1:58" x14ac:dyDescent="0.25">
      <c r="B144" s="152"/>
      <c r="C144" s="152"/>
      <c r="D144" s="152"/>
      <c r="E144" s="152"/>
      <c r="F144" s="152"/>
      <c r="G144" s="152"/>
      <c r="H144" s="152"/>
      <c r="I144" s="152"/>
      <c r="J144" s="152"/>
      <c r="K144" s="152"/>
      <c r="L144" s="152"/>
      <c r="M144" s="152"/>
      <c r="N144" s="152"/>
      <c r="O144" s="152"/>
      <c r="P144" s="152"/>
      <c r="Q144" s="152"/>
      <c r="R144" s="152"/>
      <c r="S144" s="152"/>
      <c r="T144" s="152"/>
      <c r="U144" s="152"/>
      <c r="V144" s="152"/>
      <c r="W144" s="152"/>
      <c r="X144" s="152"/>
      <c r="Y144" s="152"/>
      <c r="Z144" s="152"/>
      <c r="AA144" s="152"/>
      <c r="AB144" s="152"/>
      <c r="AC144" s="152"/>
      <c r="AD144" s="152"/>
      <c r="AE144" s="152"/>
      <c r="AF144" s="152"/>
      <c r="AG144" s="152"/>
      <c r="AH144" s="152"/>
      <c r="AI144" s="152"/>
      <c r="AJ144" s="152"/>
      <c r="AK144" s="152"/>
      <c r="AL144" s="152"/>
      <c r="AP144" s="250"/>
      <c r="AQ144" s="250"/>
      <c r="AR144" s="250"/>
      <c r="AS144" s="250"/>
      <c r="AT144" s="250"/>
      <c r="AU144" s="250"/>
      <c r="AV144" s="250"/>
      <c r="AW144" s="250"/>
      <c r="AX144" s="250"/>
      <c r="AY144" s="250"/>
      <c r="AZ144" s="250"/>
      <c r="BA144" s="250"/>
      <c r="BB144" s="250"/>
      <c r="BC144" s="250"/>
      <c r="BD144" s="250"/>
      <c r="BE144" s="250"/>
      <c r="BF144" s="250"/>
    </row>
    <row r="145" spans="2:58" x14ac:dyDescent="0.25">
      <c r="B145" s="152"/>
      <c r="C145" s="152"/>
      <c r="D145" s="152"/>
      <c r="E145" s="152"/>
      <c r="F145" s="152"/>
      <c r="G145" s="152"/>
      <c r="H145" s="152"/>
      <c r="I145" s="152"/>
      <c r="J145" s="152"/>
      <c r="K145" s="152"/>
      <c r="L145" s="152"/>
      <c r="M145" s="152"/>
      <c r="N145" s="152"/>
      <c r="O145" s="152"/>
      <c r="P145" s="152"/>
      <c r="Q145" s="152"/>
      <c r="R145" s="152"/>
      <c r="S145" s="152"/>
      <c r="T145" s="152"/>
      <c r="U145" s="152"/>
      <c r="V145" s="152"/>
      <c r="W145" s="152"/>
      <c r="X145" s="152"/>
      <c r="Y145" s="152"/>
      <c r="Z145" s="152"/>
      <c r="AA145" s="152"/>
      <c r="AB145" s="152"/>
      <c r="AC145" s="152"/>
      <c r="AD145" s="152"/>
      <c r="AE145" s="152"/>
      <c r="AF145" s="152"/>
      <c r="AG145" s="152"/>
      <c r="AH145" s="152"/>
      <c r="AI145" s="152"/>
      <c r="AJ145" s="152"/>
      <c r="AK145" s="152"/>
      <c r="AL145" s="152"/>
      <c r="AP145" s="250"/>
      <c r="AQ145" s="250"/>
      <c r="AR145" s="250"/>
      <c r="AS145" s="250"/>
      <c r="AT145" s="250"/>
      <c r="AU145" s="250"/>
      <c r="AV145" s="250"/>
      <c r="AW145" s="250"/>
      <c r="AX145" s="250"/>
      <c r="AY145" s="250"/>
      <c r="AZ145" s="250"/>
      <c r="BA145" s="250"/>
      <c r="BB145" s="250"/>
      <c r="BC145" s="250"/>
      <c r="BD145" s="250"/>
      <c r="BE145" s="250"/>
      <c r="BF145" s="250"/>
    </row>
    <row r="146" spans="2:58" x14ac:dyDescent="0.25">
      <c r="B146" s="152"/>
      <c r="C146" s="152"/>
      <c r="D146" s="152"/>
      <c r="E146" s="152"/>
      <c r="F146" s="152"/>
      <c r="G146" s="152"/>
      <c r="H146" s="152"/>
      <c r="I146" s="152"/>
      <c r="J146" s="152"/>
      <c r="K146" s="152"/>
      <c r="L146" s="152"/>
      <c r="M146" s="152"/>
      <c r="N146" s="152"/>
      <c r="O146" s="152"/>
      <c r="P146" s="152"/>
      <c r="Q146" s="152"/>
      <c r="R146" s="152"/>
      <c r="S146" s="152"/>
      <c r="T146" s="152"/>
      <c r="U146" s="152"/>
      <c r="V146" s="152"/>
      <c r="W146" s="152"/>
      <c r="X146" s="152"/>
      <c r="Y146" s="152"/>
      <c r="Z146" s="152"/>
      <c r="AA146" s="152"/>
      <c r="AB146" s="152"/>
      <c r="AC146" s="152"/>
      <c r="AD146" s="152"/>
      <c r="AE146" s="152"/>
      <c r="AF146" s="152"/>
      <c r="AG146" s="152"/>
      <c r="AH146" s="152"/>
      <c r="AI146" s="152"/>
      <c r="AJ146" s="152"/>
      <c r="AK146" s="152"/>
      <c r="AL146" s="152"/>
      <c r="AP146" s="250"/>
      <c r="AQ146" s="250"/>
      <c r="AR146" s="250"/>
      <c r="AS146" s="250"/>
      <c r="AT146" s="250"/>
      <c r="AU146" s="250"/>
      <c r="AV146" s="250"/>
      <c r="AW146" s="250"/>
      <c r="AX146" s="250"/>
      <c r="AY146" s="250"/>
      <c r="AZ146" s="250"/>
      <c r="BA146" s="250"/>
      <c r="BB146" s="250"/>
      <c r="BC146" s="250"/>
      <c r="BD146" s="250"/>
      <c r="BE146" s="250"/>
      <c r="BF146" s="250"/>
    </row>
    <row r="147" spans="2:58" x14ac:dyDescent="0.25">
      <c r="B147" s="152"/>
      <c r="C147" s="152"/>
      <c r="D147" s="152"/>
      <c r="E147" s="152"/>
      <c r="F147" s="152"/>
      <c r="G147" s="152"/>
      <c r="H147" s="152"/>
      <c r="I147" s="152"/>
      <c r="J147" s="152"/>
      <c r="K147" s="152"/>
      <c r="L147" s="152"/>
      <c r="M147" s="152"/>
      <c r="N147" s="152"/>
      <c r="O147" s="152"/>
      <c r="P147" s="152"/>
      <c r="Q147" s="152"/>
      <c r="R147" s="152"/>
      <c r="S147" s="152"/>
      <c r="T147" s="152"/>
      <c r="U147" s="152"/>
      <c r="V147" s="152"/>
      <c r="W147" s="152"/>
      <c r="X147" s="152"/>
      <c r="Y147" s="152"/>
      <c r="Z147" s="152"/>
      <c r="AA147" s="152"/>
      <c r="AB147" s="152"/>
      <c r="AC147" s="152"/>
      <c r="AD147" s="152"/>
      <c r="AE147" s="152"/>
      <c r="AF147" s="152"/>
      <c r="AG147" s="152"/>
      <c r="AH147" s="152"/>
      <c r="AI147" s="152"/>
      <c r="AJ147" s="152"/>
      <c r="AK147" s="152"/>
      <c r="AL147" s="152"/>
      <c r="AP147" s="250"/>
      <c r="AQ147" s="250"/>
      <c r="AR147" s="250"/>
      <c r="AS147" s="250"/>
      <c r="AT147" s="250"/>
      <c r="AU147" s="250"/>
      <c r="AV147" s="250"/>
      <c r="AW147" s="250"/>
      <c r="AX147" s="250"/>
      <c r="AY147" s="250"/>
      <c r="AZ147" s="250"/>
      <c r="BA147" s="250"/>
      <c r="BB147" s="250"/>
      <c r="BC147" s="250"/>
      <c r="BD147" s="250"/>
      <c r="BE147" s="250"/>
      <c r="BF147" s="250"/>
    </row>
    <row r="148" spans="2:58" x14ac:dyDescent="0.25">
      <c r="B148" s="152"/>
      <c r="C148" s="152"/>
      <c r="D148" s="152"/>
      <c r="E148" s="152"/>
      <c r="F148" s="152"/>
      <c r="G148" s="152"/>
      <c r="H148" s="152"/>
      <c r="I148" s="152"/>
      <c r="J148" s="152"/>
      <c r="K148" s="152"/>
      <c r="L148" s="152"/>
      <c r="M148" s="152"/>
      <c r="N148" s="152"/>
      <c r="O148" s="152"/>
      <c r="P148" s="152"/>
      <c r="Q148" s="152"/>
      <c r="R148" s="152"/>
      <c r="S148" s="152"/>
      <c r="T148" s="152"/>
      <c r="U148" s="152"/>
      <c r="V148" s="152"/>
      <c r="W148" s="152"/>
      <c r="X148" s="152"/>
      <c r="Y148" s="152"/>
      <c r="Z148" s="152"/>
      <c r="AA148" s="152"/>
      <c r="AB148" s="152"/>
      <c r="AC148" s="152"/>
      <c r="AD148" s="152"/>
      <c r="AE148" s="152"/>
      <c r="AF148" s="152"/>
      <c r="AG148" s="152"/>
      <c r="AH148" s="152"/>
      <c r="AI148" s="152"/>
      <c r="AJ148" s="152"/>
      <c r="AK148" s="152"/>
      <c r="AL148" s="152"/>
      <c r="AP148" s="250"/>
      <c r="AQ148" s="250"/>
      <c r="AR148" s="250"/>
      <c r="AS148" s="250"/>
      <c r="AT148" s="250"/>
      <c r="AU148" s="250"/>
      <c r="AV148" s="250"/>
      <c r="AW148" s="250"/>
      <c r="AX148" s="250"/>
      <c r="AY148" s="250"/>
      <c r="AZ148" s="250"/>
      <c r="BA148" s="250"/>
      <c r="BB148" s="250"/>
      <c r="BC148" s="250"/>
      <c r="BD148" s="250"/>
      <c r="BE148" s="250"/>
      <c r="BF148" s="250"/>
    </row>
    <row r="149" spans="2:58" x14ac:dyDescent="0.25">
      <c r="B149" s="152"/>
      <c r="C149" s="152"/>
      <c r="D149" s="152"/>
      <c r="E149" s="152"/>
      <c r="F149" s="152"/>
      <c r="G149" s="152"/>
      <c r="H149" s="152"/>
      <c r="I149" s="152"/>
      <c r="J149" s="152"/>
      <c r="K149" s="152"/>
      <c r="L149" s="152"/>
      <c r="M149" s="152"/>
      <c r="N149" s="152"/>
      <c r="O149" s="152"/>
      <c r="P149" s="152"/>
      <c r="Q149" s="152"/>
      <c r="R149" s="152"/>
      <c r="S149" s="152"/>
      <c r="T149" s="152"/>
      <c r="U149" s="152"/>
      <c r="V149" s="152"/>
      <c r="W149" s="152"/>
      <c r="X149" s="152"/>
      <c r="Y149" s="152"/>
      <c r="Z149" s="152"/>
      <c r="AA149" s="152"/>
      <c r="AB149" s="152"/>
      <c r="AC149" s="152"/>
      <c r="AD149" s="152"/>
      <c r="AE149" s="152"/>
      <c r="AF149" s="152"/>
      <c r="AG149" s="152"/>
      <c r="AH149" s="152"/>
      <c r="AI149" s="152"/>
      <c r="AJ149" s="152"/>
      <c r="AK149" s="152"/>
      <c r="AL149" s="152"/>
      <c r="AP149" s="250"/>
      <c r="AQ149" s="250"/>
      <c r="AR149" s="250"/>
      <c r="AS149" s="250"/>
      <c r="AT149" s="250"/>
      <c r="AU149" s="250"/>
      <c r="AV149" s="250"/>
      <c r="AW149" s="250"/>
      <c r="AX149" s="250"/>
      <c r="AY149" s="250"/>
      <c r="AZ149" s="250"/>
      <c r="BA149" s="250"/>
      <c r="BB149" s="250"/>
      <c r="BC149" s="250"/>
      <c r="BD149" s="250"/>
      <c r="BE149" s="250"/>
      <c r="BF149" s="250"/>
    </row>
    <row r="150" spans="2:58" x14ac:dyDescent="0.25">
      <c r="B150" s="152"/>
      <c r="C150" s="152"/>
      <c r="D150" s="152"/>
      <c r="E150" s="152"/>
      <c r="F150" s="152"/>
      <c r="G150" s="152"/>
      <c r="H150" s="152"/>
      <c r="I150" s="152"/>
      <c r="J150" s="152"/>
      <c r="K150" s="152"/>
      <c r="L150" s="152"/>
      <c r="M150" s="152"/>
      <c r="N150" s="152"/>
      <c r="O150" s="152"/>
      <c r="P150" s="152"/>
      <c r="Q150" s="152"/>
      <c r="R150" s="152"/>
      <c r="S150" s="152"/>
      <c r="T150" s="152"/>
      <c r="U150" s="152"/>
      <c r="V150" s="152"/>
      <c r="W150" s="152"/>
      <c r="X150" s="152"/>
      <c r="Y150" s="152"/>
      <c r="Z150" s="152"/>
      <c r="AA150" s="152"/>
      <c r="AB150" s="152"/>
      <c r="AC150" s="152"/>
      <c r="AD150" s="152"/>
      <c r="AE150" s="152"/>
      <c r="AF150" s="152"/>
      <c r="AG150" s="152"/>
      <c r="AH150" s="152"/>
      <c r="AI150" s="152"/>
      <c r="AJ150" s="152"/>
      <c r="AK150" s="152"/>
      <c r="AL150" s="152"/>
      <c r="AP150" s="250"/>
      <c r="AQ150" s="250"/>
      <c r="AR150" s="250"/>
      <c r="AS150" s="250"/>
      <c r="AT150" s="250"/>
      <c r="AU150" s="250"/>
      <c r="AV150" s="250"/>
      <c r="AW150" s="250"/>
      <c r="AX150" s="250"/>
      <c r="AY150" s="250"/>
      <c r="AZ150" s="250"/>
      <c r="BA150" s="250"/>
      <c r="BB150" s="250"/>
      <c r="BC150" s="250"/>
      <c r="BD150" s="250"/>
      <c r="BE150" s="250"/>
      <c r="BF150" s="250"/>
    </row>
    <row r="151" spans="2:58" x14ac:dyDescent="0.25">
      <c r="B151" s="152"/>
      <c r="C151" s="152"/>
      <c r="D151" s="152"/>
      <c r="E151" s="152"/>
      <c r="F151" s="152"/>
      <c r="G151" s="152"/>
      <c r="H151" s="152"/>
      <c r="I151" s="152"/>
      <c r="J151" s="152"/>
      <c r="K151" s="152"/>
      <c r="L151" s="152"/>
      <c r="M151" s="152"/>
      <c r="N151" s="152"/>
      <c r="O151" s="152"/>
      <c r="P151" s="152"/>
      <c r="Q151" s="152"/>
      <c r="R151" s="152"/>
      <c r="S151" s="152"/>
      <c r="T151" s="152"/>
      <c r="U151" s="152"/>
      <c r="V151" s="152"/>
      <c r="W151" s="152"/>
      <c r="X151" s="152"/>
      <c r="Y151" s="152"/>
      <c r="Z151" s="152"/>
      <c r="AA151" s="152"/>
      <c r="AB151" s="152"/>
      <c r="AC151" s="152"/>
      <c r="AD151" s="152"/>
      <c r="AE151" s="152"/>
      <c r="AF151" s="152"/>
      <c r="AG151" s="152"/>
      <c r="AH151" s="152"/>
      <c r="AI151" s="152"/>
      <c r="AJ151" s="152"/>
      <c r="AK151" s="152"/>
      <c r="AL151" s="152"/>
      <c r="AP151" s="250"/>
      <c r="AQ151" s="250"/>
      <c r="AR151" s="250"/>
      <c r="AS151" s="250"/>
      <c r="AT151" s="250"/>
      <c r="AU151" s="250"/>
      <c r="AV151" s="250"/>
      <c r="AW151" s="250"/>
      <c r="AX151" s="250"/>
      <c r="AY151" s="250"/>
      <c r="AZ151" s="250"/>
      <c r="BA151" s="250"/>
      <c r="BB151" s="250"/>
      <c r="BC151" s="250"/>
      <c r="BD151" s="250"/>
      <c r="BE151" s="250"/>
      <c r="BF151" s="250"/>
    </row>
    <row r="152" spans="2:58" x14ac:dyDescent="0.25">
      <c r="B152" s="152"/>
      <c r="C152" s="152"/>
      <c r="D152" s="152"/>
      <c r="E152" s="152"/>
      <c r="F152" s="152"/>
      <c r="G152" s="152"/>
      <c r="H152" s="152"/>
      <c r="I152" s="152"/>
      <c r="J152" s="152"/>
      <c r="K152" s="152"/>
      <c r="L152" s="152"/>
      <c r="M152" s="152"/>
      <c r="N152" s="152"/>
      <c r="O152" s="152"/>
      <c r="P152" s="152"/>
      <c r="Q152" s="152"/>
      <c r="R152" s="152"/>
      <c r="S152" s="152"/>
      <c r="T152" s="152"/>
      <c r="U152" s="152"/>
      <c r="V152" s="152"/>
      <c r="W152" s="152"/>
      <c r="X152" s="152"/>
      <c r="Y152" s="152"/>
      <c r="Z152" s="152"/>
      <c r="AA152" s="152"/>
      <c r="AB152" s="152"/>
      <c r="AC152" s="152"/>
      <c r="AD152" s="152"/>
      <c r="AE152" s="152"/>
      <c r="AF152" s="152"/>
      <c r="AG152" s="152"/>
      <c r="AH152" s="152"/>
      <c r="AI152" s="152"/>
      <c r="AJ152" s="152"/>
      <c r="AK152" s="152"/>
      <c r="AL152" s="152"/>
      <c r="AP152" s="250"/>
      <c r="AQ152" s="250"/>
      <c r="AR152" s="250"/>
      <c r="AS152" s="250"/>
      <c r="AT152" s="250"/>
      <c r="AU152" s="250"/>
      <c r="AV152" s="250"/>
      <c r="AW152" s="250"/>
      <c r="AX152" s="250"/>
      <c r="AY152" s="250"/>
      <c r="AZ152" s="250"/>
      <c r="BA152" s="250"/>
      <c r="BB152" s="250"/>
      <c r="BC152" s="250"/>
      <c r="BD152" s="250"/>
      <c r="BE152" s="250"/>
      <c r="BF152" s="250"/>
    </row>
    <row r="153" spans="2:58" x14ac:dyDescent="0.25">
      <c r="B153" s="152"/>
      <c r="C153" s="152"/>
      <c r="D153" s="152"/>
      <c r="E153" s="152"/>
      <c r="F153" s="152"/>
      <c r="G153" s="152"/>
      <c r="H153" s="152"/>
      <c r="I153" s="152"/>
      <c r="J153" s="152"/>
      <c r="K153" s="152"/>
      <c r="L153" s="152"/>
      <c r="M153" s="152"/>
      <c r="N153" s="152"/>
      <c r="O153" s="152"/>
      <c r="P153" s="152"/>
      <c r="Q153" s="152"/>
      <c r="R153" s="152"/>
      <c r="S153" s="152"/>
      <c r="T153" s="152"/>
      <c r="U153" s="152"/>
      <c r="V153" s="152"/>
      <c r="W153" s="152"/>
      <c r="X153" s="152"/>
      <c r="Y153" s="152"/>
      <c r="Z153" s="152"/>
      <c r="AA153" s="152"/>
      <c r="AB153" s="152"/>
      <c r="AC153" s="152"/>
      <c r="AD153" s="152"/>
      <c r="AE153" s="152"/>
      <c r="AF153" s="152"/>
      <c r="AG153" s="152"/>
      <c r="AH153" s="152"/>
      <c r="AI153" s="152"/>
      <c r="AJ153" s="152"/>
      <c r="AK153" s="152"/>
      <c r="AL153" s="152"/>
      <c r="AP153" s="250"/>
      <c r="AQ153" s="250"/>
      <c r="AR153" s="250"/>
      <c r="AS153" s="250"/>
      <c r="AT153" s="250"/>
      <c r="AU153" s="250"/>
      <c r="AV153" s="250"/>
      <c r="AW153" s="250"/>
      <c r="AX153" s="250"/>
      <c r="AY153" s="250"/>
      <c r="AZ153" s="250"/>
      <c r="BA153" s="250"/>
      <c r="BB153" s="250"/>
      <c r="BC153" s="250"/>
      <c r="BD153" s="250"/>
      <c r="BE153" s="250"/>
      <c r="BF153" s="250"/>
    </row>
    <row r="154" spans="2:58" x14ac:dyDescent="0.25">
      <c r="B154" s="152"/>
      <c r="C154" s="152"/>
      <c r="D154" s="152"/>
      <c r="E154" s="152"/>
      <c r="F154" s="152"/>
      <c r="G154" s="152"/>
      <c r="H154" s="152"/>
      <c r="I154" s="152"/>
      <c r="J154" s="152"/>
      <c r="K154" s="152"/>
      <c r="L154" s="152"/>
      <c r="M154" s="152"/>
      <c r="N154" s="152"/>
      <c r="O154" s="152"/>
      <c r="P154" s="152"/>
      <c r="Q154" s="152"/>
      <c r="R154" s="152"/>
      <c r="S154" s="152"/>
      <c r="T154" s="152"/>
      <c r="U154" s="152"/>
      <c r="V154" s="152"/>
      <c r="W154" s="152"/>
      <c r="X154" s="152"/>
      <c r="Y154" s="152"/>
      <c r="Z154" s="152"/>
      <c r="AA154" s="152"/>
      <c r="AB154" s="152"/>
      <c r="AC154" s="152"/>
      <c r="AD154" s="152"/>
      <c r="AE154" s="152"/>
      <c r="AF154" s="152"/>
      <c r="AG154" s="152"/>
      <c r="AH154" s="152"/>
      <c r="AI154" s="152"/>
      <c r="AJ154" s="152"/>
      <c r="AK154" s="152"/>
      <c r="AL154" s="152"/>
      <c r="AP154" s="250"/>
      <c r="AQ154" s="250"/>
      <c r="AR154" s="250"/>
      <c r="AS154" s="250"/>
      <c r="AT154" s="250"/>
      <c r="AU154" s="250"/>
      <c r="AV154" s="250"/>
      <c r="AW154" s="250"/>
      <c r="AX154" s="250"/>
      <c r="AY154" s="250"/>
      <c r="AZ154" s="250"/>
      <c r="BA154" s="250"/>
      <c r="BB154" s="250"/>
      <c r="BC154" s="250"/>
      <c r="BD154" s="250"/>
      <c r="BE154" s="250"/>
      <c r="BF154" s="250"/>
    </row>
    <row r="155" spans="2:58" x14ac:dyDescent="0.25">
      <c r="B155" s="152"/>
      <c r="C155" s="152"/>
      <c r="D155" s="152"/>
      <c r="E155" s="152"/>
      <c r="F155" s="152"/>
      <c r="G155" s="152"/>
      <c r="H155" s="152"/>
      <c r="I155" s="152"/>
      <c r="J155" s="152"/>
      <c r="K155" s="152"/>
      <c r="L155" s="152"/>
      <c r="M155" s="152"/>
      <c r="N155" s="152"/>
      <c r="O155" s="152"/>
      <c r="P155" s="152"/>
      <c r="Q155" s="152"/>
      <c r="R155" s="152"/>
      <c r="S155" s="152"/>
      <c r="T155" s="152"/>
      <c r="U155" s="152"/>
      <c r="V155" s="152"/>
      <c r="W155" s="152"/>
      <c r="X155" s="152"/>
      <c r="Y155" s="152"/>
      <c r="Z155" s="152"/>
      <c r="AA155" s="152"/>
      <c r="AB155" s="152"/>
      <c r="AC155" s="152"/>
      <c r="AD155" s="152"/>
      <c r="AE155" s="152"/>
      <c r="AF155" s="152"/>
      <c r="AG155" s="152"/>
      <c r="AH155" s="152"/>
      <c r="AI155" s="152"/>
      <c r="AJ155" s="152"/>
      <c r="AK155" s="152"/>
      <c r="AL155" s="152"/>
      <c r="AP155" s="250"/>
      <c r="AQ155" s="250"/>
      <c r="AR155" s="250"/>
      <c r="AS155" s="250"/>
      <c r="AT155" s="250"/>
      <c r="AU155" s="250"/>
      <c r="AV155" s="250"/>
      <c r="AW155" s="250"/>
      <c r="AX155" s="250"/>
      <c r="AY155" s="250"/>
      <c r="AZ155" s="250"/>
      <c r="BA155" s="250"/>
      <c r="BB155" s="250"/>
      <c r="BC155" s="250"/>
      <c r="BD155" s="250"/>
      <c r="BE155" s="250"/>
      <c r="BF155" s="250"/>
    </row>
    <row r="156" spans="2:58" x14ac:dyDescent="0.25">
      <c r="B156" s="152"/>
      <c r="C156" s="152"/>
      <c r="D156" s="152"/>
      <c r="E156" s="152"/>
      <c r="F156" s="152"/>
      <c r="G156" s="152"/>
      <c r="H156" s="152"/>
      <c r="I156" s="152"/>
      <c r="J156" s="152"/>
      <c r="K156" s="152"/>
      <c r="L156" s="152"/>
      <c r="M156" s="152"/>
      <c r="N156" s="152"/>
      <c r="O156" s="152"/>
      <c r="P156" s="152"/>
      <c r="Q156" s="152"/>
      <c r="R156" s="152"/>
      <c r="S156" s="152"/>
      <c r="T156" s="152"/>
      <c r="U156" s="152"/>
      <c r="V156" s="152"/>
      <c r="W156" s="152"/>
      <c r="X156" s="152"/>
      <c r="Y156" s="152"/>
      <c r="Z156" s="152"/>
      <c r="AA156" s="152"/>
      <c r="AB156" s="152"/>
      <c r="AC156" s="152"/>
      <c r="AD156" s="152"/>
      <c r="AE156" s="152"/>
      <c r="AF156" s="152"/>
      <c r="AG156" s="152"/>
      <c r="AH156" s="152"/>
      <c r="AI156" s="152"/>
      <c r="AJ156" s="152"/>
      <c r="AK156" s="152"/>
      <c r="AL156" s="152"/>
      <c r="AP156" s="250"/>
      <c r="AQ156" s="250"/>
      <c r="AR156" s="250"/>
      <c r="AS156" s="250"/>
      <c r="AT156" s="250"/>
      <c r="AU156" s="250"/>
      <c r="AV156" s="250"/>
      <c r="AW156" s="250"/>
      <c r="AX156" s="250"/>
      <c r="AY156" s="250"/>
      <c r="AZ156" s="250"/>
      <c r="BA156" s="250"/>
      <c r="BB156" s="250"/>
      <c r="BC156" s="250"/>
      <c r="BD156" s="250"/>
      <c r="BE156" s="250"/>
      <c r="BF156" s="250"/>
    </row>
    <row r="157" spans="2:58" x14ac:dyDescent="0.25">
      <c r="B157" s="152"/>
      <c r="C157" s="152"/>
      <c r="D157" s="152"/>
      <c r="E157" s="152"/>
      <c r="F157" s="152"/>
      <c r="G157" s="152"/>
      <c r="H157" s="152"/>
      <c r="I157" s="152"/>
      <c r="J157" s="152"/>
      <c r="K157" s="152"/>
      <c r="L157" s="152"/>
      <c r="M157" s="152"/>
      <c r="N157" s="152"/>
      <c r="O157" s="152"/>
      <c r="P157" s="152"/>
      <c r="Q157" s="152"/>
      <c r="R157" s="152"/>
      <c r="S157" s="152"/>
      <c r="T157" s="152"/>
      <c r="U157" s="152"/>
      <c r="V157" s="152"/>
      <c r="W157" s="152"/>
      <c r="X157" s="152"/>
      <c r="Y157" s="152"/>
      <c r="Z157" s="152"/>
      <c r="AA157" s="152"/>
      <c r="AB157" s="152"/>
      <c r="AC157" s="152"/>
      <c r="AD157" s="152"/>
      <c r="AE157" s="152"/>
      <c r="AF157" s="152"/>
      <c r="AG157" s="152"/>
      <c r="AH157" s="152"/>
      <c r="AI157" s="152"/>
      <c r="AJ157" s="152"/>
      <c r="AK157" s="152"/>
      <c r="AL157" s="152"/>
      <c r="AP157" s="250"/>
      <c r="AQ157" s="250"/>
      <c r="AR157" s="250"/>
      <c r="AS157" s="250"/>
      <c r="AT157" s="250"/>
      <c r="AU157" s="250"/>
      <c r="AV157" s="250"/>
      <c r="AW157" s="250"/>
      <c r="AX157" s="250"/>
      <c r="AY157" s="250"/>
      <c r="AZ157" s="250"/>
      <c r="BA157" s="250"/>
      <c r="BB157" s="250"/>
      <c r="BC157" s="250"/>
      <c r="BD157" s="250"/>
      <c r="BE157" s="250"/>
      <c r="BF157" s="250"/>
    </row>
    <row r="158" spans="2:58" x14ac:dyDescent="0.25">
      <c r="B158" s="152"/>
      <c r="C158" s="152"/>
      <c r="D158" s="152"/>
      <c r="E158" s="152"/>
      <c r="F158" s="152"/>
      <c r="G158" s="152"/>
      <c r="H158" s="152"/>
      <c r="I158" s="152"/>
      <c r="J158" s="152"/>
      <c r="K158" s="152"/>
      <c r="L158" s="152"/>
      <c r="M158" s="152"/>
      <c r="N158" s="152"/>
      <c r="O158" s="152"/>
      <c r="P158" s="152"/>
      <c r="Q158" s="152"/>
      <c r="R158" s="152"/>
      <c r="S158" s="152"/>
      <c r="T158" s="152"/>
      <c r="U158" s="152"/>
      <c r="V158" s="152"/>
      <c r="W158" s="152"/>
      <c r="X158" s="152"/>
      <c r="Y158" s="152"/>
      <c r="Z158" s="152"/>
      <c r="AA158" s="152"/>
      <c r="AB158" s="152"/>
      <c r="AC158" s="152"/>
      <c r="AD158" s="152"/>
      <c r="AE158" s="152"/>
      <c r="AF158" s="152"/>
      <c r="AG158" s="152"/>
      <c r="AH158" s="152"/>
      <c r="AI158" s="152"/>
      <c r="AJ158" s="152"/>
      <c r="AK158" s="152"/>
      <c r="AL158" s="152"/>
      <c r="AP158" s="250"/>
      <c r="AQ158" s="250"/>
      <c r="AR158" s="250"/>
      <c r="AS158" s="250"/>
      <c r="AT158" s="250"/>
      <c r="AU158" s="250"/>
      <c r="AV158" s="250"/>
      <c r="AW158" s="250"/>
      <c r="AX158" s="250"/>
      <c r="AY158" s="250"/>
      <c r="AZ158" s="250"/>
      <c r="BA158" s="250"/>
      <c r="BB158" s="250"/>
      <c r="BC158" s="250"/>
      <c r="BD158" s="250"/>
      <c r="BE158" s="250"/>
      <c r="BF158" s="250"/>
    </row>
    <row r="159" spans="2:58" x14ac:dyDescent="0.25">
      <c r="B159" s="152"/>
      <c r="C159" s="152"/>
      <c r="D159" s="152"/>
      <c r="E159" s="152"/>
      <c r="F159" s="152"/>
      <c r="G159" s="152"/>
      <c r="H159" s="152"/>
      <c r="I159" s="152"/>
      <c r="J159" s="152"/>
      <c r="K159" s="152"/>
      <c r="L159" s="152"/>
      <c r="M159" s="152"/>
      <c r="N159" s="152"/>
      <c r="O159" s="152"/>
      <c r="P159" s="152"/>
      <c r="Q159" s="152"/>
      <c r="R159" s="152"/>
      <c r="S159" s="152"/>
      <c r="T159" s="152"/>
      <c r="U159" s="152"/>
      <c r="V159" s="152"/>
      <c r="W159" s="152"/>
      <c r="X159" s="152"/>
      <c r="Y159" s="152"/>
      <c r="Z159" s="152"/>
      <c r="AA159" s="152"/>
      <c r="AB159" s="152"/>
      <c r="AC159" s="152"/>
      <c r="AD159" s="152"/>
      <c r="AE159" s="152"/>
      <c r="AF159" s="152"/>
      <c r="AG159" s="152"/>
      <c r="AH159" s="152"/>
      <c r="AI159" s="152"/>
      <c r="AJ159" s="152"/>
      <c r="AK159" s="152"/>
      <c r="AL159" s="152"/>
      <c r="AP159" s="250"/>
      <c r="AQ159" s="250"/>
      <c r="AR159" s="250"/>
      <c r="AS159" s="250"/>
      <c r="AT159" s="250"/>
      <c r="AU159" s="250"/>
      <c r="AV159" s="250"/>
      <c r="AW159" s="250"/>
      <c r="AX159" s="250"/>
      <c r="AY159" s="250"/>
      <c r="AZ159" s="250"/>
      <c r="BA159" s="250"/>
      <c r="BB159" s="250"/>
      <c r="BC159" s="250"/>
      <c r="BD159" s="250"/>
      <c r="BE159" s="250"/>
      <c r="BF159" s="250"/>
    </row>
    <row r="160" spans="2:58" x14ac:dyDescent="0.25">
      <c r="B160" s="152"/>
      <c r="C160" s="152"/>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2"/>
      <c r="AA160" s="152"/>
      <c r="AB160" s="152"/>
      <c r="AC160" s="152"/>
      <c r="AD160" s="152"/>
      <c r="AE160" s="152"/>
      <c r="AF160" s="152"/>
      <c r="AG160" s="152"/>
      <c r="AH160" s="152"/>
      <c r="AI160" s="152"/>
      <c r="AJ160" s="152"/>
      <c r="AK160" s="152"/>
      <c r="AL160" s="152"/>
      <c r="AP160" s="250"/>
      <c r="AQ160" s="250"/>
      <c r="AR160" s="250"/>
      <c r="AS160" s="250"/>
      <c r="AT160" s="250"/>
      <c r="AU160" s="250"/>
      <c r="AV160" s="250"/>
      <c r="AW160" s="250"/>
      <c r="AX160" s="250"/>
      <c r="AY160" s="250"/>
      <c r="AZ160" s="250"/>
      <c r="BA160" s="250"/>
      <c r="BB160" s="250"/>
      <c r="BC160" s="250"/>
      <c r="BD160" s="250"/>
      <c r="BE160" s="250"/>
      <c r="BF160" s="250"/>
    </row>
    <row r="161" spans="2:58" x14ac:dyDescent="0.25">
      <c r="B161" s="152"/>
      <c r="C161" s="152"/>
      <c r="D161" s="152"/>
      <c r="E161" s="152"/>
      <c r="F161" s="152"/>
      <c r="G161" s="152"/>
      <c r="H161" s="152"/>
      <c r="I161" s="152"/>
      <c r="J161" s="152"/>
      <c r="K161" s="152"/>
      <c r="L161" s="152"/>
      <c r="M161" s="152"/>
      <c r="N161" s="152"/>
      <c r="O161" s="152"/>
      <c r="P161" s="152"/>
      <c r="Q161" s="152"/>
      <c r="R161" s="152"/>
      <c r="S161" s="152"/>
      <c r="T161" s="152"/>
      <c r="U161" s="152"/>
      <c r="V161" s="152"/>
      <c r="W161" s="152"/>
      <c r="X161" s="152"/>
      <c r="Y161" s="152"/>
      <c r="Z161" s="152"/>
      <c r="AA161" s="152"/>
      <c r="AB161" s="152"/>
      <c r="AC161" s="152"/>
      <c r="AD161" s="152"/>
      <c r="AE161" s="152"/>
      <c r="AF161" s="152"/>
      <c r="AG161" s="152"/>
      <c r="AH161" s="152"/>
      <c r="AI161" s="152"/>
      <c r="AJ161" s="152"/>
      <c r="AK161" s="152"/>
      <c r="AL161" s="152"/>
      <c r="AP161" s="250"/>
      <c r="AQ161" s="250"/>
      <c r="AR161" s="250"/>
      <c r="AS161" s="250"/>
      <c r="AT161" s="250"/>
      <c r="AU161" s="250"/>
      <c r="AV161" s="250"/>
      <c r="AW161" s="250"/>
      <c r="AX161" s="250"/>
      <c r="AY161" s="250"/>
      <c r="AZ161" s="250"/>
      <c r="BA161" s="250"/>
      <c r="BB161" s="250"/>
      <c r="BC161" s="250"/>
      <c r="BD161" s="250"/>
      <c r="BE161" s="250"/>
      <c r="BF161" s="250"/>
    </row>
    <row r="162" spans="2:58" x14ac:dyDescent="0.25">
      <c r="B162" s="152"/>
      <c r="C162" s="152"/>
      <c r="D162" s="152"/>
      <c r="E162" s="152"/>
      <c r="F162" s="152"/>
      <c r="G162" s="152"/>
      <c r="H162" s="152"/>
      <c r="I162" s="152"/>
      <c r="J162" s="152"/>
      <c r="K162" s="152"/>
      <c r="L162" s="152"/>
      <c r="M162" s="152"/>
      <c r="N162" s="152"/>
      <c r="O162" s="152"/>
      <c r="P162" s="152"/>
      <c r="Q162" s="152"/>
      <c r="R162" s="152"/>
      <c r="S162" s="152"/>
      <c r="T162" s="152"/>
      <c r="U162" s="152"/>
      <c r="V162" s="152"/>
      <c r="W162" s="152"/>
      <c r="X162" s="152"/>
      <c r="Y162" s="152"/>
      <c r="Z162" s="152"/>
      <c r="AA162" s="152"/>
      <c r="AB162" s="152"/>
      <c r="AC162" s="152"/>
      <c r="AD162" s="152"/>
      <c r="AE162" s="152"/>
      <c r="AF162" s="152"/>
      <c r="AG162" s="152"/>
      <c r="AH162" s="152"/>
      <c r="AI162" s="152"/>
      <c r="AJ162" s="152"/>
      <c r="AK162" s="152"/>
      <c r="AL162" s="152"/>
      <c r="AP162" s="250"/>
      <c r="AQ162" s="250"/>
      <c r="AR162" s="250"/>
      <c r="AS162" s="250"/>
      <c r="AT162" s="250"/>
      <c r="AU162" s="250"/>
      <c r="AV162" s="250"/>
      <c r="AW162" s="250"/>
      <c r="AX162" s="250"/>
      <c r="AY162" s="250"/>
      <c r="AZ162" s="250"/>
      <c r="BA162" s="250"/>
      <c r="BB162" s="250"/>
      <c r="BC162" s="250"/>
      <c r="BD162" s="250"/>
      <c r="BE162" s="250"/>
      <c r="BF162" s="250"/>
    </row>
    <row r="163" spans="2:58" x14ac:dyDescent="0.25">
      <c r="B163" s="152"/>
      <c r="C163" s="152"/>
      <c r="D163" s="152"/>
      <c r="E163" s="152"/>
      <c r="F163" s="152"/>
      <c r="G163" s="152"/>
      <c r="H163" s="152"/>
      <c r="I163" s="152"/>
      <c r="J163" s="152"/>
      <c r="K163" s="152"/>
      <c r="L163" s="152"/>
      <c r="M163" s="152"/>
      <c r="N163" s="152"/>
      <c r="O163" s="152"/>
      <c r="P163" s="152"/>
      <c r="Q163" s="152"/>
      <c r="R163" s="152"/>
      <c r="S163" s="152"/>
      <c r="T163" s="152"/>
      <c r="U163" s="152"/>
      <c r="V163" s="152"/>
      <c r="W163" s="152"/>
      <c r="X163" s="152"/>
      <c r="Y163" s="152"/>
      <c r="Z163" s="152"/>
      <c r="AA163" s="152"/>
      <c r="AB163" s="152"/>
      <c r="AC163" s="152"/>
      <c r="AD163" s="152"/>
      <c r="AE163" s="152"/>
      <c r="AF163" s="152"/>
      <c r="AG163" s="152"/>
      <c r="AH163" s="152"/>
      <c r="AI163" s="152"/>
      <c r="AJ163" s="152"/>
      <c r="AK163" s="152"/>
      <c r="AL163" s="152"/>
      <c r="AP163" s="250"/>
      <c r="AQ163" s="250"/>
      <c r="AR163" s="250"/>
      <c r="AS163" s="250"/>
      <c r="AT163" s="250"/>
      <c r="AU163" s="250"/>
      <c r="AV163" s="250"/>
      <c r="AW163" s="250"/>
      <c r="AX163" s="250"/>
      <c r="AY163" s="250"/>
      <c r="AZ163" s="250"/>
      <c r="BA163" s="250"/>
      <c r="BB163" s="250"/>
      <c r="BC163" s="250"/>
      <c r="BD163" s="250"/>
      <c r="BE163" s="250"/>
      <c r="BF163" s="250"/>
    </row>
    <row r="164" spans="2:58" x14ac:dyDescent="0.25">
      <c r="B164" s="152"/>
      <c r="C164" s="152"/>
      <c r="D164" s="152"/>
      <c r="E164" s="152"/>
      <c r="F164" s="152"/>
      <c r="G164" s="152"/>
      <c r="H164" s="152"/>
      <c r="I164" s="152"/>
      <c r="J164" s="152"/>
      <c r="K164" s="152"/>
      <c r="L164" s="152"/>
      <c r="M164" s="152"/>
      <c r="N164" s="152"/>
      <c r="O164" s="152"/>
      <c r="P164" s="152"/>
      <c r="Q164" s="152"/>
      <c r="R164" s="152"/>
      <c r="S164" s="152"/>
      <c r="T164" s="152"/>
      <c r="U164" s="152"/>
      <c r="V164" s="152"/>
      <c r="W164" s="152"/>
      <c r="X164" s="152"/>
      <c r="Y164" s="152"/>
      <c r="Z164" s="152"/>
      <c r="AA164" s="152"/>
      <c r="AB164" s="152"/>
      <c r="AC164" s="152"/>
      <c r="AD164" s="152"/>
      <c r="AE164" s="152"/>
      <c r="AF164" s="152"/>
      <c r="AG164" s="152"/>
      <c r="AH164" s="152"/>
      <c r="AI164" s="152"/>
      <c r="AJ164" s="152"/>
      <c r="AK164" s="152"/>
      <c r="AL164" s="152"/>
      <c r="AP164" s="250"/>
      <c r="AQ164" s="250"/>
      <c r="AR164" s="250"/>
      <c r="AS164" s="250"/>
      <c r="AT164" s="250"/>
      <c r="AU164" s="250"/>
      <c r="AV164" s="250"/>
      <c r="AW164" s="250"/>
      <c r="AX164" s="250"/>
      <c r="AY164" s="250"/>
      <c r="AZ164" s="250"/>
      <c r="BA164" s="250"/>
      <c r="BB164" s="250"/>
      <c r="BC164" s="250"/>
      <c r="BD164" s="250"/>
      <c r="BE164" s="250"/>
      <c r="BF164" s="250"/>
    </row>
    <row r="165" spans="2:58" x14ac:dyDescent="0.25">
      <c r="B165" s="152"/>
      <c r="C165" s="152"/>
      <c r="D165" s="152"/>
      <c r="E165" s="152"/>
      <c r="F165" s="152"/>
      <c r="G165" s="152"/>
      <c r="H165" s="152"/>
      <c r="I165" s="152"/>
      <c r="J165" s="152"/>
      <c r="K165" s="152"/>
      <c r="L165" s="152"/>
      <c r="M165" s="152"/>
      <c r="N165" s="152"/>
      <c r="O165" s="152"/>
      <c r="P165" s="152"/>
      <c r="Q165" s="152"/>
      <c r="R165" s="152"/>
      <c r="S165" s="152"/>
      <c r="T165" s="152"/>
      <c r="U165" s="152"/>
      <c r="V165" s="152"/>
      <c r="W165" s="152"/>
      <c r="X165" s="152"/>
      <c r="Y165" s="152"/>
      <c r="Z165" s="152"/>
      <c r="AA165" s="152"/>
      <c r="AB165" s="152"/>
      <c r="AC165" s="152"/>
      <c r="AD165" s="152"/>
      <c r="AE165" s="152"/>
      <c r="AF165" s="152"/>
      <c r="AG165" s="152"/>
      <c r="AH165" s="152"/>
      <c r="AI165" s="152"/>
      <c r="AJ165" s="152"/>
      <c r="AK165" s="152"/>
      <c r="AL165" s="152"/>
      <c r="AP165" s="250"/>
      <c r="AQ165" s="250"/>
      <c r="AR165" s="250"/>
      <c r="AS165" s="250"/>
      <c r="AT165" s="250"/>
      <c r="AU165" s="250"/>
      <c r="AV165" s="250"/>
      <c r="AW165" s="250"/>
      <c r="AX165" s="250"/>
      <c r="AY165" s="250"/>
      <c r="AZ165" s="250"/>
      <c r="BA165" s="250"/>
      <c r="BB165" s="250"/>
      <c r="BC165" s="250"/>
      <c r="BD165" s="250"/>
      <c r="BE165" s="250"/>
      <c r="BF165" s="250"/>
    </row>
    <row r="166" spans="2:58" x14ac:dyDescent="0.25">
      <c r="B166" s="152"/>
      <c r="C166" s="152"/>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2"/>
      <c r="AA166" s="152"/>
      <c r="AB166" s="152"/>
      <c r="AC166" s="152"/>
      <c r="AD166" s="152"/>
      <c r="AE166" s="152"/>
      <c r="AF166" s="152"/>
      <c r="AG166" s="152"/>
      <c r="AH166" s="152"/>
      <c r="AI166" s="152"/>
      <c r="AJ166" s="152"/>
      <c r="AK166" s="152"/>
      <c r="AL166" s="152"/>
      <c r="AP166" s="250"/>
      <c r="AQ166" s="250"/>
      <c r="AR166" s="250"/>
      <c r="AS166" s="250"/>
      <c r="AT166" s="250"/>
      <c r="AU166" s="250"/>
      <c r="AV166" s="250"/>
      <c r="AW166" s="250"/>
      <c r="AX166" s="250"/>
      <c r="AY166" s="250"/>
      <c r="AZ166" s="250"/>
      <c r="BA166" s="250"/>
      <c r="BB166" s="250"/>
      <c r="BC166" s="250"/>
      <c r="BD166" s="250"/>
      <c r="BE166" s="250"/>
      <c r="BF166" s="250"/>
    </row>
    <row r="167" spans="2:58" x14ac:dyDescent="0.25">
      <c r="B167" s="152"/>
      <c r="C167" s="152"/>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2"/>
      <c r="AA167" s="152"/>
      <c r="AB167" s="152"/>
      <c r="AC167" s="152"/>
      <c r="AD167" s="152"/>
      <c r="AE167" s="152"/>
      <c r="AF167" s="152"/>
      <c r="AG167" s="152"/>
      <c r="AH167" s="152"/>
      <c r="AI167" s="152"/>
      <c r="AJ167" s="152"/>
      <c r="AK167" s="152"/>
      <c r="AL167" s="152"/>
      <c r="AP167" s="250"/>
      <c r="AQ167" s="250"/>
      <c r="AR167" s="250"/>
      <c r="AS167" s="250"/>
      <c r="AT167" s="250"/>
      <c r="AU167" s="250"/>
      <c r="AV167" s="250"/>
      <c r="AW167" s="250"/>
      <c r="AX167" s="250"/>
      <c r="AY167" s="250"/>
      <c r="AZ167" s="250"/>
      <c r="BA167" s="250"/>
      <c r="BB167" s="250"/>
      <c r="BC167" s="250"/>
      <c r="BD167" s="250"/>
      <c r="BE167" s="250"/>
      <c r="BF167" s="250"/>
    </row>
    <row r="168" spans="2:58" x14ac:dyDescent="0.25">
      <c r="B168" s="152"/>
      <c r="C168" s="152"/>
      <c r="D168" s="152"/>
      <c r="E168" s="152"/>
      <c r="F168" s="152"/>
      <c r="G168" s="152"/>
      <c r="H168" s="152"/>
      <c r="I168" s="152"/>
      <c r="J168" s="152"/>
      <c r="K168" s="152"/>
      <c r="L168" s="152"/>
      <c r="M168" s="152"/>
      <c r="N168" s="152"/>
      <c r="O168" s="152"/>
      <c r="P168" s="152"/>
      <c r="Q168" s="152"/>
      <c r="R168" s="152"/>
      <c r="S168" s="152"/>
      <c r="T168" s="152"/>
      <c r="U168" s="152"/>
      <c r="V168" s="152"/>
      <c r="W168" s="152"/>
      <c r="X168" s="152"/>
      <c r="Y168" s="152"/>
      <c r="Z168" s="152"/>
      <c r="AA168" s="152"/>
      <c r="AB168" s="152"/>
      <c r="AC168" s="152"/>
      <c r="AD168" s="152"/>
      <c r="AE168" s="152"/>
      <c r="AF168" s="152"/>
      <c r="AG168" s="152"/>
      <c r="AH168" s="152"/>
      <c r="AI168" s="152"/>
      <c r="AJ168" s="152"/>
      <c r="AK168" s="152"/>
      <c r="AL168" s="152"/>
      <c r="AP168" s="250"/>
      <c r="AQ168" s="250"/>
      <c r="AR168" s="250"/>
      <c r="AS168" s="250"/>
      <c r="AT168" s="250"/>
      <c r="AU168" s="250"/>
      <c r="AV168" s="250"/>
      <c r="AW168" s="250"/>
      <c r="AX168" s="250"/>
      <c r="AY168" s="250"/>
      <c r="AZ168" s="250"/>
      <c r="BA168" s="250"/>
      <c r="BB168" s="250"/>
      <c r="BC168" s="250"/>
      <c r="BD168" s="250"/>
      <c r="BE168" s="250"/>
      <c r="BF168" s="250"/>
    </row>
    <row r="169" spans="2:58" x14ac:dyDescent="0.25">
      <c r="B169" s="152"/>
      <c r="C169" s="152"/>
      <c r="D169" s="152"/>
      <c r="E169" s="152"/>
      <c r="F169" s="152"/>
      <c r="G169" s="152"/>
      <c r="H169" s="152"/>
      <c r="I169" s="152"/>
      <c r="J169" s="152"/>
      <c r="K169" s="152"/>
      <c r="L169" s="152"/>
      <c r="M169" s="152"/>
      <c r="N169" s="152"/>
      <c r="O169" s="152"/>
      <c r="P169" s="152"/>
      <c r="Q169" s="152"/>
      <c r="R169" s="152"/>
      <c r="S169" s="152"/>
      <c r="T169" s="152"/>
      <c r="U169" s="152"/>
      <c r="V169" s="152"/>
      <c r="W169" s="152"/>
      <c r="X169" s="152"/>
      <c r="Y169" s="152"/>
      <c r="Z169" s="152"/>
      <c r="AA169" s="152"/>
      <c r="AB169" s="152"/>
      <c r="AC169" s="152"/>
      <c r="AD169" s="152"/>
      <c r="AE169" s="152"/>
      <c r="AF169" s="152"/>
      <c r="AG169" s="152"/>
      <c r="AH169" s="152"/>
      <c r="AI169" s="152"/>
      <c r="AJ169" s="152"/>
      <c r="AK169" s="152"/>
      <c r="AL169" s="152"/>
      <c r="AP169" s="250"/>
      <c r="AQ169" s="250"/>
      <c r="AR169" s="250"/>
      <c r="AS169" s="250"/>
      <c r="AT169" s="250"/>
      <c r="AU169" s="250"/>
      <c r="AV169" s="250"/>
      <c r="AW169" s="250"/>
      <c r="AX169" s="250"/>
      <c r="AY169" s="250"/>
      <c r="AZ169" s="250"/>
      <c r="BA169" s="250"/>
      <c r="BB169" s="250"/>
      <c r="BC169" s="250"/>
      <c r="BD169" s="250"/>
      <c r="BE169" s="250"/>
      <c r="BF169" s="250"/>
    </row>
    <row r="170" spans="2:58" x14ac:dyDescent="0.25">
      <c r="B170" s="152"/>
      <c r="C170" s="152"/>
      <c r="D170" s="152"/>
      <c r="E170" s="152"/>
      <c r="F170" s="152"/>
      <c r="G170" s="152"/>
      <c r="H170" s="152"/>
      <c r="I170" s="152"/>
      <c r="J170" s="152"/>
      <c r="K170" s="152"/>
      <c r="L170" s="152"/>
      <c r="M170" s="152"/>
      <c r="N170" s="152"/>
      <c r="O170" s="152"/>
      <c r="P170" s="152"/>
      <c r="Q170" s="152"/>
      <c r="R170" s="152"/>
      <c r="S170" s="152"/>
      <c r="T170" s="152"/>
      <c r="U170" s="152"/>
      <c r="V170" s="152"/>
      <c r="W170" s="152"/>
      <c r="X170" s="152"/>
      <c r="Y170" s="152"/>
      <c r="Z170" s="152"/>
      <c r="AA170" s="152"/>
      <c r="AB170" s="152"/>
      <c r="AC170" s="152"/>
      <c r="AD170" s="152"/>
      <c r="AE170" s="152"/>
      <c r="AF170" s="152"/>
      <c r="AG170" s="152"/>
      <c r="AH170" s="152"/>
      <c r="AI170" s="152"/>
      <c r="AJ170" s="152"/>
      <c r="AK170" s="152"/>
      <c r="AL170" s="152"/>
      <c r="AP170" s="250"/>
      <c r="AQ170" s="250"/>
      <c r="AR170" s="250"/>
      <c r="AS170" s="250"/>
      <c r="AT170" s="250"/>
      <c r="AU170" s="250"/>
      <c r="AV170" s="250"/>
      <c r="AW170" s="250"/>
      <c r="AX170" s="250"/>
      <c r="AY170" s="250"/>
      <c r="AZ170" s="250"/>
      <c r="BA170" s="250"/>
      <c r="BB170" s="250"/>
      <c r="BC170" s="250"/>
      <c r="BD170" s="250"/>
      <c r="BE170" s="250"/>
      <c r="BF170" s="250"/>
    </row>
    <row r="171" spans="2:58" x14ac:dyDescent="0.25">
      <c r="B171" s="152"/>
      <c r="C171" s="152"/>
      <c r="D171" s="152"/>
      <c r="E171" s="152"/>
      <c r="F171" s="152"/>
      <c r="G171" s="152"/>
      <c r="H171" s="152"/>
      <c r="I171" s="152"/>
      <c r="J171" s="152"/>
      <c r="K171" s="152"/>
      <c r="L171" s="152"/>
      <c r="M171" s="152"/>
      <c r="N171" s="152"/>
      <c r="O171" s="152"/>
      <c r="P171" s="152"/>
      <c r="Q171" s="152"/>
      <c r="R171" s="152"/>
      <c r="S171" s="152"/>
      <c r="T171" s="152"/>
      <c r="U171" s="152"/>
      <c r="V171" s="152"/>
      <c r="W171" s="152"/>
      <c r="X171" s="152"/>
      <c r="Y171" s="152"/>
      <c r="Z171" s="152"/>
      <c r="AA171" s="152"/>
      <c r="AB171" s="152"/>
      <c r="AC171" s="152"/>
      <c r="AD171" s="152"/>
      <c r="AE171" s="152"/>
      <c r="AF171" s="152"/>
      <c r="AG171" s="152"/>
      <c r="AH171" s="152"/>
      <c r="AI171" s="152"/>
      <c r="AJ171" s="152"/>
      <c r="AK171" s="152"/>
      <c r="AL171" s="152"/>
      <c r="AP171" s="250"/>
      <c r="AQ171" s="250"/>
      <c r="AR171" s="250"/>
      <c r="AS171" s="250"/>
      <c r="AT171" s="250"/>
      <c r="AU171" s="250"/>
      <c r="AV171" s="250"/>
      <c r="AW171" s="250"/>
      <c r="AX171" s="250"/>
      <c r="AY171" s="250"/>
      <c r="AZ171" s="250"/>
      <c r="BA171" s="250"/>
      <c r="BB171" s="250"/>
      <c r="BC171" s="250"/>
      <c r="BD171" s="250"/>
      <c r="BE171" s="250"/>
      <c r="BF171" s="250"/>
    </row>
    <row r="172" spans="2:58" x14ac:dyDescent="0.25">
      <c r="B172" s="152"/>
      <c r="C172" s="152"/>
      <c r="D172" s="152"/>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152"/>
      <c r="AB172" s="152"/>
      <c r="AC172" s="152"/>
      <c r="AD172" s="152"/>
      <c r="AE172" s="152"/>
      <c r="AF172" s="152"/>
      <c r="AG172" s="152"/>
      <c r="AH172" s="152"/>
      <c r="AI172" s="152"/>
      <c r="AJ172" s="152"/>
      <c r="AK172" s="152"/>
      <c r="AL172" s="152"/>
      <c r="AP172" s="250"/>
      <c r="AQ172" s="250"/>
      <c r="AR172" s="250"/>
      <c r="AS172" s="250"/>
      <c r="AT172" s="250"/>
      <c r="AU172" s="250"/>
      <c r="AV172" s="250"/>
      <c r="AW172" s="250"/>
      <c r="AX172" s="250"/>
      <c r="AY172" s="250"/>
      <c r="AZ172" s="250"/>
      <c r="BA172" s="250"/>
      <c r="BB172" s="250"/>
      <c r="BC172" s="250"/>
      <c r="BD172" s="250"/>
      <c r="BE172" s="250"/>
      <c r="BF172" s="250"/>
    </row>
    <row r="173" spans="2:58" x14ac:dyDescent="0.25">
      <c r="B173" s="152"/>
      <c r="C173" s="152"/>
      <c r="D173" s="152"/>
      <c r="E173" s="152"/>
      <c r="F173" s="152"/>
      <c r="G173" s="152"/>
      <c r="H173" s="152"/>
      <c r="I173" s="152"/>
      <c r="J173" s="152"/>
      <c r="K173" s="152"/>
      <c r="L173" s="152"/>
      <c r="M173" s="152"/>
      <c r="N173" s="152"/>
      <c r="O173" s="152"/>
      <c r="P173" s="152"/>
      <c r="Q173" s="152"/>
      <c r="R173" s="152"/>
      <c r="S173" s="152"/>
      <c r="T173" s="152"/>
      <c r="U173" s="152"/>
      <c r="V173" s="152"/>
      <c r="W173" s="152"/>
      <c r="X173" s="152"/>
      <c r="Y173" s="152"/>
      <c r="Z173" s="152"/>
      <c r="AA173" s="152"/>
      <c r="AB173" s="152"/>
      <c r="AC173" s="152"/>
      <c r="AD173" s="152"/>
      <c r="AE173" s="152"/>
      <c r="AF173" s="152"/>
      <c r="AG173" s="152"/>
      <c r="AH173" s="152"/>
      <c r="AI173" s="152"/>
      <c r="AJ173" s="152"/>
      <c r="AK173" s="152"/>
      <c r="AL173" s="152"/>
      <c r="AP173" s="250"/>
      <c r="AQ173" s="250"/>
      <c r="AR173" s="250"/>
      <c r="AS173" s="250"/>
      <c r="AT173" s="250"/>
      <c r="AU173" s="250"/>
      <c r="AV173" s="250"/>
      <c r="AW173" s="250"/>
      <c r="AX173" s="250"/>
      <c r="AY173" s="250"/>
      <c r="AZ173" s="250"/>
      <c r="BA173" s="250"/>
      <c r="BB173" s="250"/>
      <c r="BC173" s="250"/>
      <c r="BD173" s="250"/>
      <c r="BE173" s="250"/>
      <c r="BF173" s="250"/>
    </row>
    <row r="174" spans="2:58" x14ac:dyDescent="0.25">
      <c r="B174" s="152"/>
      <c r="C174" s="152"/>
      <c r="D174" s="152"/>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152"/>
      <c r="AB174" s="152"/>
      <c r="AC174" s="152"/>
      <c r="AD174" s="152"/>
      <c r="AE174" s="152"/>
      <c r="AF174" s="152"/>
      <c r="AG174" s="152"/>
      <c r="AH174" s="152"/>
      <c r="AI174" s="152"/>
      <c r="AJ174" s="152"/>
      <c r="AK174" s="152"/>
      <c r="AL174" s="152"/>
      <c r="AP174" s="250"/>
      <c r="AQ174" s="250"/>
      <c r="AR174" s="250"/>
      <c r="AS174" s="250"/>
      <c r="AT174" s="250"/>
      <c r="AU174" s="250"/>
      <c r="AV174" s="250"/>
      <c r="AW174" s="250"/>
      <c r="AX174" s="250"/>
      <c r="AY174" s="250"/>
      <c r="AZ174" s="250"/>
      <c r="BA174" s="250"/>
      <c r="BB174" s="250"/>
      <c r="BC174" s="250"/>
      <c r="BD174" s="250"/>
      <c r="BE174" s="250"/>
      <c r="BF174" s="250"/>
    </row>
    <row r="175" spans="2:58" x14ac:dyDescent="0.25">
      <c r="B175" s="152"/>
      <c r="C175" s="152"/>
      <c r="D175" s="152"/>
      <c r="E175" s="152"/>
      <c r="F175" s="152"/>
      <c r="G175" s="152"/>
      <c r="H175" s="152"/>
      <c r="I175" s="152"/>
      <c r="J175" s="152"/>
      <c r="K175" s="152"/>
      <c r="L175" s="152"/>
      <c r="M175" s="152"/>
      <c r="N175" s="152"/>
      <c r="O175" s="152"/>
      <c r="P175" s="152"/>
      <c r="Q175" s="152"/>
      <c r="R175" s="152"/>
      <c r="S175" s="152"/>
      <c r="T175" s="152"/>
      <c r="U175" s="152"/>
      <c r="V175" s="152"/>
      <c r="W175" s="152"/>
      <c r="X175" s="152"/>
      <c r="Y175" s="152"/>
      <c r="Z175" s="152"/>
      <c r="AA175" s="152"/>
      <c r="AB175" s="152"/>
      <c r="AC175" s="152"/>
      <c r="AD175" s="152"/>
      <c r="AE175" s="152"/>
      <c r="AF175" s="152"/>
      <c r="AG175" s="152"/>
      <c r="AH175" s="152"/>
      <c r="AI175" s="152"/>
      <c r="AJ175" s="152"/>
      <c r="AK175" s="152"/>
      <c r="AL175" s="152"/>
      <c r="AP175" s="250"/>
      <c r="AQ175" s="250"/>
      <c r="AR175" s="250"/>
      <c r="AS175" s="250"/>
      <c r="AT175" s="250"/>
      <c r="AU175" s="250"/>
      <c r="AV175" s="250"/>
      <c r="AW175" s="250"/>
      <c r="AX175" s="250"/>
      <c r="AY175" s="250"/>
      <c r="AZ175" s="250"/>
      <c r="BA175" s="250"/>
      <c r="BB175" s="250"/>
      <c r="BC175" s="250"/>
      <c r="BD175" s="250"/>
      <c r="BE175" s="250"/>
      <c r="BF175" s="250"/>
    </row>
    <row r="176" spans="2:58" x14ac:dyDescent="0.25">
      <c r="B176" s="152"/>
      <c r="C176" s="152"/>
      <c r="D176" s="152"/>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152"/>
      <c r="AB176" s="152"/>
      <c r="AC176" s="152"/>
      <c r="AD176" s="152"/>
      <c r="AE176" s="152"/>
      <c r="AF176" s="152"/>
      <c r="AG176" s="152"/>
      <c r="AH176" s="152"/>
      <c r="AI176" s="152"/>
      <c r="AJ176" s="152"/>
      <c r="AK176" s="152"/>
      <c r="AL176" s="152"/>
      <c r="AP176" s="250"/>
      <c r="AQ176" s="250"/>
      <c r="AR176" s="250"/>
      <c r="AS176" s="250"/>
      <c r="AT176" s="250"/>
      <c r="AU176" s="250"/>
      <c r="AV176" s="250"/>
      <c r="AW176" s="250"/>
      <c r="AX176" s="250"/>
      <c r="AY176" s="250"/>
      <c r="AZ176" s="250"/>
      <c r="BA176" s="250"/>
      <c r="BB176" s="250"/>
      <c r="BC176" s="250"/>
      <c r="BD176" s="250"/>
      <c r="BE176" s="250"/>
      <c r="BF176" s="250"/>
    </row>
    <row r="177" spans="2:58" x14ac:dyDescent="0.25">
      <c r="B177" s="152"/>
      <c r="C177" s="152"/>
      <c r="D177" s="152"/>
      <c r="E177" s="152"/>
      <c r="F177" s="152"/>
      <c r="G177" s="152"/>
      <c r="H177" s="152"/>
      <c r="I177" s="152"/>
      <c r="J177" s="152"/>
      <c r="K177" s="152"/>
      <c r="L177" s="152"/>
      <c r="M177" s="152"/>
      <c r="N177" s="152"/>
      <c r="O177" s="152"/>
      <c r="P177" s="152"/>
      <c r="Q177" s="152"/>
      <c r="R177" s="152"/>
      <c r="S177" s="152"/>
      <c r="T177" s="152"/>
      <c r="U177" s="152"/>
      <c r="V177" s="152"/>
      <c r="W177" s="152"/>
      <c r="X177" s="152"/>
      <c r="Y177" s="152"/>
      <c r="Z177" s="152"/>
      <c r="AA177" s="152"/>
      <c r="AB177" s="152"/>
      <c r="AC177" s="152"/>
      <c r="AD177" s="152"/>
      <c r="AE177" s="152"/>
      <c r="AF177" s="152"/>
      <c r="AG177" s="152"/>
      <c r="AH177" s="152"/>
      <c r="AI177" s="152"/>
      <c r="AJ177" s="152"/>
      <c r="AK177" s="152"/>
      <c r="AL177" s="152"/>
      <c r="AP177" s="250"/>
      <c r="AQ177" s="250"/>
      <c r="AR177" s="250"/>
      <c r="AS177" s="250"/>
      <c r="AT177" s="250"/>
      <c r="AU177" s="250"/>
      <c r="AV177" s="250"/>
      <c r="AW177" s="250"/>
      <c r="AX177" s="250"/>
      <c r="AY177" s="250"/>
      <c r="AZ177" s="250"/>
      <c r="BA177" s="250"/>
      <c r="BB177" s="250"/>
      <c r="BC177" s="250"/>
      <c r="BD177" s="250"/>
      <c r="BE177" s="250"/>
      <c r="BF177" s="250"/>
    </row>
    <row r="178" spans="2:58" x14ac:dyDescent="0.25">
      <c r="B178" s="152"/>
      <c r="C178" s="152"/>
      <c r="D178" s="152"/>
      <c r="E178" s="152"/>
      <c r="F178" s="152"/>
      <c r="G178" s="152"/>
      <c r="H178" s="152"/>
      <c r="I178" s="152"/>
      <c r="J178" s="152"/>
      <c r="K178" s="152"/>
      <c r="L178" s="152"/>
      <c r="M178" s="152"/>
      <c r="N178" s="152"/>
      <c r="O178" s="152"/>
      <c r="P178" s="152"/>
      <c r="Q178" s="152"/>
      <c r="R178" s="152"/>
      <c r="S178" s="152"/>
      <c r="T178" s="152"/>
      <c r="U178" s="152"/>
      <c r="V178" s="152"/>
      <c r="W178" s="152"/>
      <c r="X178" s="152"/>
      <c r="Y178" s="152"/>
      <c r="Z178" s="152"/>
      <c r="AA178" s="152"/>
      <c r="AB178" s="152"/>
      <c r="AC178" s="152"/>
      <c r="AD178" s="152"/>
      <c r="AE178" s="152"/>
      <c r="AF178" s="152"/>
      <c r="AG178" s="152"/>
      <c r="AH178" s="152"/>
      <c r="AI178" s="152"/>
      <c r="AJ178" s="152"/>
      <c r="AK178" s="152"/>
      <c r="AL178" s="152"/>
      <c r="AP178" s="250"/>
      <c r="AQ178" s="250"/>
      <c r="AR178" s="250"/>
      <c r="AS178" s="250"/>
      <c r="AT178" s="250"/>
      <c r="AU178" s="250"/>
      <c r="AV178" s="250"/>
      <c r="AW178" s="250"/>
      <c r="AX178" s="250"/>
      <c r="AY178" s="250"/>
      <c r="AZ178" s="250"/>
      <c r="BA178" s="250"/>
      <c r="BB178" s="250"/>
      <c r="BC178" s="250"/>
      <c r="BD178" s="250"/>
      <c r="BE178" s="250"/>
      <c r="BF178" s="250"/>
    </row>
    <row r="179" spans="2:58" x14ac:dyDescent="0.25">
      <c r="B179" s="152"/>
      <c r="C179" s="152"/>
      <c r="D179" s="152"/>
      <c r="E179" s="152"/>
      <c r="F179" s="152"/>
      <c r="G179" s="152"/>
      <c r="H179" s="152"/>
      <c r="I179" s="152"/>
      <c r="J179" s="152"/>
      <c r="K179" s="152"/>
      <c r="L179" s="152"/>
      <c r="M179" s="152"/>
      <c r="N179" s="152"/>
      <c r="O179" s="152"/>
      <c r="P179" s="152"/>
      <c r="Q179" s="152"/>
      <c r="R179" s="152"/>
      <c r="S179" s="152"/>
      <c r="T179" s="152"/>
      <c r="U179" s="152"/>
      <c r="V179" s="152"/>
      <c r="W179" s="152"/>
      <c r="X179" s="152"/>
      <c r="Y179" s="152"/>
      <c r="Z179" s="152"/>
      <c r="AA179" s="152"/>
      <c r="AB179" s="152"/>
      <c r="AC179" s="152"/>
      <c r="AD179" s="152"/>
      <c r="AE179" s="152"/>
      <c r="AF179" s="152"/>
      <c r="AG179" s="152"/>
      <c r="AH179" s="152"/>
      <c r="AI179" s="152"/>
      <c r="AJ179" s="152"/>
      <c r="AK179" s="152"/>
      <c r="AL179" s="152"/>
      <c r="AP179" s="250"/>
      <c r="AQ179" s="250"/>
      <c r="AR179" s="250"/>
      <c r="AS179" s="250"/>
      <c r="AT179" s="250"/>
      <c r="AU179" s="250"/>
      <c r="AV179" s="250"/>
      <c r="AW179" s="250"/>
      <c r="AX179" s="250"/>
      <c r="AY179" s="250"/>
      <c r="AZ179" s="250"/>
      <c r="BA179" s="250"/>
      <c r="BB179" s="250"/>
      <c r="BC179" s="250"/>
      <c r="BD179" s="250"/>
      <c r="BE179" s="250"/>
      <c r="BF179" s="250"/>
    </row>
    <row r="180" spans="2:58" x14ac:dyDescent="0.25">
      <c r="B180" s="152"/>
      <c r="C180" s="152"/>
      <c r="D180" s="152"/>
      <c r="E180" s="152"/>
      <c r="F180" s="152"/>
      <c r="G180" s="152"/>
      <c r="H180" s="152"/>
      <c r="I180" s="152"/>
      <c r="J180" s="152"/>
      <c r="K180" s="152"/>
      <c r="L180" s="152"/>
      <c r="M180" s="152"/>
      <c r="N180" s="152"/>
      <c r="O180" s="152"/>
      <c r="P180" s="152"/>
      <c r="Q180" s="152"/>
      <c r="R180" s="152"/>
      <c r="S180" s="152"/>
      <c r="T180" s="152"/>
      <c r="U180" s="152"/>
      <c r="V180" s="152"/>
      <c r="W180" s="152"/>
      <c r="X180" s="152"/>
      <c r="Y180" s="152"/>
      <c r="Z180" s="152"/>
      <c r="AA180" s="152"/>
      <c r="AB180" s="152"/>
      <c r="AC180" s="152"/>
      <c r="AD180" s="152"/>
      <c r="AE180" s="152"/>
      <c r="AF180" s="152"/>
      <c r="AG180" s="152"/>
      <c r="AH180" s="152"/>
      <c r="AI180" s="152"/>
      <c r="AJ180" s="152"/>
      <c r="AK180" s="152"/>
      <c r="AL180" s="152"/>
      <c r="AP180" s="250"/>
      <c r="AQ180" s="250"/>
      <c r="AR180" s="250"/>
      <c r="AS180" s="250"/>
      <c r="AT180" s="250"/>
      <c r="AU180" s="250"/>
      <c r="AV180" s="250"/>
      <c r="AW180" s="250"/>
      <c r="AX180" s="250"/>
      <c r="AY180" s="250"/>
      <c r="AZ180" s="250"/>
      <c r="BA180" s="250"/>
      <c r="BB180" s="250"/>
      <c r="BC180" s="250"/>
      <c r="BD180" s="250"/>
      <c r="BE180" s="250"/>
      <c r="BF180" s="250"/>
    </row>
    <row r="181" spans="2:58" x14ac:dyDescent="0.25">
      <c r="B181" s="152"/>
      <c r="C181" s="152"/>
      <c r="D181" s="152"/>
      <c r="E181" s="152"/>
      <c r="F181" s="152"/>
      <c r="G181" s="152"/>
      <c r="H181" s="152"/>
      <c r="I181" s="152"/>
      <c r="J181" s="152"/>
      <c r="K181" s="152"/>
      <c r="L181" s="152"/>
      <c r="M181" s="152"/>
      <c r="N181" s="152"/>
      <c r="O181" s="152"/>
      <c r="P181" s="152"/>
      <c r="Q181" s="152"/>
      <c r="R181" s="152"/>
      <c r="S181" s="152"/>
      <c r="T181" s="152"/>
      <c r="U181" s="152"/>
      <c r="V181" s="152"/>
      <c r="W181" s="152"/>
      <c r="X181" s="152"/>
      <c r="Y181" s="152"/>
      <c r="Z181" s="152"/>
      <c r="AA181" s="152"/>
      <c r="AB181" s="152"/>
      <c r="AC181" s="152"/>
      <c r="AD181" s="152"/>
      <c r="AE181" s="152"/>
      <c r="AF181" s="152"/>
      <c r="AG181" s="152"/>
      <c r="AH181" s="152"/>
      <c r="AI181" s="152"/>
      <c r="AJ181" s="152"/>
      <c r="AK181" s="152"/>
      <c r="AL181" s="152"/>
      <c r="AP181" s="250"/>
      <c r="AQ181" s="250"/>
      <c r="AR181" s="250"/>
      <c r="AS181" s="250"/>
      <c r="AT181" s="250"/>
      <c r="AU181" s="250"/>
      <c r="AV181" s="250"/>
      <c r="AW181" s="250"/>
      <c r="AX181" s="250"/>
      <c r="AY181" s="250"/>
      <c r="AZ181" s="250"/>
      <c r="BA181" s="250"/>
      <c r="BB181" s="250"/>
      <c r="BC181" s="250"/>
      <c r="BD181" s="250"/>
      <c r="BE181" s="250"/>
      <c r="BF181" s="250"/>
    </row>
    <row r="182" spans="2:58" x14ac:dyDescent="0.25">
      <c r="B182" s="152"/>
      <c r="C182" s="152"/>
      <c r="D182" s="152"/>
      <c r="E182" s="152"/>
      <c r="F182" s="152"/>
      <c r="G182" s="152"/>
      <c r="H182" s="152"/>
      <c r="I182" s="152"/>
      <c r="J182" s="152"/>
      <c r="K182" s="152"/>
      <c r="L182" s="152"/>
      <c r="M182" s="152"/>
      <c r="N182" s="152"/>
      <c r="O182" s="152"/>
      <c r="P182" s="152"/>
      <c r="Q182" s="152"/>
      <c r="R182" s="152"/>
      <c r="S182" s="152"/>
      <c r="T182" s="152"/>
      <c r="U182" s="152"/>
      <c r="V182" s="152"/>
      <c r="W182" s="152"/>
      <c r="X182" s="152"/>
      <c r="Y182" s="152"/>
      <c r="Z182" s="152"/>
      <c r="AA182" s="152"/>
      <c r="AB182" s="152"/>
      <c r="AC182" s="152"/>
      <c r="AD182" s="152"/>
      <c r="AE182" s="152"/>
      <c r="AF182" s="152"/>
      <c r="AG182" s="152"/>
      <c r="AH182" s="152"/>
      <c r="AI182" s="152"/>
      <c r="AJ182" s="152"/>
      <c r="AK182" s="152"/>
      <c r="AL182" s="152"/>
      <c r="AP182" s="250"/>
      <c r="AQ182" s="250"/>
      <c r="AR182" s="250"/>
      <c r="AS182" s="250"/>
      <c r="AT182" s="250"/>
      <c r="AU182" s="250"/>
      <c r="AV182" s="250"/>
      <c r="AW182" s="250"/>
      <c r="AX182" s="250"/>
      <c r="AY182" s="250"/>
      <c r="AZ182" s="250"/>
      <c r="BA182" s="250"/>
      <c r="BB182" s="250"/>
      <c r="BC182" s="250"/>
      <c r="BD182" s="250"/>
      <c r="BE182" s="250"/>
      <c r="BF182" s="250"/>
    </row>
    <row r="183" spans="2:58" x14ac:dyDescent="0.25">
      <c r="B183" s="152"/>
      <c r="C183" s="152"/>
      <c r="D183" s="152"/>
      <c r="E183" s="152"/>
      <c r="F183" s="152"/>
      <c r="G183" s="152"/>
      <c r="H183" s="152"/>
      <c r="I183" s="152"/>
      <c r="J183" s="152"/>
      <c r="K183" s="152"/>
      <c r="L183" s="152"/>
      <c r="M183" s="152"/>
      <c r="N183" s="152"/>
      <c r="O183" s="152"/>
      <c r="P183" s="152"/>
      <c r="Q183" s="152"/>
      <c r="R183" s="152"/>
      <c r="S183" s="152"/>
      <c r="T183" s="152"/>
      <c r="U183" s="152"/>
      <c r="V183" s="152"/>
      <c r="W183" s="152"/>
      <c r="X183" s="152"/>
      <c r="Y183" s="152"/>
      <c r="Z183" s="152"/>
      <c r="AA183" s="152"/>
      <c r="AB183" s="152"/>
      <c r="AC183" s="152"/>
      <c r="AD183" s="152"/>
      <c r="AE183" s="152"/>
      <c r="AF183" s="152"/>
      <c r="AG183" s="152"/>
      <c r="AH183" s="152"/>
      <c r="AI183" s="152"/>
      <c r="AJ183" s="152"/>
      <c r="AK183" s="152"/>
      <c r="AL183" s="152"/>
      <c r="AP183" s="250"/>
      <c r="AQ183" s="250"/>
      <c r="AR183" s="250"/>
      <c r="AS183" s="250"/>
      <c r="AT183" s="250"/>
      <c r="AU183" s="250"/>
      <c r="AV183" s="250"/>
      <c r="AW183" s="250"/>
      <c r="AX183" s="250"/>
      <c r="AY183" s="250"/>
      <c r="AZ183" s="250"/>
      <c r="BA183" s="250"/>
      <c r="BB183" s="250"/>
      <c r="BC183" s="250"/>
      <c r="BD183" s="250"/>
      <c r="BE183" s="250"/>
      <c r="BF183" s="250"/>
    </row>
    <row r="184" spans="2:58" x14ac:dyDescent="0.25">
      <c r="B184" s="152"/>
      <c r="C184" s="152"/>
      <c r="D184" s="152"/>
      <c r="E184" s="152"/>
      <c r="F184" s="152"/>
      <c r="G184" s="152"/>
      <c r="H184" s="152"/>
      <c r="I184" s="152"/>
      <c r="J184" s="152"/>
      <c r="K184" s="152"/>
      <c r="L184" s="152"/>
      <c r="M184" s="152"/>
      <c r="N184" s="152"/>
      <c r="O184" s="152"/>
      <c r="P184" s="152"/>
      <c r="Q184" s="152"/>
      <c r="R184" s="152"/>
      <c r="S184" s="152"/>
      <c r="T184" s="152"/>
      <c r="U184" s="152"/>
      <c r="V184" s="152"/>
      <c r="W184" s="152"/>
      <c r="X184" s="152"/>
      <c r="Y184" s="152"/>
      <c r="Z184" s="152"/>
      <c r="AA184" s="152"/>
      <c r="AB184" s="152"/>
      <c r="AC184" s="152"/>
      <c r="AD184" s="152"/>
      <c r="AE184" s="152"/>
      <c r="AF184" s="152"/>
      <c r="AG184" s="152"/>
      <c r="AH184" s="152"/>
      <c r="AI184" s="152"/>
      <c r="AJ184" s="152"/>
      <c r="AK184" s="152"/>
      <c r="AL184" s="152"/>
      <c r="AP184" s="250"/>
      <c r="AQ184" s="250"/>
      <c r="AR184" s="250"/>
      <c r="AS184" s="250"/>
      <c r="AT184" s="250"/>
      <c r="AU184" s="250"/>
      <c r="AV184" s="250"/>
      <c r="AW184" s="250"/>
      <c r="AX184" s="250"/>
      <c r="AY184" s="250"/>
      <c r="AZ184" s="250"/>
      <c r="BA184" s="250"/>
      <c r="BB184" s="250"/>
      <c r="BC184" s="250"/>
      <c r="BD184" s="250"/>
      <c r="BE184" s="250"/>
      <c r="BF184" s="250"/>
    </row>
    <row r="185" spans="2:58" x14ac:dyDescent="0.25">
      <c r="B185" s="152"/>
      <c r="C185" s="152"/>
      <c r="D185" s="152"/>
      <c r="E185" s="152"/>
      <c r="F185" s="152"/>
      <c r="G185" s="152"/>
      <c r="H185" s="152"/>
      <c r="I185" s="152"/>
      <c r="J185" s="152"/>
      <c r="K185" s="152"/>
      <c r="L185" s="152"/>
      <c r="M185" s="152"/>
      <c r="N185" s="152"/>
      <c r="O185" s="152"/>
      <c r="P185" s="152"/>
      <c r="Q185" s="152"/>
      <c r="R185" s="152"/>
      <c r="S185" s="152"/>
      <c r="T185" s="152"/>
      <c r="U185" s="152"/>
      <c r="V185" s="152"/>
      <c r="W185" s="152"/>
      <c r="X185" s="152"/>
      <c r="Y185" s="152"/>
      <c r="Z185" s="152"/>
      <c r="AA185" s="152"/>
      <c r="AB185" s="152"/>
      <c r="AC185" s="152"/>
      <c r="AD185" s="152"/>
      <c r="AE185" s="152"/>
      <c r="AF185" s="152"/>
      <c r="AG185" s="152"/>
      <c r="AH185" s="152"/>
      <c r="AI185" s="152"/>
      <c r="AJ185" s="152"/>
      <c r="AK185" s="152"/>
      <c r="AL185" s="152"/>
      <c r="AP185" s="250"/>
      <c r="AQ185" s="250"/>
      <c r="AR185" s="250"/>
      <c r="AS185" s="250"/>
      <c r="AT185" s="250"/>
      <c r="AU185" s="250"/>
      <c r="AV185" s="250"/>
      <c r="AW185" s="250"/>
      <c r="AX185" s="250"/>
      <c r="AY185" s="250"/>
      <c r="AZ185" s="250"/>
      <c r="BA185" s="250"/>
      <c r="BB185" s="250"/>
      <c r="BC185" s="250"/>
      <c r="BD185" s="250"/>
      <c r="BE185" s="250"/>
      <c r="BF185" s="250"/>
    </row>
    <row r="186" spans="2:58" x14ac:dyDescent="0.25">
      <c r="B186" s="152"/>
      <c r="C186" s="152"/>
      <c r="D186" s="152"/>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152"/>
      <c r="AB186" s="152"/>
      <c r="AC186" s="152"/>
      <c r="AD186" s="152"/>
      <c r="AE186" s="152"/>
      <c r="AF186" s="152"/>
      <c r="AG186" s="152"/>
      <c r="AH186" s="152"/>
      <c r="AI186" s="152"/>
      <c r="AJ186" s="152"/>
      <c r="AK186" s="152"/>
      <c r="AL186" s="152"/>
      <c r="AP186" s="250"/>
      <c r="AQ186" s="250"/>
      <c r="AR186" s="250"/>
      <c r="AS186" s="250"/>
      <c r="AT186" s="250"/>
      <c r="AU186" s="250"/>
      <c r="AV186" s="250"/>
      <c r="AW186" s="250"/>
      <c r="AX186" s="250"/>
      <c r="AY186" s="250"/>
      <c r="AZ186" s="250"/>
      <c r="BA186" s="250"/>
      <c r="BB186" s="250"/>
      <c r="BC186" s="250"/>
      <c r="BD186" s="250"/>
      <c r="BE186" s="250"/>
      <c r="BF186" s="250"/>
    </row>
    <row r="187" spans="2:58" x14ac:dyDescent="0.25">
      <c r="B187" s="152"/>
      <c r="C187" s="152"/>
      <c r="D187" s="152"/>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152"/>
      <c r="AB187" s="152"/>
      <c r="AC187" s="152"/>
      <c r="AD187" s="152"/>
      <c r="AE187" s="152"/>
      <c r="AF187" s="152"/>
      <c r="AG187" s="152"/>
      <c r="AH187" s="152"/>
      <c r="AI187" s="152"/>
      <c r="AJ187" s="152"/>
      <c r="AK187" s="152"/>
      <c r="AL187" s="152"/>
      <c r="AP187" s="250"/>
      <c r="AQ187" s="250"/>
      <c r="AR187" s="250"/>
      <c r="AS187" s="250"/>
      <c r="AT187" s="250"/>
      <c r="AU187" s="250"/>
      <c r="AV187" s="250"/>
      <c r="AW187" s="250"/>
      <c r="AX187" s="250"/>
      <c r="AY187" s="250"/>
      <c r="AZ187" s="250"/>
      <c r="BA187" s="250"/>
      <c r="BB187" s="250"/>
      <c r="BC187" s="250"/>
      <c r="BD187" s="250"/>
      <c r="BE187" s="250"/>
      <c r="BF187" s="250"/>
    </row>
    <row r="188" spans="2:58" x14ac:dyDescent="0.25">
      <c r="B188" s="152"/>
      <c r="C188" s="152"/>
      <c r="D188" s="152"/>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152"/>
      <c r="AB188" s="152"/>
      <c r="AC188" s="152"/>
      <c r="AD188" s="152"/>
      <c r="AE188" s="152"/>
      <c r="AF188" s="152"/>
      <c r="AG188" s="152"/>
      <c r="AH188" s="152"/>
      <c r="AI188" s="152"/>
      <c r="AJ188" s="152"/>
      <c r="AK188" s="152"/>
      <c r="AL188" s="152"/>
      <c r="AP188" s="250"/>
      <c r="AQ188" s="250"/>
      <c r="AR188" s="250"/>
      <c r="AS188" s="250"/>
      <c r="AT188" s="250"/>
      <c r="AU188" s="250"/>
      <c r="AV188" s="250"/>
      <c r="AW188" s="250"/>
      <c r="AX188" s="250"/>
      <c r="AY188" s="250"/>
      <c r="AZ188" s="250"/>
      <c r="BA188" s="250"/>
      <c r="BB188" s="250"/>
      <c r="BC188" s="250"/>
      <c r="BD188" s="250"/>
      <c r="BE188" s="250"/>
      <c r="BF188" s="250"/>
    </row>
    <row r="189" spans="2:58" x14ac:dyDescent="0.25">
      <c r="B189" s="152"/>
      <c r="C189" s="152"/>
      <c r="D189" s="152"/>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152"/>
      <c r="AB189" s="152"/>
      <c r="AC189" s="152"/>
      <c r="AD189" s="152"/>
      <c r="AE189" s="152"/>
      <c r="AF189" s="152"/>
      <c r="AG189" s="152"/>
      <c r="AH189" s="152"/>
      <c r="AI189" s="152"/>
      <c r="AJ189" s="152"/>
      <c r="AK189" s="152"/>
      <c r="AL189" s="152"/>
      <c r="AP189" s="250"/>
      <c r="AQ189" s="250"/>
      <c r="AR189" s="250"/>
      <c r="AS189" s="250"/>
      <c r="AT189" s="250"/>
      <c r="AU189" s="250"/>
      <c r="AV189" s="250"/>
      <c r="AW189" s="250"/>
      <c r="AX189" s="250"/>
      <c r="AY189" s="250"/>
      <c r="AZ189" s="250"/>
      <c r="BA189" s="250"/>
      <c r="BB189" s="250"/>
      <c r="BC189" s="250"/>
      <c r="BD189" s="250"/>
      <c r="BE189" s="250"/>
      <c r="BF189" s="250"/>
    </row>
    <row r="190" spans="2:58" x14ac:dyDescent="0.25">
      <c r="B190" s="152"/>
      <c r="C190" s="152"/>
      <c r="D190" s="152"/>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152"/>
      <c r="AB190" s="152"/>
      <c r="AC190" s="152"/>
      <c r="AD190" s="152"/>
      <c r="AE190" s="152"/>
      <c r="AF190" s="152"/>
      <c r="AG190" s="152"/>
      <c r="AH190" s="152"/>
      <c r="AI190" s="152"/>
      <c r="AJ190" s="152"/>
      <c r="AK190" s="152"/>
      <c r="AL190" s="152"/>
      <c r="AP190" s="250"/>
      <c r="AQ190" s="250"/>
      <c r="AR190" s="250"/>
      <c r="AS190" s="250"/>
      <c r="AT190" s="250"/>
      <c r="AU190" s="250"/>
      <c r="AV190" s="250"/>
      <c r="AW190" s="250"/>
      <c r="AX190" s="250"/>
      <c r="AY190" s="250"/>
      <c r="AZ190" s="250"/>
      <c r="BA190" s="250"/>
      <c r="BB190" s="250"/>
      <c r="BC190" s="250"/>
      <c r="BD190" s="250"/>
      <c r="BE190" s="250"/>
      <c r="BF190" s="250"/>
    </row>
    <row r="191" spans="2:58" x14ac:dyDescent="0.25">
      <c r="B191" s="152"/>
      <c r="C191" s="152"/>
      <c r="D191" s="152"/>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152"/>
      <c r="AB191" s="152"/>
      <c r="AC191" s="152"/>
      <c r="AD191" s="152"/>
      <c r="AE191" s="152"/>
      <c r="AF191" s="152"/>
      <c r="AG191" s="152"/>
      <c r="AH191" s="152"/>
      <c r="AI191" s="152"/>
      <c r="AJ191" s="152"/>
      <c r="AK191" s="152"/>
      <c r="AL191" s="152"/>
      <c r="AP191" s="250"/>
      <c r="AQ191" s="250"/>
      <c r="AR191" s="250"/>
      <c r="AS191" s="250"/>
      <c r="AT191" s="250"/>
      <c r="AU191" s="250"/>
      <c r="AV191" s="250"/>
      <c r="AW191" s="250"/>
      <c r="AX191" s="250"/>
      <c r="AY191" s="250"/>
      <c r="AZ191" s="250"/>
      <c r="BA191" s="250"/>
      <c r="BB191" s="250"/>
      <c r="BC191" s="250"/>
      <c r="BD191" s="250"/>
      <c r="BE191" s="250"/>
      <c r="BF191" s="250"/>
    </row>
    <row r="192" spans="2:58" x14ac:dyDescent="0.25">
      <c r="B192" s="152"/>
      <c r="C192" s="152"/>
      <c r="D192" s="152"/>
      <c r="E192" s="152"/>
      <c r="F192" s="152"/>
      <c r="G192" s="152"/>
      <c r="H192" s="152"/>
      <c r="I192" s="152"/>
      <c r="J192" s="152"/>
      <c r="K192" s="152"/>
      <c r="L192" s="152"/>
      <c r="M192" s="152"/>
      <c r="N192" s="152"/>
      <c r="O192" s="152"/>
      <c r="P192" s="152"/>
      <c r="Q192" s="152"/>
      <c r="R192" s="152"/>
      <c r="S192" s="152"/>
      <c r="T192" s="152"/>
      <c r="U192" s="152"/>
      <c r="V192" s="152"/>
      <c r="W192" s="152"/>
      <c r="X192" s="152"/>
      <c r="Y192" s="152"/>
      <c r="Z192" s="152"/>
      <c r="AA192" s="152"/>
      <c r="AB192" s="152"/>
      <c r="AC192" s="152"/>
      <c r="AD192" s="152"/>
      <c r="AE192" s="152"/>
      <c r="AF192" s="152"/>
      <c r="AG192" s="152"/>
      <c r="AH192" s="152"/>
      <c r="AI192" s="152"/>
      <c r="AJ192" s="152"/>
      <c r="AK192" s="152"/>
      <c r="AL192" s="152"/>
      <c r="AP192" s="250"/>
      <c r="AQ192" s="250"/>
      <c r="AR192" s="250"/>
      <c r="AS192" s="250"/>
      <c r="AT192" s="250"/>
      <c r="AU192" s="250"/>
      <c r="AV192" s="250"/>
      <c r="AW192" s="250"/>
      <c r="AX192" s="250"/>
      <c r="AY192" s="250"/>
      <c r="AZ192" s="250"/>
      <c r="BA192" s="250"/>
      <c r="BB192" s="250"/>
      <c r="BC192" s="250"/>
      <c r="BD192" s="250"/>
      <c r="BE192" s="250"/>
      <c r="BF192" s="250"/>
    </row>
    <row r="193" spans="2:58" x14ac:dyDescent="0.25">
      <c r="B193" s="152"/>
      <c r="C193" s="152"/>
      <c r="D193" s="152"/>
      <c r="E193" s="152"/>
      <c r="F193" s="152"/>
      <c r="G193" s="152"/>
      <c r="H193" s="152"/>
      <c r="I193" s="152"/>
      <c r="J193" s="152"/>
      <c r="K193" s="152"/>
      <c r="L193" s="152"/>
      <c r="M193" s="152"/>
      <c r="N193" s="152"/>
      <c r="O193" s="152"/>
      <c r="P193" s="152"/>
      <c r="Q193" s="152"/>
      <c r="R193" s="152"/>
      <c r="S193" s="152"/>
      <c r="T193" s="152"/>
      <c r="U193" s="152"/>
      <c r="V193" s="152"/>
      <c r="W193" s="152"/>
      <c r="X193" s="152"/>
      <c r="Y193" s="152"/>
      <c r="Z193" s="152"/>
      <c r="AA193" s="152"/>
      <c r="AB193" s="152"/>
      <c r="AC193" s="152"/>
      <c r="AD193" s="152"/>
      <c r="AE193" s="152"/>
      <c r="AF193" s="152"/>
      <c r="AG193" s="152"/>
      <c r="AH193" s="152"/>
      <c r="AI193" s="152"/>
      <c r="AJ193" s="152"/>
      <c r="AK193" s="152"/>
      <c r="AL193" s="152"/>
      <c r="AP193" s="250"/>
      <c r="AQ193" s="250"/>
      <c r="AR193" s="250"/>
      <c r="AS193" s="250"/>
      <c r="AT193" s="250"/>
      <c r="AU193" s="250"/>
      <c r="AV193" s="250"/>
      <c r="AW193" s="250"/>
      <c r="AX193" s="250"/>
      <c r="AY193" s="250"/>
      <c r="AZ193" s="250"/>
      <c r="BA193" s="250"/>
      <c r="BB193" s="250"/>
      <c r="BC193" s="250"/>
      <c r="BD193" s="250"/>
      <c r="BE193" s="250"/>
      <c r="BF193" s="250"/>
    </row>
    <row r="194" spans="2:58" x14ac:dyDescent="0.25">
      <c r="B194" s="152"/>
      <c r="C194" s="152"/>
      <c r="D194" s="152"/>
      <c r="E194" s="152"/>
      <c r="F194" s="152"/>
      <c r="G194" s="152"/>
      <c r="H194" s="152"/>
      <c r="I194" s="152"/>
      <c r="J194" s="152"/>
      <c r="K194" s="152"/>
      <c r="L194" s="152"/>
      <c r="M194" s="152"/>
      <c r="N194" s="152"/>
      <c r="O194" s="152"/>
      <c r="P194" s="152"/>
      <c r="Q194" s="152"/>
      <c r="R194" s="152"/>
      <c r="S194" s="152"/>
      <c r="T194" s="152"/>
      <c r="U194" s="152"/>
      <c r="V194" s="152"/>
      <c r="W194" s="152"/>
      <c r="X194" s="152"/>
      <c r="Y194" s="152"/>
      <c r="Z194" s="152"/>
      <c r="AA194" s="152"/>
      <c r="AB194" s="152"/>
      <c r="AC194" s="152"/>
      <c r="AD194" s="152"/>
      <c r="AE194" s="152"/>
      <c r="AF194" s="152"/>
      <c r="AG194" s="152"/>
      <c r="AH194" s="152"/>
      <c r="AI194" s="152"/>
      <c r="AJ194" s="152"/>
      <c r="AK194" s="152"/>
      <c r="AL194" s="152"/>
      <c r="AP194" s="250"/>
      <c r="AQ194" s="250"/>
      <c r="AR194" s="250"/>
      <c r="AS194" s="250"/>
      <c r="AT194" s="250"/>
      <c r="AU194" s="250"/>
      <c r="AV194" s="250"/>
      <c r="AW194" s="250"/>
      <c r="AX194" s="250"/>
      <c r="AY194" s="250"/>
      <c r="AZ194" s="250"/>
      <c r="BA194" s="250"/>
      <c r="BB194" s="250"/>
      <c r="BC194" s="250"/>
      <c r="BD194" s="250"/>
      <c r="BE194" s="250"/>
      <c r="BF194" s="250"/>
    </row>
    <row r="195" spans="2:58" x14ac:dyDescent="0.25">
      <c r="B195" s="152"/>
      <c r="C195" s="152"/>
      <c r="D195" s="152"/>
      <c r="E195" s="152"/>
      <c r="F195" s="152"/>
      <c r="G195" s="152"/>
      <c r="H195" s="152"/>
      <c r="I195" s="152"/>
      <c r="J195" s="152"/>
      <c r="K195" s="152"/>
      <c r="L195" s="152"/>
      <c r="M195" s="152"/>
      <c r="N195" s="152"/>
      <c r="O195" s="152"/>
      <c r="P195" s="152"/>
      <c r="Q195" s="152"/>
      <c r="R195" s="152"/>
      <c r="S195" s="152"/>
      <c r="T195" s="152"/>
      <c r="U195" s="152"/>
      <c r="V195" s="152"/>
      <c r="W195" s="152"/>
      <c r="X195" s="152"/>
      <c r="Y195" s="152"/>
      <c r="Z195" s="152"/>
      <c r="AA195" s="152"/>
      <c r="AB195" s="152"/>
      <c r="AC195" s="152"/>
      <c r="AD195" s="152"/>
      <c r="AE195" s="152"/>
      <c r="AF195" s="152"/>
      <c r="AG195" s="152"/>
      <c r="AH195" s="152"/>
      <c r="AI195" s="152"/>
      <c r="AJ195" s="152"/>
      <c r="AK195" s="152"/>
      <c r="AL195" s="152"/>
      <c r="AP195" s="250"/>
      <c r="AQ195" s="250"/>
      <c r="AR195" s="250"/>
      <c r="AS195" s="250"/>
      <c r="AT195" s="250"/>
      <c r="AU195" s="250"/>
      <c r="AV195" s="250"/>
      <c r="AW195" s="250"/>
      <c r="AX195" s="250"/>
      <c r="AY195" s="250"/>
      <c r="AZ195" s="250"/>
      <c r="BA195" s="250"/>
      <c r="BB195" s="250"/>
      <c r="BC195" s="250"/>
      <c r="BD195" s="250"/>
      <c r="BE195" s="250"/>
      <c r="BF195" s="250"/>
    </row>
    <row r="196" spans="2:58" x14ac:dyDescent="0.25">
      <c r="B196" s="152"/>
      <c r="C196" s="152"/>
      <c r="D196" s="152"/>
      <c r="E196" s="152"/>
      <c r="F196" s="152"/>
      <c r="G196" s="152"/>
      <c r="H196" s="152"/>
      <c r="I196" s="152"/>
      <c r="J196" s="152"/>
      <c r="K196" s="152"/>
      <c r="L196" s="152"/>
      <c r="M196" s="152"/>
      <c r="N196" s="152"/>
      <c r="O196" s="152"/>
      <c r="P196" s="152"/>
      <c r="Q196" s="152"/>
      <c r="R196" s="152"/>
      <c r="S196" s="152"/>
      <c r="T196" s="152"/>
      <c r="U196" s="152"/>
      <c r="V196" s="152"/>
      <c r="W196" s="152"/>
      <c r="X196" s="152"/>
      <c r="Y196" s="152"/>
      <c r="Z196" s="152"/>
      <c r="AA196" s="152"/>
      <c r="AB196" s="152"/>
      <c r="AC196" s="152"/>
      <c r="AD196" s="152"/>
      <c r="AE196" s="152"/>
      <c r="AF196" s="152"/>
      <c r="AG196" s="152"/>
      <c r="AH196" s="152"/>
      <c r="AI196" s="152"/>
      <c r="AJ196" s="152"/>
      <c r="AK196" s="152"/>
      <c r="AL196" s="152"/>
      <c r="AP196" s="250"/>
      <c r="AQ196" s="250"/>
      <c r="AR196" s="250"/>
      <c r="AS196" s="250"/>
      <c r="AT196" s="250"/>
      <c r="AU196" s="250"/>
      <c r="AV196" s="250"/>
      <c r="AW196" s="250"/>
      <c r="AX196" s="250"/>
      <c r="AY196" s="250"/>
      <c r="AZ196" s="250"/>
      <c r="BA196" s="250"/>
      <c r="BB196" s="250"/>
      <c r="BC196" s="250"/>
      <c r="BD196" s="250"/>
      <c r="BE196" s="250"/>
      <c r="BF196" s="250"/>
    </row>
    <row r="197" spans="2:58" x14ac:dyDescent="0.25">
      <c r="B197" s="152"/>
      <c r="C197" s="152"/>
      <c r="D197" s="152"/>
      <c r="E197" s="152"/>
      <c r="F197" s="152"/>
      <c r="G197" s="152"/>
      <c r="H197" s="152"/>
      <c r="I197" s="152"/>
      <c r="J197" s="152"/>
      <c r="K197" s="152"/>
      <c r="L197" s="152"/>
      <c r="M197" s="152"/>
      <c r="N197" s="152"/>
      <c r="O197" s="152"/>
      <c r="P197" s="152"/>
      <c r="Q197" s="152"/>
      <c r="R197" s="152"/>
      <c r="S197" s="152"/>
      <c r="T197" s="152"/>
      <c r="U197" s="152"/>
      <c r="V197" s="152"/>
      <c r="W197" s="152"/>
      <c r="X197" s="152"/>
      <c r="Y197" s="152"/>
      <c r="Z197" s="152"/>
      <c r="AA197" s="152"/>
      <c r="AB197" s="152"/>
      <c r="AC197" s="152"/>
      <c r="AD197" s="152"/>
      <c r="AE197" s="152"/>
      <c r="AF197" s="152"/>
      <c r="AG197" s="152"/>
      <c r="AH197" s="152"/>
      <c r="AI197" s="152"/>
      <c r="AJ197" s="152"/>
      <c r="AK197" s="152"/>
      <c r="AL197" s="152"/>
      <c r="AP197" s="250"/>
      <c r="AQ197" s="250"/>
      <c r="AR197" s="250"/>
      <c r="AS197" s="250"/>
      <c r="AT197" s="250"/>
      <c r="AU197" s="250"/>
      <c r="AV197" s="250"/>
      <c r="AW197" s="250"/>
      <c r="AX197" s="250"/>
      <c r="AY197" s="250"/>
      <c r="AZ197" s="250"/>
      <c r="BA197" s="250"/>
      <c r="BB197" s="250"/>
      <c r="BC197" s="250"/>
      <c r="BD197" s="250"/>
      <c r="BE197" s="250"/>
      <c r="BF197" s="250"/>
    </row>
    <row r="198" spans="2:58" x14ac:dyDescent="0.25">
      <c r="B198" s="152"/>
      <c r="C198" s="152"/>
      <c r="D198" s="152"/>
      <c r="E198" s="152"/>
      <c r="F198" s="152"/>
      <c r="G198" s="152"/>
      <c r="H198" s="152"/>
      <c r="I198" s="152"/>
      <c r="J198" s="152"/>
      <c r="K198" s="152"/>
      <c r="L198" s="152"/>
      <c r="M198" s="152"/>
      <c r="N198" s="152"/>
      <c r="O198" s="152"/>
      <c r="P198" s="152"/>
      <c r="Q198" s="152"/>
      <c r="R198" s="152"/>
      <c r="S198" s="152"/>
      <c r="T198" s="152"/>
      <c r="U198" s="152"/>
      <c r="V198" s="152"/>
      <c r="W198" s="152"/>
      <c r="X198" s="152"/>
      <c r="Y198" s="152"/>
      <c r="Z198" s="152"/>
      <c r="AA198" s="152"/>
      <c r="AB198" s="152"/>
      <c r="AC198" s="152"/>
      <c r="AD198" s="152"/>
      <c r="AE198" s="152"/>
      <c r="AF198" s="152"/>
      <c r="AG198" s="152"/>
      <c r="AH198" s="152"/>
      <c r="AI198" s="152"/>
      <c r="AJ198" s="152"/>
      <c r="AK198" s="152"/>
      <c r="AL198" s="152"/>
      <c r="AP198" s="250"/>
      <c r="AQ198" s="250"/>
      <c r="AR198" s="250"/>
      <c r="AS198" s="250"/>
      <c r="AT198" s="250"/>
      <c r="AU198" s="250"/>
      <c r="AV198" s="250"/>
      <c r="AW198" s="250"/>
      <c r="AX198" s="250"/>
      <c r="AY198" s="250"/>
      <c r="AZ198" s="250"/>
      <c r="BA198" s="250"/>
      <c r="BB198" s="250"/>
      <c r="BC198" s="250"/>
      <c r="BD198" s="250"/>
      <c r="BE198" s="250"/>
      <c r="BF198" s="250"/>
    </row>
    <row r="199" spans="2:58" x14ac:dyDescent="0.25">
      <c r="B199" s="152"/>
      <c r="C199" s="152"/>
      <c r="D199" s="152"/>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2"/>
      <c r="AA199" s="152"/>
      <c r="AB199" s="152"/>
      <c r="AC199" s="152"/>
      <c r="AD199" s="152"/>
      <c r="AE199" s="152"/>
      <c r="AF199" s="152"/>
      <c r="AG199" s="152"/>
      <c r="AH199" s="152"/>
      <c r="AI199" s="152"/>
      <c r="AJ199" s="152"/>
      <c r="AK199" s="152"/>
      <c r="AL199" s="152"/>
      <c r="AP199" s="250"/>
      <c r="AQ199" s="250"/>
      <c r="AR199" s="250"/>
      <c r="AS199" s="250"/>
      <c r="AT199" s="250"/>
      <c r="AU199" s="250"/>
      <c r="AV199" s="250"/>
      <c r="AW199" s="250"/>
      <c r="AX199" s="250"/>
      <c r="AY199" s="250"/>
      <c r="AZ199" s="250"/>
      <c r="BA199" s="250"/>
      <c r="BB199" s="250"/>
      <c r="BC199" s="250"/>
      <c r="BD199" s="250"/>
      <c r="BE199" s="250"/>
      <c r="BF199" s="250"/>
    </row>
    <row r="200" spans="2:58" x14ac:dyDescent="0.25">
      <c r="B200" s="152"/>
      <c r="C200" s="152"/>
      <c r="D200" s="152"/>
      <c r="E200" s="152"/>
      <c r="F200" s="152"/>
      <c r="G200" s="152"/>
      <c r="H200" s="152"/>
      <c r="I200" s="152"/>
      <c r="J200" s="152"/>
      <c r="K200" s="152"/>
      <c r="L200" s="152"/>
      <c r="M200" s="152"/>
      <c r="N200" s="152"/>
      <c r="O200" s="152"/>
      <c r="P200" s="152"/>
      <c r="Q200" s="152"/>
      <c r="R200" s="152"/>
      <c r="S200" s="152"/>
      <c r="T200" s="152"/>
      <c r="U200" s="152"/>
      <c r="V200" s="152"/>
      <c r="W200" s="152"/>
      <c r="X200" s="152"/>
      <c r="Y200" s="152"/>
      <c r="Z200" s="152"/>
      <c r="AA200" s="152"/>
      <c r="AB200" s="152"/>
      <c r="AC200" s="152"/>
      <c r="AD200" s="152"/>
      <c r="AE200" s="152"/>
      <c r="AF200" s="152"/>
      <c r="AG200" s="152"/>
      <c r="AH200" s="152"/>
      <c r="AI200" s="152"/>
      <c r="AJ200" s="152"/>
      <c r="AK200" s="152"/>
      <c r="AL200" s="152"/>
      <c r="AP200" s="250"/>
      <c r="AQ200" s="250"/>
      <c r="AR200" s="250"/>
      <c r="AS200" s="250"/>
      <c r="AT200" s="250"/>
      <c r="AU200" s="250"/>
      <c r="AV200" s="250"/>
      <c r="AW200" s="250"/>
      <c r="AX200" s="250"/>
      <c r="AY200" s="250"/>
      <c r="AZ200" s="250"/>
      <c r="BA200" s="250"/>
      <c r="BB200" s="250"/>
      <c r="BC200" s="250"/>
      <c r="BD200" s="250"/>
      <c r="BE200" s="250"/>
      <c r="BF200" s="250"/>
    </row>
    <row r="201" spans="2:58" x14ac:dyDescent="0.25">
      <c r="B201" s="152"/>
      <c r="C201" s="152"/>
      <c r="D201" s="152"/>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152"/>
      <c r="AB201" s="152"/>
      <c r="AC201" s="152"/>
      <c r="AD201" s="152"/>
      <c r="AE201" s="152"/>
      <c r="AF201" s="152"/>
      <c r="AG201" s="152"/>
      <c r="AH201" s="152"/>
      <c r="AI201" s="152"/>
      <c r="AJ201" s="152"/>
      <c r="AK201" s="152"/>
      <c r="AL201" s="152"/>
      <c r="AP201" s="250"/>
      <c r="AQ201" s="250"/>
      <c r="AR201" s="250"/>
      <c r="AS201" s="250"/>
      <c r="AT201" s="250"/>
      <c r="AU201" s="250"/>
      <c r="AV201" s="250"/>
      <c r="AW201" s="250"/>
      <c r="AX201" s="250"/>
      <c r="AY201" s="250"/>
      <c r="AZ201" s="250"/>
      <c r="BA201" s="250"/>
      <c r="BB201" s="250"/>
      <c r="BC201" s="250"/>
      <c r="BD201" s="250"/>
      <c r="BE201" s="250"/>
      <c r="BF201" s="250"/>
    </row>
    <row r="202" spans="2:58" x14ac:dyDescent="0.25">
      <c r="B202" s="152"/>
      <c r="C202" s="152"/>
      <c r="D202" s="152"/>
      <c r="E202" s="152"/>
      <c r="F202" s="152"/>
      <c r="G202" s="152"/>
      <c r="H202" s="152"/>
      <c r="I202" s="152"/>
      <c r="J202" s="152"/>
      <c r="K202" s="152"/>
      <c r="L202" s="152"/>
      <c r="M202" s="152"/>
      <c r="N202" s="152"/>
      <c r="O202" s="152"/>
      <c r="P202" s="152"/>
      <c r="Q202" s="152"/>
      <c r="R202" s="152"/>
      <c r="S202" s="152"/>
      <c r="T202" s="152"/>
      <c r="U202" s="152"/>
      <c r="V202" s="152"/>
      <c r="W202" s="152"/>
      <c r="X202" s="152"/>
      <c r="Y202" s="152"/>
      <c r="Z202" s="152"/>
      <c r="AA202" s="152"/>
      <c r="AB202" s="152"/>
      <c r="AC202" s="152"/>
      <c r="AD202" s="152"/>
      <c r="AE202" s="152"/>
      <c r="AF202" s="152"/>
      <c r="AG202" s="152"/>
      <c r="AH202" s="152"/>
      <c r="AI202" s="152"/>
      <c r="AJ202" s="152"/>
      <c r="AK202" s="152"/>
      <c r="AL202" s="152"/>
      <c r="AP202" s="250"/>
      <c r="AQ202" s="250"/>
      <c r="AR202" s="250"/>
      <c r="AS202" s="250"/>
      <c r="AT202" s="250"/>
      <c r="AU202" s="250"/>
      <c r="AV202" s="250"/>
      <c r="AW202" s="250"/>
      <c r="AX202" s="250"/>
      <c r="AY202" s="250"/>
      <c r="AZ202" s="250"/>
      <c r="BA202" s="250"/>
      <c r="BB202" s="250"/>
      <c r="BC202" s="250"/>
      <c r="BD202" s="250"/>
      <c r="BE202" s="250"/>
      <c r="BF202" s="250"/>
    </row>
    <row r="203" spans="2:58" x14ac:dyDescent="0.25">
      <c r="B203" s="152"/>
      <c r="C203" s="152"/>
      <c r="D203" s="152"/>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152"/>
      <c r="AB203" s="152"/>
      <c r="AC203" s="152"/>
      <c r="AD203" s="152"/>
      <c r="AE203" s="152"/>
      <c r="AF203" s="152"/>
      <c r="AG203" s="152"/>
      <c r="AH203" s="152"/>
      <c r="AI203" s="152"/>
      <c r="AJ203" s="152"/>
      <c r="AK203" s="152"/>
      <c r="AL203" s="152"/>
      <c r="AP203" s="250"/>
      <c r="AQ203" s="250"/>
      <c r="AR203" s="250"/>
      <c r="AS203" s="250"/>
      <c r="AT203" s="250"/>
      <c r="AU203" s="250"/>
      <c r="AV203" s="250"/>
      <c r="AW203" s="250"/>
      <c r="AX203" s="250"/>
      <c r="AY203" s="250"/>
      <c r="AZ203" s="250"/>
      <c r="BA203" s="250"/>
      <c r="BB203" s="250"/>
      <c r="BC203" s="250"/>
      <c r="BD203" s="250"/>
      <c r="BE203" s="250"/>
      <c r="BF203" s="250"/>
    </row>
    <row r="204" spans="2:58" x14ac:dyDescent="0.25">
      <c r="B204" s="152"/>
      <c r="C204" s="152"/>
      <c r="D204" s="152"/>
      <c r="E204" s="152"/>
      <c r="F204" s="152"/>
      <c r="G204" s="152"/>
      <c r="H204" s="152"/>
      <c r="I204" s="152"/>
      <c r="J204" s="152"/>
      <c r="K204" s="152"/>
      <c r="L204" s="152"/>
      <c r="M204" s="152"/>
      <c r="N204" s="152"/>
      <c r="O204" s="152"/>
      <c r="P204" s="152"/>
      <c r="Q204" s="152"/>
      <c r="R204" s="152"/>
      <c r="S204" s="152"/>
      <c r="T204" s="152"/>
      <c r="U204" s="152"/>
      <c r="V204" s="152"/>
      <c r="W204" s="152"/>
      <c r="X204" s="152"/>
      <c r="Y204" s="152"/>
      <c r="Z204" s="152"/>
      <c r="AA204" s="152"/>
      <c r="AB204" s="152"/>
      <c r="AC204" s="152"/>
      <c r="AD204" s="152"/>
      <c r="AE204" s="152"/>
      <c r="AF204" s="152"/>
      <c r="AG204" s="152"/>
      <c r="AH204" s="152"/>
      <c r="AI204" s="152"/>
      <c r="AJ204" s="152"/>
      <c r="AK204" s="152"/>
      <c r="AL204" s="152"/>
      <c r="AP204" s="250"/>
      <c r="AQ204" s="250"/>
      <c r="AR204" s="250"/>
      <c r="AS204" s="250"/>
      <c r="AT204" s="250"/>
      <c r="AU204" s="250"/>
      <c r="AV204" s="250"/>
      <c r="AW204" s="250"/>
      <c r="AX204" s="250"/>
      <c r="AY204" s="250"/>
      <c r="AZ204" s="250"/>
      <c r="BA204" s="250"/>
      <c r="BB204" s="250"/>
      <c r="BC204" s="250"/>
      <c r="BD204" s="250"/>
      <c r="BE204" s="250"/>
      <c r="BF204" s="250"/>
    </row>
    <row r="205" spans="2:58" x14ac:dyDescent="0.25">
      <c r="B205" s="152"/>
      <c r="C205" s="152"/>
      <c r="D205" s="152"/>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152"/>
      <c r="AB205" s="152"/>
      <c r="AC205" s="152"/>
      <c r="AD205" s="152"/>
      <c r="AE205" s="152"/>
      <c r="AF205" s="152"/>
      <c r="AG205" s="152"/>
      <c r="AH205" s="152"/>
      <c r="AI205" s="152"/>
      <c r="AJ205" s="152"/>
      <c r="AK205" s="152"/>
      <c r="AL205" s="152"/>
      <c r="AP205" s="250"/>
      <c r="AQ205" s="250"/>
      <c r="AR205" s="250"/>
      <c r="AS205" s="250"/>
      <c r="AT205" s="250"/>
      <c r="AU205" s="250"/>
      <c r="AV205" s="250"/>
      <c r="AW205" s="250"/>
      <c r="AX205" s="250"/>
      <c r="AY205" s="250"/>
      <c r="AZ205" s="250"/>
      <c r="BA205" s="250"/>
      <c r="BB205" s="250"/>
      <c r="BC205" s="250"/>
      <c r="BD205" s="250"/>
      <c r="BE205" s="250"/>
      <c r="BF205" s="250"/>
    </row>
    <row r="206" spans="2:58" x14ac:dyDescent="0.25">
      <c r="B206" s="152"/>
      <c r="C206" s="152"/>
      <c r="D206" s="152"/>
      <c r="E206" s="152"/>
      <c r="F206" s="152"/>
      <c r="G206" s="152"/>
      <c r="H206" s="152"/>
      <c r="I206" s="152"/>
      <c r="J206" s="152"/>
      <c r="K206" s="152"/>
      <c r="L206" s="152"/>
      <c r="M206" s="152"/>
      <c r="N206" s="152"/>
      <c r="O206" s="152"/>
      <c r="P206" s="152"/>
      <c r="Q206" s="152"/>
      <c r="R206" s="152"/>
      <c r="S206" s="152"/>
      <c r="T206" s="152"/>
      <c r="U206" s="152"/>
      <c r="V206" s="152"/>
      <c r="W206" s="152"/>
      <c r="X206" s="152"/>
      <c r="Y206" s="152"/>
      <c r="Z206" s="152"/>
      <c r="AA206" s="152"/>
      <c r="AB206" s="152"/>
      <c r="AC206" s="152"/>
      <c r="AD206" s="152"/>
      <c r="AE206" s="152"/>
      <c r="AF206" s="152"/>
      <c r="AG206" s="152"/>
      <c r="AH206" s="152"/>
      <c r="AI206" s="152"/>
      <c r="AJ206" s="152"/>
      <c r="AK206" s="152"/>
      <c r="AL206" s="152"/>
      <c r="AP206" s="250"/>
      <c r="AQ206" s="250"/>
      <c r="AR206" s="250"/>
      <c r="AS206" s="250"/>
      <c r="AT206" s="250"/>
      <c r="AU206" s="250"/>
      <c r="AV206" s="250"/>
      <c r="AW206" s="250"/>
      <c r="AX206" s="250"/>
      <c r="AY206" s="250"/>
      <c r="AZ206" s="250"/>
      <c r="BA206" s="250"/>
      <c r="BB206" s="250"/>
      <c r="BC206" s="250"/>
      <c r="BD206" s="250"/>
      <c r="BE206" s="250"/>
      <c r="BF206" s="250"/>
    </row>
    <row r="207" spans="2:58" x14ac:dyDescent="0.25">
      <c r="B207" s="152"/>
      <c r="C207" s="152"/>
      <c r="D207" s="152"/>
      <c r="E207" s="152"/>
      <c r="F207" s="152"/>
      <c r="G207" s="152"/>
      <c r="H207" s="152"/>
      <c r="I207" s="152"/>
      <c r="J207" s="152"/>
      <c r="K207" s="152"/>
      <c r="L207" s="152"/>
      <c r="M207" s="152"/>
      <c r="N207" s="152"/>
      <c r="O207" s="152"/>
      <c r="P207" s="152"/>
      <c r="Q207" s="152"/>
      <c r="R207" s="152"/>
      <c r="S207" s="152"/>
      <c r="T207" s="152"/>
      <c r="U207" s="152"/>
      <c r="V207" s="152"/>
      <c r="W207" s="152"/>
      <c r="X207" s="152"/>
      <c r="Y207" s="152"/>
      <c r="Z207" s="152"/>
      <c r="AA207" s="152"/>
      <c r="AB207" s="152"/>
      <c r="AC207" s="152"/>
      <c r="AD207" s="152"/>
      <c r="AE207" s="152"/>
      <c r="AF207" s="152"/>
      <c r="AG207" s="152"/>
      <c r="AH207" s="152"/>
      <c r="AI207" s="152"/>
      <c r="AJ207" s="152"/>
      <c r="AK207" s="152"/>
      <c r="AL207" s="152"/>
      <c r="AP207" s="250"/>
      <c r="AQ207" s="250"/>
      <c r="AR207" s="250"/>
      <c r="AS207" s="250"/>
      <c r="AT207" s="250"/>
      <c r="AU207" s="250"/>
      <c r="AV207" s="250"/>
      <c r="AW207" s="250"/>
      <c r="AX207" s="250"/>
      <c r="AY207" s="250"/>
      <c r="AZ207" s="250"/>
      <c r="BA207" s="250"/>
      <c r="BB207" s="250"/>
      <c r="BC207" s="250"/>
      <c r="BD207" s="250"/>
      <c r="BE207" s="250"/>
      <c r="BF207" s="250"/>
    </row>
    <row r="208" spans="2:58" x14ac:dyDescent="0.25">
      <c r="B208" s="152"/>
      <c r="C208" s="152"/>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2"/>
      <c r="AA208" s="152"/>
      <c r="AB208" s="152"/>
      <c r="AC208" s="152"/>
      <c r="AD208" s="152"/>
      <c r="AE208" s="152"/>
      <c r="AF208" s="152"/>
      <c r="AG208" s="152"/>
      <c r="AH208" s="152"/>
      <c r="AI208" s="152"/>
      <c r="AJ208" s="152"/>
      <c r="AK208" s="152"/>
      <c r="AL208" s="152"/>
      <c r="AP208" s="250"/>
      <c r="AQ208" s="250"/>
      <c r="AR208" s="250"/>
      <c r="AS208" s="250"/>
      <c r="AT208" s="250"/>
      <c r="AU208" s="250"/>
      <c r="AV208" s="250"/>
      <c r="AW208" s="250"/>
      <c r="AX208" s="250"/>
      <c r="AY208" s="250"/>
      <c r="AZ208" s="250"/>
      <c r="BA208" s="250"/>
      <c r="BB208" s="250"/>
      <c r="BC208" s="250"/>
      <c r="BD208" s="250"/>
      <c r="BE208" s="250"/>
      <c r="BF208" s="250"/>
    </row>
    <row r="209" spans="2:58" x14ac:dyDescent="0.25">
      <c r="B209" s="152"/>
      <c r="C209" s="152"/>
      <c r="D209" s="152"/>
      <c r="E209" s="152"/>
      <c r="F209" s="152"/>
      <c r="G209" s="152"/>
      <c r="H209" s="152"/>
      <c r="I209" s="152"/>
      <c r="J209" s="152"/>
      <c r="K209" s="152"/>
      <c r="L209" s="152"/>
      <c r="M209" s="152"/>
      <c r="N209" s="152"/>
      <c r="O209" s="152"/>
      <c r="P209" s="152"/>
      <c r="Q209" s="152"/>
      <c r="R209" s="152"/>
      <c r="S209" s="152"/>
      <c r="T209" s="152"/>
      <c r="U209" s="152"/>
      <c r="V209" s="152"/>
      <c r="W209" s="152"/>
      <c r="X209" s="152"/>
      <c r="Y209" s="152"/>
      <c r="Z209" s="152"/>
      <c r="AA209" s="152"/>
      <c r="AB209" s="152"/>
      <c r="AC209" s="152"/>
      <c r="AD209" s="152"/>
      <c r="AE209" s="152"/>
      <c r="AF209" s="152"/>
      <c r="AG209" s="152"/>
      <c r="AH209" s="152"/>
      <c r="AI209" s="152"/>
      <c r="AJ209" s="152"/>
      <c r="AK209" s="152"/>
      <c r="AL209" s="152"/>
      <c r="AP209" s="250"/>
      <c r="AQ209" s="250"/>
      <c r="AR209" s="250"/>
      <c r="AS209" s="250"/>
      <c r="AT209" s="250"/>
      <c r="AU209" s="250"/>
      <c r="AV209" s="250"/>
      <c r="AW209" s="250"/>
      <c r="AX209" s="250"/>
      <c r="AY209" s="250"/>
      <c r="AZ209" s="250"/>
      <c r="BA209" s="250"/>
      <c r="BB209" s="250"/>
      <c r="BC209" s="250"/>
      <c r="BD209" s="250"/>
      <c r="BE209" s="250"/>
      <c r="BF209" s="250"/>
    </row>
    <row r="210" spans="2:58" x14ac:dyDescent="0.25">
      <c r="B210" s="152"/>
      <c r="C210" s="152"/>
      <c r="D210" s="152"/>
      <c r="E210" s="152"/>
      <c r="F210" s="152"/>
      <c r="G210" s="152"/>
      <c r="H210" s="152"/>
      <c r="I210" s="152"/>
      <c r="J210" s="152"/>
      <c r="K210" s="152"/>
      <c r="L210" s="152"/>
      <c r="M210" s="152"/>
      <c r="N210" s="152"/>
      <c r="O210" s="152"/>
      <c r="P210" s="152"/>
      <c r="Q210" s="152"/>
      <c r="R210" s="152"/>
      <c r="S210" s="152"/>
      <c r="T210" s="152"/>
      <c r="U210" s="152"/>
      <c r="V210" s="152"/>
      <c r="W210" s="152"/>
      <c r="X210" s="152"/>
      <c r="Y210" s="152"/>
      <c r="Z210" s="152"/>
      <c r="AA210" s="152"/>
      <c r="AB210" s="152"/>
      <c r="AC210" s="152"/>
      <c r="AD210" s="152"/>
      <c r="AE210" s="152"/>
      <c r="AF210" s="152"/>
      <c r="AG210" s="152"/>
      <c r="AH210" s="152"/>
      <c r="AI210" s="152"/>
      <c r="AJ210" s="152"/>
      <c r="AK210" s="152"/>
      <c r="AL210" s="152"/>
      <c r="AP210" s="250"/>
      <c r="AQ210" s="250"/>
      <c r="AR210" s="250"/>
      <c r="AS210" s="250"/>
      <c r="AT210" s="250"/>
      <c r="AU210" s="250"/>
      <c r="AV210" s="250"/>
      <c r="AW210" s="250"/>
      <c r="AX210" s="250"/>
      <c r="AY210" s="250"/>
      <c r="AZ210" s="250"/>
      <c r="BA210" s="250"/>
      <c r="BB210" s="250"/>
      <c r="BC210" s="250"/>
      <c r="BD210" s="250"/>
      <c r="BE210" s="250"/>
      <c r="BF210" s="250"/>
    </row>
    <row r="211" spans="2:58" x14ac:dyDescent="0.25">
      <c r="B211" s="152"/>
      <c r="C211" s="152"/>
      <c r="D211" s="152"/>
      <c r="E211" s="152"/>
      <c r="F211" s="152"/>
      <c r="G211" s="152"/>
      <c r="H211" s="152"/>
      <c r="I211" s="152"/>
      <c r="J211" s="152"/>
      <c r="K211" s="152"/>
      <c r="L211" s="152"/>
      <c r="M211" s="152"/>
      <c r="N211" s="152"/>
      <c r="O211" s="152"/>
      <c r="P211" s="152"/>
      <c r="Q211" s="152"/>
      <c r="R211" s="152"/>
      <c r="S211" s="152"/>
      <c r="T211" s="152"/>
      <c r="U211" s="152"/>
      <c r="V211" s="152"/>
      <c r="W211" s="152"/>
      <c r="X211" s="152"/>
      <c r="Y211" s="152"/>
      <c r="Z211" s="152"/>
      <c r="AA211" s="152"/>
      <c r="AB211" s="152"/>
      <c r="AC211" s="152"/>
      <c r="AD211" s="152"/>
      <c r="AE211" s="152"/>
      <c r="AF211" s="152"/>
      <c r="AG211" s="152"/>
      <c r="AH211" s="152"/>
      <c r="AI211" s="152"/>
      <c r="AJ211" s="152"/>
      <c r="AK211" s="152"/>
      <c r="AL211" s="152"/>
      <c r="AP211" s="250"/>
      <c r="AQ211" s="250"/>
      <c r="AR211" s="250"/>
      <c r="AS211" s="250"/>
      <c r="AT211" s="250"/>
      <c r="AU211" s="250"/>
      <c r="AV211" s="250"/>
      <c r="AW211" s="250"/>
      <c r="AX211" s="250"/>
      <c r="AY211" s="250"/>
      <c r="AZ211" s="250"/>
      <c r="BA211" s="250"/>
      <c r="BB211" s="250"/>
      <c r="BC211" s="250"/>
      <c r="BD211" s="250"/>
      <c r="BE211" s="250"/>
      <c r="BF211" s="250"/>
    </row>
    <row r="212" spans="2:58" x14ac:dyDescent="0.25">
      <c r="B212" s="152"/>
      <c r="C212" s="152"/>
      <c r="D212" s="152"/>
      <c r="E212" s="152"/>
      <c r="F212" s="152"/>
      <c r="G212" s="152"/>
      <c r="H212" s="152"/>
      <c r="I212" s="152"/>
      <c r="J212" s="152"/>
      <c r="K212" s="152"/>
      <c r="L212" s="152"/>
      <c r="M212" s="152"/>
      <c r="N212" s="152"/>
      <c r="O212" s="152"/>
      <c r="P212" s="152"/>
      <c r="Q212" s="152"/>
      <c r="R212" s="152"/>
      <c r="S212" s="152"/>
      <c r="T212" s="152"/>
      <c r="U212" s="152"/>
      <c r="V212" s="152"/>
      <c r="W212" s="152"/>
      <c r="X212" s="152"/>
      <c r="Y212" s="152"/>
      <c r="Z212" s="152"/>
      <c r="AA212" s="152"/>
      <c r="AB212" s="152"/>
      <c r="AC212" s="152"/>
      <c r="AD212" s="152"/>
      <c r="AE212" s="152"/>
      <c r="AF212" s="152"/>
      <c r="AG212" s="152"/>
      <c r="AH212" s="152"/>
      <c r="AI212" s="152"/>
      <c r="AJ212" s="152"/>
      <c r="AK212" s="152"/>
      <c r="AL212" s="152"/>
      <c r="AP212" s="250"/>
      <c r="AQ212" s="250"/>
      <c r="AR212" s="250"/>
      <c r="AS212" s="250"/>
      <c r="AT212" s="250"/>
      <c r="AU212" s="250"/>
      <c r="AV212" s="250"/>
      <c r="AW212" s="250"/>
      <c r="AX212" s="250"/>
      <c r="AY212" s="250"/>
      <c r="AZ212" s="250"/>
      <c r="BA212" s="250"/>
      <c r="BB212" s="250"/>
      <c r="BC212" s="250"/>
      <c r="BD212" s="250"/>
      <c r="BE212" s="250"/>
      <c r="BF212" s="250"/>
    </row>
    <row r="213" spans="2:58" x14ac:dyDescent="0.25">
      <c r="B213" s="152"/>
      <c r="C213" s="152"/>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2"/>
      <c r="AA213" s="152"/>
      <c r="AB213" s="152"/>
      <c r="AC213" s="152"/>
      <c r="AD213" s="152"/>
      <c r="AE213" s="152"/>
      <c r="AF213" s="152"/>
      <c r="AG213" s="152"/>
      <c r="AH213" s="152"/>
      <c r="AI213" s="152"/>
      <c r="AJ213" s="152"/>
      <c r="AK213" s="152"/>
      <c r="AL213" s="152"/>
      <c r="AP213" s="250"/>
      <c r="AQ213" s="250"/>
      <c r="AR213" s="250"/>
      <c r="AS213" s="250"/>
      <c r="AT213" s="250"/>
      <c r="AU213" s="250"/>
      <c r="AV213" s="250"/>
      <c r="AW213" s="250"/>
      <c r="AX213" s="250"/>
      <c r="AY213" s="250"/>
      <c r="AZ213" s="250"/>
      <c r="BA213" s="250"/>
      <c r="BB213" s="250"/>
      <c r="BC213" s="250"/>
      <c r="BD213" s="250"/>
      <c r="BE213" s="250"/>
      <c r="BF213" s="250"/>
    </row>
    <row r="214" spans="2:58" x14ac:dyDescent="0.25">
      <c r="B214" s="152"/>
      <c r="C214" s="152"/>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2"/>
      <c r="AA214" s="152"/>
      <c r="AB214" s="152"/>
      <c r="AC214" s="152"/>
      <c r="AD214" s="152"/>
      <c r="AE214" s="152"/>
      <c r="AF214" s="152"/>
      <c r="AG214" s="152"/>
      <c r="AH214" s="152"/>
      <c r="AI214" s="152"/>
      <c r="AJ214" s="152"/>
      <c r="AK214" s="152"/>
      <c r="AL214" s="152"/>
      <c r="AP214" s="250"/>
      <c r="AQ214" s="250"/>
      <c r="AR214" s="250"/>
      <c r="AS214" s="250"/>
      <c r="AT214" s="250"/>
      <c r="AU214" s="250"/>
      <c r="AV214" s="250"/>
      <c r="AW214" s="250"/>
      <c r="AX214" s="250"/>
      <c r="AY214" s="250"/>
      <c r="AZ214" s="250"/>
      <c r="BA214" s="250"/>
      <c r="BB214" s="250"/>
      <c r="BC214" s="250"/>
      <c r="BD214" s="250"/>
      <c r="BE214" s="250"/>
      <c r="BF214" s="250"/>
    </row>
    <row r="215" spans="2:58" x14ac:dyDescent="0.25">
      <c r="B215" s="152"/>
      <c r="C215" s="152"/>
      <c r="D215" s="152"/>
      <c r="E215" s="152"/>
      <c r="F215" s="152"/>
      <c r="G215" s="152"/>
      <c r="H215" s="152"/>
      <c r="I215" s="152"/>
      <c r="J215" s="152"/>
      <c r="K215" s="152"/>
      <c r="L215" s="152"/>
      <c r="M215" s="152"/>
      <c r="N215" s="152"/>
      <c r="O215" s="152"/>
      <c r="P215" s="152"/>
      <c r="Q215" s="152"/>
      <c r="R215" s="152"/>
      <c r="S215" s="152"/>
      <c r="T215" s="152"/>
      <c r="U215" s="152"/>
      <c r="V215" s="152"/>
      <c r="W215" s="152"/>
      <c r="X215" s="152"/>
      <c r="Y215" s="152"/>
      <c r="Z215" s="152"/>
      <c r="AA215" s="152"/>
      <c r="AB215" s="152"/>
      <c r="AC215" s="152"/>
      <c r="AD215" s="152"/>
      <c r="AE215" s="152"/>
      <c r="AF215" s="152"/>
      <c r="AG215" s="152"/>
      <c r="AH215" s="152"/>
      <c r="AI215" s="152"/>
      <c r="AJ215" s="152"/>
      <c r="AK215" s="152"/>
      <c r="AL215" s="152"/>
      <c r="AP215" s="250"/>
      <c r="AQ215" s="250"/>
      <c r="AR215" s="250"/>
      <c r="AS215" s="250"/>
      <c r="AT215" s="250"/>
      <c r="AU215" s="250"/>
      <c r="AV215" s="250"/>
      <c r="AW215" s="250"/>
      <c r="AX215" s="250"/>
      <c r="AY215" s="250"/>
      <c r="AZ215" s="250"/>
      <c r="BA215" s="250"/>
      <c r="BB215" s="250"/>
      <c r="BC215" s="250"/>
      <c r="BD215" s="250"/>
      <c r="BE215" s="250"/>
      <c r="BF215" s="250"/>
    </row>
    <row r="216" spans="2:58" x14ac:dyDescent="0.25">
      <c r="B216" s="152"/>
      <c r="C216" s="152"/>
      <c r="D216" s="152"/>
      <c r="E216" s="152"/>
      <c r="F216" s="152"/>
      <c r="G216" s="152"/>
      <c r="H216" s="152"/>
      <c r="I216" s="152"/>
      <c r="J216" s="152"/>
      <c r="K216" s="152"/>
      <c r="L216" s="152"/>
      <c r="M216" s="152"/>
      <c r="N216" s="152"/>
      <c r="O216" s="152"/>
      <c r="P216" s="152"/>
      <c r="Q216" s="152"/>
      <c r="R216" s="152"/>
      <c r="S216" s="152"/>
      <c r="T216" s="152"/>
      <c r="U216" s="152"/>
      <c r="V216" s="152"/>
      <c r="W216" s="152"/>
      <c r="X216" s="152"/>
      <c r="Y216" s="152"/>
      <c r="Z216" s="152"/>
      <c r="AA216" s="152"/>
      <c r="AB216" s="152"/>
      <c r="AC216" s="152"/>
      <c r="AD216" s="152"/>
      <c r="AE216" s="152"/>
      <c r="AF216" s="152"/>
      <c r="AG216" s="152"/>
      <c r="AH216" s="152"/>
      <c r="AI216" s="152"/>
      <c r="AJ216" s="152"/>
      <c r="AK216" s="152"/>
      <c r="AL216" s="152"/>
      <c r="AP216" s="250"/>
      <c r="AQ216" s="250"/>
      <c r="AR216" s="250"/>
      <c r="AS216" s="250"/>
      <c r="AT216" s="250"/>
      <c r="AU216" s="250"/>
      <c r="AV216" s="250"/>
      <c r="AW216" s="250"/>
      <c r="AX216" s="250"/>
      <c r="AY216" s="250"/>
      <c r="AZ216" s="250"/>
      <c r="BA216" s="250"/>
      <c r="BB216" s="250"/>
      <c r="BC216" s="250"/>
      <c r="BD216" s="250"/>
      <c r="BE216" s="250"/>
      <c r="BF216" s="250"/>
    </row>
    <row r="217" spans="2:58" x14ac:dyDescent="0.25">
      <c r="B217" s="152"/>
      <c r="C217" s="152"/>
      <c r="D217" s="152"/>
      <c r="E217" s="152"/>
      <c r="F217" s="152"/>
      <c r="G217" s="152"/>
      <c r="H217" s="152"/>
      <c r="I217" s="152"/>
      <c r="J217" s="152"/>
      <c r="K217" s="152"/>
      <c r="L217" s="152"/>
      <c r="M217" s="152"/>
      <c r="N217" s="152"/>
      <c r="O217" s="152"/>
      <c r="P217" s="152"/>
      <c r="Q217" s="152"/>
      <c r="R217" s="152"/>
      <c r="S217" s="152"/>
      <c r="T217" s="152"/>
      <c r="U217" s="152"/>
      <c r="V217" s="152"/>
      <c r="W217" s="152"/>
      <c r="X217" s="152"/>
      <c r="Y217" s="152"/>
      <c r="Z217" s="152"/>
      <c r="AA217" s="152"/>
      <c r="AB217" s="152"/>
      <c r="AC217" s="152"/>
      <c r="AD217" s="152"/>
      <c r="AE217" s="152"/>
      <c r="AF217" s="152"/>
      <c r="AG217" s="152"/>
      <c r="AH217" s="152"/>
      <c r="AI217" s="152"/>
      <c r="AJ217" s="152"/>
      <c r="AK217" s="152"/>
      <c r="AL217" s="152"/>
      <c r="AP217" s="250"/>
      <c r="AQ217" s="250"/>
      <c r="AR217" s="250"/>
      <c r="AS217" s="250"/>
      <c r="AT217" s="250"/>
      <c r="AU217" s="250"/>
      <c r="AV217" s="250"/>
      <c r="AW217" s="250"/>
      <c r="AX217" s="250"/>
      <c r="AY217" s="250"/>
      <c r="AZ217" s="250"/>
      <c r="BA217" s="250"/>
      <c r="BB217" s="250"/>
      <c r="BC217" s="250"/>
      <c r="BD217" s="250"/>
      <c r="BE217" s="250"/>
      <c r="BF217" s="250"/>
    </row>
    <row r="218" spans="2:58" x14ac:dyDescent="0.25">
      <c r="B218" s="152"/>
      <c r="C218" s="152"/>
      <c r="D218" s="152"/>
      <c r="E218" s="152"/>
      <c r="F218" s="152"/>
      <c r="G218" s="152"/>
      <c r="H218" s="152"/>
      <c r="I218" s="152"/>
      <c r="J218" s="152"/>
      <c r="K218" s="152"/>
      <c r="L218" s="152"/>
      <c r="M218" s="152"/>
      <c r="N218" s="152"/>
      <c r="O218" s="152"/>
      <c r="P218" s="152"/>
      <c r="Q218" s="152"/>
      <c r="R218" s="152"/>
      <c r="S218" s="152"/>
      <c r="T218" s="152"/>
      <c r="U218" s="152"/>
      <c r="V218" s="152"/>
      <c r="W218" s="152"/>
      <c r="X218" s="152"/>
      <c r="Y218" s="152"/>
      <c r="Z218" s="152"/>
      <c r="AA218" s="152"/>
      <c r="AB218" s="152"/>
      <c r="AC218" s="152"/>
      <c r="AD218" s="152"/>
      <c r="AE218" s="152"/>
      <c r="AF218" s="152"/>
      <c r="AG218" s="152"/>
      <c r="AH218" s="152"/>
      <c r="AI218" s="152"/>
      <c r="AJ218" s="152"/>
      <c r="AK218" s="152"/>
      <c r="AL218" s="152"/>
      <c r="AP218" s="250"/>
      <c r="AQ218" s="250"/>
      <c r="AR218" s="250"/>
      <c r="AS218" s="250"/>
      <c r="AT218" s="250"/>
      <c r="AU218" s="250"/>
      <c r="AV218" s="250"/>
      <c r="AW218" s="250"/>
      <c r="AX218" s="250"/>
      <c r="AY218" s="250"/>
      <c r="AZ218" s="250"/>
      <c r="BA218" s="250"/>
      <c r="BB218" s="250"/>
      <c r="BC218" s="250"/>
      <c r="BD218" s="250"/>
      <c r="BE218" s="250"/>
      <c r="BF218" s="250"/>
    </row>
    <row r="219" spans="2:58" x14ac:dyDescent="0.25">
      <c r="B219" s="152"/>
      <c r="C219" s="152"/>
      <c r="D219" s="152"/>
      <c r="E219" s="152"/>
      <c r="F219" s="152"/>
      <c r="G219" s="152"/>
      <c r="H219" s="152"/>
      <c r="I219" s="152"/>
      <c r="J219" s="152"/>
      <c r="K219" s="152"/>
      <c r="L219" s="152"/>
      <c r="M219" s="152"/>
      <c r="N219" s="152"/>
      <c r="O219" s="152"/>
      <c r="P219" s="152"/>
      <c r="Q219" s="152"/>
      <c r="R219" s="152"/>
      <c r="S219" s="152"/>
      <c r="T219" s="152"/>
      <c r="U219" s="152"/>
      <c r="V219" s="152"/>
      <c r="W219" s="152"/>
      <c r="X219" s="152"/>
      <c r="Y219" s="152"/>
      <c r="Z219" s="152"/>
      <c r="AA219" s="152"/>
      <c r="AB219" s="152"/>
      <c r="AC219" s="152"/>
      <c r="AD219" s="152"/>
      <c r="AE219" s="152"/>
      <c r="AF219" s="152"/>
      <c r="AG219" s="152"/>
      <c r="AH219" s="152"/>
      <c r="AI219" s="152"/>
      <c r="AJ219" s="152"/>
      <c r="AK219" s="152"/>
      <c r="AL219" s="152"/>
      <c r="AP219" s="250"/>
      <c r="AQ219" s="250"/>
      <c r="AR219" s="250"/>
      <c r="AS219" s="250"/>
      <c r="AT219" s="250"/>
      <c r="AU219" s="250"/>
      <c r="AV219" s="250"/>
      <c r="AW219" s="250"/>
      <c r="AX219" s="250"/>
      <c r="AY219" s="250"/>
      <c r="AZ219" s="250"/>
      <c r="BA219" s="250"/>
      <c r="BB219" s="250"/>
      <c r="BC219" s="250"/>
      <c r="BD219" s="250"/>
      <c r="BE219" s="250"/>
      <c r="BF219" s="250"/>
    </row>
    <row r="220" spans="2:58" x14ac:dyDescent="0.25">
      <c r="B220" s="152"/>
      <c r="C220" s="152"/>
      <c r="D220" s="152"/>
      <c r="E220" s="152"/>
      <c r="F220" s="152"/>
      <c r="G220" s="152"/>
      <c r="H220" s="152"/>
      <c r="I220" s="152"/>
      <c r="J220" s="152"/>
      <c r="K220" s="152"/>
      <c r="L220" s="152"/>
      <c r="M220" s="152"/>
      <c r="N220" s="152"/>
      <c r="O220" s="152"/>
      <c r="P220" s="152"/>
      <c r="Q220" s="152"/>
      <c r="R220" s="152"/>
      <c r="S220" s="152"/>
      <c r="T220" s="152"/>
      <c r="U220" s="152"/>
      <c r="V220" s="152"/>
      <c r="W220" s="152"/>
      <c r="X220" s="152"/>
      <c r="Y220" s="152"/>
      <c r="Z220" s="152"/>
      <c r="AA220" s="152"/>
      <c r="AB220" s="152"/>
      <c r="AC220" s="152"/>
      <c r="AD220" s="152"/>
      <c r="AE220" s="152"/>
      <c r="AF220" s="152"/>
      <c r="AG220" s="152"/>
      <c r="AH220" s="152"/>
      <c r="AI220" s="152"/>
      <c r="AJ220" s="152"/>
      <c r="AK220" s="152"/>
      <c r="AL220" s="152"/>
      <c r="AP220" s="250"/>
      <c r="AQ220" s="250"/>
      <c r="AR220" s="250"/>
      <c r="AS220" s="250"/>
      <c r="AT220" s="250"/>
      <c r="AU220" s="250"/>
      <c r="AV220" s="250"/>
      <c r="AW220" s="250"/>
      <c r="AX220" s="250"/>
      <c r="AY220" s="250"/>
      <c r="AZ220" s="250"/>
      <c r="BA220" s="250"/>
      <c r="BB220" s="250"/>
      <c r="BC220" s="250"/>
      <c r="BD220" s="250"/>
      <c r="BE220" s="250"/>
      <c r="BF220" s="250"/>
    </row>
    <row r="221" spans="2:58" x14ac:dyDescent="0.25">
      <c r="B221" s="152"/>
      <c r="C221" s="152"/>
      <c r="D221" s="152"/>
      <c r="E221" s="152"/>
      <c r="F221" s="152"/>
      <c r="G221" s="152"/>
      <c r="H221" s="152"/>
      <c r="I221" s="152"/>
      <c r="J221" s="152"/>
      <c r="K221" s="152"/>
      <c r="L221" s="152"/>
      <c r="M221" s="152"/>
      <c r="N221" s="152"/>
      <c r="O221" s="152"/>
      <c r="P221" s="152"/>
      <c r="Q221" s="152"/>
      <c r="R221" s="152"/>
      <c r="S221" s="152"/>
      <c r="T221" s="152"/>
      <c r="U221" s="152"/>
      <c r="V221" s="152"/>
      <c r="W221" s="152"/>
      <c r="X221" s="152"/>
      <c r="Y221" s="152"/>
      <c r="Z221" s="152"/>
      <c r="AA221" s="152"/>
      <c r="AB221" s="152"/>
      <c r="AC221" s="152"/>
      <c r="AD221" s="152"/>
      <c r="AE221" s="152"/>
      <c r="AF221" s="152"/>
      <c r="AG221" s="152"/>
      <c r="AH221" s="152"/>
      <c r="AI221" s="152"/>
      <c r="AJ221" s="152"/>
      <c r="AK221" s="152"/>
      <c r="AL221" s="152"/>
      <c r="AP221" s="250"/>
      <c r="AQ221" s="250"/>
      <c r="AR221" s="250"/>
      <c r="AS221" s="250"/>
      <c r="AT221" s="250"/>
      <c r="AU221" s="250"/>
      <c r="AV221" s="250"/>
      <c r="AW221" s="250"/>
      <c r="AX221" s="250"/>
      <c r="AY221" s="250"/>
      <c r="AZ221" s="250"/>
      <c r="BA221" s="250"/>
      <c r="BB221" s="250"/>
      <c r="BC221" s="250"/>
      <c r="BD221" s="250"/>
      <c r="BE221" s="250"/>
      <c r="BF221" s="250"/>
    </row>
    <row r="222" spans="2:58" x14ac:dyDescent="0.25">
      <c r="B222" s="152"/>
      <c r="C222" s="152"/>
      <c r="D222" s="152"/>
      <c r="E222" s="152"/>
      <c r="F222" s="152"/>
      <c r="G222" s="152"/>
      <c r="H222" s="152"/>
      <c r="I222" s="152"/>
      <c r="J222" s="152"/>
      <c r="K222" s="152"/>
      <c r="L222" s="152"/>
      <c r="M222" s="152"/>
      <c r="N222" s="152"/>
      <c r="O222" s="152"/>
      <c r="P222" s="152"/>
      <c r="Q222" s="152"/>
      <c r="R222" s="152"/>
      <c r="S222" s="152"/>
      <c r="T222" s="152"/>
      <c r="U222" s="152"/>
      <c r="V222" s="152"/>
      <c r="W222" s="152"/>
      <c r="X222" s="152"/>
      <c r="Y222" s="152"/>
      <c r="Z222" s="152"/>
      <c r="AA222" s="152"/>
      <c r="AB222" s="152"/>
      <c r="AC222" s="152"/>
      <c r="AD222" s="152"/>
      <c r="AE222" s="152"/>
      <c r="AF222" s="152"/>
      <c r="AG222" s="152"/>
      <c r="AH222" s="152"/>
      <c r="AI222" s="152"/>
      <c r="AJ222" s="152"/>
      <c r="AK222" s="152"/>
      <c r="AL222" s="152"/>
      <c r="AP222" s="250"/>
      <c r="AQ222" s="250"/>
      <c r="AR222" s="250"/>
      <c r="AS222" s="250"/>
      <c r="AT222" s="250"/>
      <c r="AU222" s="250"/>
      <c r="AV222" s="250"/>
      <c r="AW222" s="250"/>
      <c r="AX222" s="250"/>
      <c r="AY222" s="250"/>
      <c r="AZ222" s="250"/>
      <c r="BA222" s="250"/>
      <c r="BB222" s="250"/>
      <c r="BC222" s="250"/>
      <c r="BD222" s="250"/>
      <c r="BE222" s="250"/>
      <c r="BF222" s="250"/>
    </row>
    <row r="223" spans="2:58" x14ac:dyDescent="0.25">
      <c r="B223" s="152"/>
      <c r="C223" s="152"/>
      <c r="D223" s="152"/>
      <c r="E223" s="152"/>
      <c r="F223" s="152"/>
      <c r="G223" s="152"/>
      <c r="H223" s="152"/>
      <c r="I223" s="152"/>
      <c r="J223" s="152"/>
      <c r="K223" s="152"/>
      <c r="L223" s="152"/>
      <c r="M223" s="152"/>
      <c r="N223" s="152"/>
      <c r="O223" s="152"/>
      <c r="P223" s="152"/>
      <c r="Q223" s="152"/>
      <c r="R223" s="152"/>
      <c r="S223" s="152"/>
      <c r="T223" s="152"/>
      <c r="U223" s="152"/>
      <c r="V223" s="152"/>
      <c r="W223" s="152"/>
      <c r="X223" s="152"/>
      <c r="Y223" s="152"/>
      <c r="Z223" s="152"/>
      <c r="AA223" s="152"/>
      <c r="AB223" s="152"/>
      <c r="AC223" s="152"/>
      <c r="AD223" s="152"/>
      <c r="AE223" s="152"/>
      <c r="AF223" s="152"/>
      <c r="AG223" s="152"/>
      <c r="AH223" s="152"/>
      <c r="AI223" s="152"/>
      <c r="AJ223" s="152"/>
      <c r="AK223" s="152"/>
      <c r="AL223" s="152"/>
      <c r="AP223" s="250"/>
      <c r="AQ223" s="250"/>
      <c r="AR223" s="250"/>
      <c r="AS223" s="250"/>
      <c r="AT223" s="250"/>
      <c r="AU223" s="250"/>
      <c r="AV223" s="250"/>
      <c r="AW223" s="250"/>
      <c r="AX223" s="250"/>
      <c r="AY223" s="250"/>
      <c r="AZ223" s="250"/>
      <c r="BA223" s="250"/>
      <c r="BB223" s="250"/>
      <c r="BC223" s="250"/>
      <c r="BD223" s="250"/>
      <c r="BE223" s="250"/>
      <c r="BF223" s="250"/>
    </row>
    <row r="224" spans="2:58" x14ac:dyDescent="0.25">
      <c r="B224" s="152"/>
      <c r="C224" s="152"/>
      <c r="D224" s="152"/>
      <c r="E224" s="152"/>
      <c r="F224" s="152"/>
      <c r="G224" s="152"/>
      <c r="H224" s="152"/>
      <c r="I224" s="152"/>
      <c r="J224" s="152"/>
      <c r="K224" s="152"/>
      <c r="L224" s="152"/>
      <c r="M224" s="152"/>
      <c r="N224" s="152"/>
      <c r="O224" s="152"/>
      <c r="P224" s="152"/>
      <c r="Q224" s="152"/>
      <c r="R224" s="152"/>
      <c r="S224" s="152"/>
      <c r="T224" s="152"/>
      <c r="U224" s="152"/>
      <c r="V224" s="152"/>
      <c r="W224" s="152"/>
      <c r="X224" s="152"/>
      <c r="Y224" s="152"/>
      <c r="Z224" s="152"/>
      <c r="AA224" s="152"/>
      <c r="AB224" s="152"/>
      <c r="AC224" s="152"/>
      <c r="AD224" s="152"/>
      <c r="AE224" s="152"/>
      <c r="AF224" s="152"/>
      <c r="AG224" s="152"/>
      <c r="AH224" s="152"/>
      <c r="AI224" s="152"/>
      <c r="AJ224" s="152"/>
      <c r="AK224" s="152"/>
      <c r="AL224" s="152"/>
      <c r="AP224" s="250"/>
      <c r="AQ224" s="250"/>
      <c r="AR224" s="250"/>
      <c r="AS224" s="250"/>
      <c r="AT224" s="250"/>
      <c r="AU224" s="250"/>
      <c r="AV224" s="250"/>
      <c r="AW224" s="250"/>
      <c r="AX224" s="250"/>
      <c r="AY224" s="250"/>
      <c r="AZ224" s="250"/>
      <c r="BA224" s="250"/>
      <c r="BB224" s="250"/>
      <c r="BC224" s="250"/>
      <c r="BD224" s="250"/>
      <c r="BE224" s="250"/>
      <c r="BF224" s="250"/>
    </row>
    <row r="225" spans="2:38" x14ac:dyDescent="0.25">
      <c r="B225" s="152"/>
      <c r="C225" s="152"/>
      <c r="D225" s="152"/>
      <c r="E225" s="152"/>
      <c r="F225" s="152"/>
      <c r="G225" s="152"/>
      <c r="H225" s="152"/>
      <c r="I225" s="152"/>
      <c r="J225" s="152"/>
      <c r="K225" s="152"/>
      <c r="L225" s="152"/>
      <c r="M225" s="152"/>
      <c r="N225" s="152"/>
      <c r="O225" s="152"/>
      <c r="P225" s="152"/>
      <c r="Q225" s="152"/>
      <c r="R225" s="152"/>
      <c r="S225" s="152"/>
      <c r="T225" s="152"/>
      <c r="U225" s="152"/>
      <c r="V225" s="152"/>
      <c r="W225" s="152"/>
      <c r="X225" s="152"/>
      <c r="Y225" s="152"/>
      <c r="Z225" s="152"/>
      <c r="AA225" s="152"/>
      <c r="AB225" s="152"/>
      <c r="AC225" s="152"/>
      <c r="AD225" s="152"/>
      <c r="AE225" s="152"/>
      <c r="AF225" s="152"/>
      <c r="AG225" s="152"/>
      <c r="AH225" s="152"/>
      <c r="AI225" s="152"/>
      <c r="AJ225" s="152"/>
      <c r="AK225" s="152"/>
      <c r="AL225" s="152"/>
    </row>
    <row r="226" spans="2:38" x14ac:dyDescent="0.25">
      <c r="B226" s="152"/>
      <c r="C226" s="152"/>
      <c r="D226" s="152"/>
      <c r="E226" s="152"/>
      <c r="F226" s="152"/>
      <c r="G226" s="152"/>
      <c r="H226" s="152"/>
      <c r="I226" s="152"/>
      <c r="J226" s="152"/>
      <c r="K226" s="152"/>
      <c r="L226" s="152"/>
      <c r="M226" s="152"/>
      <c r="N226" s="152"/>
      <c r="O226" s="152"/>
      <c r="P226" s="152"/>
      <c r="Q226" s="152"/>
      <c r="R226" s="152"/>
      <c r="S226" s="152"/>
      <c r="T226" s="152"/>
      <c r="U226" s="152"/>
      <c r="V226" s="152"/>
      <c r="W226" s="152"/>
      <c r="X226" s="152"/>
      <c r="Y226" s="152"/>
      <c r="Z226" s="152"/>
      <c r="AA226" s="152"/>
      <c r="AB226" s="152"/>
      <c r="AC226" s="152"/>
      <c r="AD226" s="152"/>
      <c r="AE226" s="152"/>
      <c r="AF226" s="152"/>
      <c r="AG226" s="152"/>
      <c r="AH226" s="152"/>
      <c r="AI226" s="152"/>
      <c r="AJ226" s="152"/>
      <c r="AK226" s="152"/>
      <c r="AL226" s="152"/>
    </row>
  </sheetData>
  <mergeCells count="125">
    <mergeCell ref="B70:C70"/>
    <mergeCell ref="B71:C71"/>
    <mergeCell ref="B72:C72"/>
    <mergeCell ref="B73:C73"/>
    <mergeCell ref="B5:D5"/>
    <mergeCell ref="E5:G5"/>
    <mergeCell ref="H5:J5"/>
    <mergeCell ref="K5:M5"/>
    <mergeCell ref="N5:O5"/>
    <mergeCell ref="B9:D10"/>
    <mergeCell ref="E9:N9"/>
    <mergeCell ref="O9:P10"/>
    <mergeCell ref="J26:J27"/>
    <mergeCell ref="K26:K27"/>
    <mergeCell ref="L26:L27"/>
    <mergeCell ref="M26:M27"/>
    <mergeCell ref="N26:N27"/>
    <mergeCell ref="B28:D28"/>
    <mergeCell ref="M28:N28"/>
    <mergeCell ref="B26:D27"/>
    <mergeCell ref="E26:E27"/>
    <mergeCell ref="F26:F27"/>
    <mergeCell ref="G26:G27"/>
    <mergeCell ref="H26:H27"/>
    <mergeCell ref="B2:D4"/>
    <mergeCell ref="B7:D7"/>
    <mergeCell ref="E7:G7"/>
    <mergeCell ref="H7:J7"/>
    <mergeCell ref="K7:M7"/>
    <mergeCell ref="N7:O7"/>
    <mergeCell ref="AB7:AF7"/>
    <mergeCell ref="B6:D6"/>
    <mergeCell ref="E6:G6"/>
    <mergeCell ref="H6:J6"/>
    <mergeCell ref="K6:M6"/>
    <mergeCell ref="N6:O6"/>
    <mergeCell ref="AB6:AF6"/>
    <mergeCell ref="E2:M4"/>
    <mergeCell ref="V6:X6"/>
    <mergeCell ref="N2:P4"/>
    <mergeCell ref="V7:X7"/>
    <mergeCell ref="B11:B25"/>
    <mergeCell ref="C11:C15"/>
    <mergeCell ref="C16:C20"/>
    <mergeCell ref="C21:C25"/>
    <mergeCell ref="B8:D8"/>
    <mergeCell ref="E8:G8"/>
    <mergeCell ref="H8:J8"/>
    <mergeCell ref="K8:M8"/>
    <mergeCell ref="N8:O8"/>
    <mergeCell ref="B29:D29"/>
    <mergeCell ref="M29:N29"/>
    <mergeCell ref="O29:P29"/>
    <mergeCell ref="B30:D30"/>
    <mergeCell ref="M30:N30"/>
    <mergeCell ref="O30:P30"/>
    <mergeCell ref="G32:H32"/>
    <mergeCell ref="I32:J32"/>
    <mergeCell ref="K32:L33"/>
    <mergeCell ref="M32:P32"/>
    <mergeCell ref="G31:H31"/>
    <mergeCell ref="I31:J31"/>
    <mergeCell ref="K31:P31"/>
    <mergeCell ref="O33:P33"/>
    <mergeCell ref="AC63:AE63"/>
    <mergeCell ref="AF63:AG63"/>
    <mergeCell ref="H45:P45"/>
    <mergeCell ref="H46:P46"/>
    <mergeCell ref="B47:P48"/>
    <mergeCell ref="G42:H42"/>
    <mergeCell ref="I42:J42"/>
    <mergeCell ref="G43:H43"/>
    <mergeCell ref="I43:J43"/>
    <mergeCell ref="K43:P43"/>
    <mergeCell ref="B44:P44"/>
    <mergeCell ref="S59:AJ59"/>
    <mergeCell ref="L61:N61"/>
    <mergeCell ref="AC61:AE61"/>
    <mergeCell ref="AF61:AI61"/>
    <mergeCell ref="C50:O59"/>
    <mergeCell ref="G40:H40"/>
    <mergeCell ref="I40:J40"/>
    <mergeCell ref="K40:L41"/>
    <mergeCell ref="M40:N41"/>
    <mergeCell ref="O40:P41"/>
    <mergeCell ref="G41:H41"/>
    <mergeCell ref="I41:J41"/>
    <mergeCell ref="G38:H38"/>
    <mergeCell ref="G36:H36"/>
    <mergeCell ref="I36:J36"/>
    <mergeCell ref="K36:L37"/>
    <mergeCell ref="M36:N37"/>
    <mergeCell ref="O36:P37"/>
    <mergeCell ref="I38:J38"/>
    <mergeCell ref="K38:L39"/>
    <mergeCell ref="M38:N39"/>
    <mergeCell ref="O38:P39"/>
    <mergeCell ref="G39:H39"/>
    <mergeCell ref="I39:J39"/>
    <mergeCell ref="G37:H37"/>
    <mergeCell ref="I37:J37"/>
    <mergeCell ref="G34:H34"/>
    <mergeCell ref="I34:J34"/>
    <mergeCell ref="K34:L35"/>
    <mergeCell ref="M34:N35"/>
    <mergeCell ref="O34:P35"/>
    <mergeCell ref="G35:H35"/>
    <mergeCell ref="I35:J35"/>
    <mergeCell ref="G33:H33"/>
    <mergeCell ref="I33:J33"/>
    <mergeCell ref="M33:N33"/>
    <mergeCell ref="AI5:AJ5"/>
    <mergeCell ref="S2:U4"/>
    <mergeCell ref="V2:AG4"/>
    <mergeCell ref="O28:P28"/>
    <mergeCell ref="AB8:AF8"/>
    <mergeCell ref="AB5:AF5"/>
    <mergeCell ref="S9:AJ12"/>
    <mergeCell ref="V5:X5"/>
    <mergeCell ref="I26:I27"/>
    <mergeCell ref="V8:X8"/>
    <mergeCell ref="AH2:AJ4"/>
    <mergeCell ref="AI8:AJ8"/>
    <mergeCell ref="AI7:AJ7"/>
    <mergeCell ref="AI6:AJ6"/>
  </mergeCells>
  <printOptions gridLines="1"/>
  <pageMargins left="0.25" right="0.25" top="0.75" bottom="0.75" header="0.3" footer="0.3"/>
  <pageSetup paperSize="9" scale="55" orientation="landscape" r:id="rId1"/>
  <rowBreaks count="1" manualBreakCount="1">
    <brk id="19" max="16383" man="1"/>
  </rowBreaks>
  <colBreaks count="1" manualBreakCount="1">
    <brk id="38" max="1048575" man="1"/>
  </colBreaks>
  <ignoredErrors>
    <ignoredError sqref="E14:N15"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EBF68-4563-448E-93D1-179BAE6D8495}">
  <dimension ref="A1:BD82"/>
  <sheetViews>
    <sheetView workbookViewId="0">
      <selection activeCell="Y7" sqref="Y7:AC7"/>
    </sheetView>
  </sheetViews>
  <sheetFormatPr defaultColWidth="9.1796875" defaultRowHeight="12.5" x14ac:dyDescent="0.25"/>
  <cols>
    <col min="1" max="1" width="4.54296875" style="19" bestFit="1" customWidth="1"/>
    <col min="2" max="2" width="3.26953125" style="19" bestFit="1" customWidth="1"/>
    <col min="3" max="3" width="9.26953125" style="19" bestFit="1" customWidth="1"/>
    <col min="4" max="13" width="7.453125" style="19" customWidth="1"/>
    <col min="14" max="14" width="6.1796875" style="19" customWidth="1"/>
    <col min="15" max="15" width="13" style="19" customWidth="1"/>
    <col min="16" max="32" width="5.7265625" style="19" customWidth="1"/>
    <col min="33" max="33" width="12.1796875" style="19" customWidth="1"/>
    <col min="34" max="35" width="5.7265625" style="19" customWidth="1"/>
    <col min="36" max="56" width="10.7265625" style="13" customWidth="1"/>
    <col min="57" max="60" width="12.7265625" style="19" customWidth="1"/>
    <col min="61" max="16384" width="9.1796875" style="19"/>
  </cols>
  <sheetData>
    <row r="1" spans="1:56" s="1" customFormat="1" ht="15" customHeight="1" thickTop="1" x14ac:dyDescent="0.35">
      <c r="A1" s="562"/>
      <c r="B1" s="563"/>
      <c r="C1" s="563"/>
      <c r="D1" s="563" t="s">
        <v>0</v>
      </c>
      <c r="E1" s="563"/>
      <c r="F1" s="563"/>
      <c r="G1" s="563"/>
      <c r="H1" s="563"/>
      <c r="I1" s="563"/>
      <c r="J1" s="563"/>
      <c r="K1" s="563"/>
      <c r="L1" s="563"/>
      <c r="M1" s="556" t="s">
        <v>64</v>
      </c>
      <c r="N1" s="556"/>
      <c r="O1" s="141"/>
      <c r="P1" s="562"/>
      <c r="Q1" s="563"/>
      <c r="R1" s="563"/>
      <c r="S1" s="566" t="s">
        <v>0</v>
      </c>
      <c r="T1" s="567"/>
      <c r="U1" s="567"/>
      <c r="V1" s="567"/>
      <c r="W1" s="567"/>
      <c r="X1" s="567"/>
      <c r="Y1" s="567"/>
      <c r="Z1" s="567"/>
      <c r="AA1" s="567"/>
      <c r="AB1" s="567"/>
      <c r="AC1" s="567"/>
      <c r="AD1" s="568"/>
      <c r="AE1" s="556" t="s">
        <v>64</v>
      </c>
      <c r="AF1" s="556"/>
      <c r="AG1" s="141">
        <f>O1</f>
        <v>0</v>
      </c>
      <c r="AJ1" s="2"/>
      <c r="AK1" s="2"/>
      <c r="AL1" s="2"/>
      <c r="AM1" s="2"/>
      <c r="AN1" s="2"/>
      <c r="AO1" s="2"/>
      <c r="AP1" s="2"/>
      <c r="AQ1" s="2"/>
      <c r="AR1" s="2"/>
      <c r="AS1" s="2"/>
      <c r="AT1" s="2"/>
      <c r="AU1" s="2"/>
      <c r="AV1" s="2"/>
      <c r="AW1" s="2"/>
      <c r="AX1" s="2"/>
      <c r="AY1" s="2"/>
      <c r="AZ1" s="2"/>
      <c r="BA1" s="2"/>
      <c r="BB1" s="2"/>
      <c r="BC1" s="2"/>
      <c r="BD1" s="2"/>
    </row>
    <row r="2" spans="1:56" s="1" customFormat="1" ht="15" customHeight="1" x14ac:dyDescent="0.35">
      <c r="A2" s="564"/>
      <c r="B2" s="326"/>
      <c r="C2" s="326"/>
      <c r="D2" s="326"/>
      <c r="E2" s="326"/>
      <c r="F2" s="326"/>
      <c r="G2" s="326"/>
      <c r="H2" s="326"/>
      <c r="I2" s="326"/>
      <c r="J2" s="326"/>
      <c r="K2" s="326"/>
      <c r="L2" s="326"/>
      <c r="M2" s="557" t="s">
        <v>65</v>
      </c>
      <c r="N2" s="557"/>
      <c r="O2" s="142"/>
      <c r="P2" s="564"/>
      <c r="Q2" s="326"/>
      <c r="R2" s="326"/>
      <c r="S2" s="332"/>
      <c r="T2" s="333"/>
      <c r="U2" s="333"/>
      <c r="V2" s="333"/>
      <c r="W2" s="333"/>
      <c r="X2" s="333"/>
      <c r="Y2" s="333"/>
      <c r="Z2" s="333"/>
      <c r="AA2" s="333"/>
      <c r="AB2" s="333"/>
      <c r="AC2" s="333"/>
      <c r="AD2" s="334"/>
      <c r="AE2" s="557" t="s">
        <v>65</v>
      </c>
      <c r="AF2" s="557"/>
      <c r="AG2" s="142">
        <f>O2</f>
        <v>0</v>
      </c>
      <c r="AJ2" s="2"/>
      <c r="AK2" s="2"/>
      <c r="AL2" s="2"/>
      <c r="AM2" s="2"/>
      <c r="AN2" s="2"/>
      <c r="AO2" s="2"/>
      <c r="AP2" s="2"/>
      <c r="AQ2" s="2"/>
      <c r="AR2" s="2"/>
      <c r="AS2" s="2"/>
      <c r="AT2" s="2"/>
      <c r="AU2" s="2"/>
      <c r="AV2" s="2"/>
      <c r="AW2" s="2"/>
      <c r="AX2" s="2"/>
      <c r="AY2" s="2"/>
      <c r="AZ2" s="2"/>
      <c r="BA2" s="2"/>
      <c r="BB2" s="2"/>
      <c r="BC2" s="2"/>
      <c r="BD2" s="2"/>
    </row>
    <row r="3" spans="1:56" s="1" customFormat="1" ht="15" customHeight="1" thickBot="1" x14ac:dyDescent="0.4">
      <c r="A3" s="565"/>
      <c r="B3" s="328"/>
      <c r="C3" s="328"/>
      <c r="D3" s="328"/>
      <c r="E3" s="328"/>
      <c r="F3" s="328"/>
      <c r="G3" s="328"/>
      <c r="H3" s="328"/>
      <c r="I3" s="328"/>
      <c r="J3" s="328"/>
      <c r="K3" s="328"/>
      <c r="L3" s="328"/>
      <c r="M3" s="558" t="s">
        <v>10</v>
      </c>
      <c r="N3" s="558"/>
      <c r="O3" s="143"/>
      <c r="P3" s="565"/>
      <c r="Q3" s="328"/>
      <c r="R3" s="328"/>
      <c r="S3" s="335"/>
      <c r="T3" s="336"/>
      <c r="U3" s="336"/>
      <c r="V3" s="336"/>
      <c r="W3" s="336"/>
      <c r="X3" s="336"/>
      <c r="Y3" s="336"/>
      <c r="Z3" s="336"/>
      <c r="AA3" s="336"/>
      <c r="AB3" s="336"/>
      <c r="AC3" s="336"/>
      <c r="AD3" s="337"/>
      <c r="AE3" s="558" t="s">
        <v>10</v>
      </c>
      <c r="AF3" s="558"/>
      <c r="AG3" s="143">
        <f>O3</f>
        <v>0</v>
      </c>
      <c r="AJ3" s="2"/>
      <c r="AK3" s="2"/>
      <c r="AL3" s="2"/>
      <c r="AM3" s="2"/>
      <c r="AN3" s="2"/>
      <c r="AO3" s="2"/>
      <c r="AP3" s="2"/>
      <c r="AQ3" s="2"/>
      <c r="AR3" s="2"/>
      <c r="AS3" s="2"/>
      <c r="AT3" s="2"/>
      <c r="AU3" s="2"/>
      <c r="AV3" s="2"/>
      <c r="AW3" s="2"/>
      <c r="AX3" s="2"/>
      <c r="AY3" s="2"/>
      <c r="AZ3" s="2"/>
      <c r="BA3" s="2"/>
      <c r="BB3" s="2"/>
      <c r="BC3" s="2"/>
      <c r="BD3" s="2"/>
    </row>
    <row r="4" spans="1:56" s="13" customFormat="1" ht="13" x14ac:dyDescent="0.3">
      <c r="A4" s="559" t="s">
        <v>1</v>
      </c>
      <c r="B4" s="473"/>
      <c r="C4" s="473"/>
      <c r="D4" s="560"/>
      <c r="E4" s="560"/>
      <c r="F4" s="560"/>
      <c r="G4" s="473" t="s">
        <v>2</v>
      </c>
      <c r="H4" s="473"/>
      <c r="I4" s="473"/>
      <c r="J4" s="561" t="s">
        <v>67</v>
      </c>
      <c r="K4" s="561"/>
      <c r="L4" s="561"/>
      <c r="M4" s="473" t="s">
        <v>3</v>
      </c>
      <c r="N4" s="473"/>
      <c r="O4" s="3">
        <v>10</v>
      </c>
      <c r="P4" s="4" t="str">
        <f>A4</f>
        <v>Peça</v>
      </c>
      <c r="Q4" s="5"/>
      <c r="R4" s="6"/>
      <c r="S4" s="7" t="str">
        <f>IF(D4=0,"",D4)</f>
        <v/>
      </c>
      <c r="T4" s="8"/>
      <c r="U4" s="9"/>
      <c r="V4" s="10" t="str">
        <f>G4</f>
        <v>Nome do Equipamento:</v>
      </c>
      <c r="W4" s="11"/>
      <c r="X4" s="11"/>
      <c r="Y4" s="533" t="str">
        <f>IF(J4=0,"",J4)</f>
        <v xml:space="preserve"> Trena</v>
      </c>
      <c r="Z4" s="534"/>
      <c r="AA4" s="534"/>
      <c r="AB4" s="534"/>
      <c r="AC4" s="535"/>
      <c r="AD4" s="10" t="str">
        <f>M4</f>
        <v>Peças (n):</v>
      </c>
      <c r="AE4" s="11"/>
      <c r="AF4" s="7">
        <f>IF(O4=0,"",O4)</f>
        <v>10</v>
      </c>
      <c r="AG4" s="12"/>
    </row>
    <row r="5" spans="1:56" s="13" customFormat="1" ht="13" x14ac:dyDescent="0.3">
      <c r="A5" s="553" t="s">
        <v>4</v>
      </c>
      <c r="B5" s="460"/>
      <c r="C5" s="460"/>
      <c r="D5" s="554" t="s">
        <v>66</v>
      </c>
      <c r="E5" s="554"/>
      <c r="F5" s="554"/>
      <c r="G5" s="460" t="s">
        <v>5</v>
      </c>
      <c r="H5" s="460"/>
      <c r="I5" s="460"/>
      <c r="J5" s="555"/>
      <c r="K5" s="555"/>
      <c r="L5" s="555"/>
      <c r="M5" s="460" t="s">
        <v>6</v>
      </c>
      <c r="N5" s="460"/>
      <c r="O5" s="14">
        <v>3</v>
      </c>
      <c r="P5" s="4" t="str">
        <f>A5</f>
        <v>Características:</v>
      </c>
      <c r="Q5" s="5"/>
      <c r="R5" s="6"/>
      <c r="S5" s="7" t="str">
        <f>IF(D5=0,"",D5)</f>
        <v>Comprimento em mm</v>
      </c>
      <c r="T5" s="8"/>
      <c r="U5" s="9"/>
      <c r="V5" s="10" t="str">
        <f>G5</f>
        <v>Equipamento No.:</v>
      </c>
      <c r="W5" s="11"/>
      <c r="X5" s="11"/>
      <c r="Y5" s="533" t="str">
        <f>IF(J5=0,"",J5)</f>
        <v/>
      </c>
      <c r="Z5" s="534"/>
      <c r="AA5" s="534"/>
      <c r="AB5" s="534"/>
      <c r="AC5" s="535"/>
      <c r="AD5" s="10" t="str">
        <f>M5</f>
        <v>Operadores:</v>
      </c>
      <c r="AE5" s="11"/>
      <c r="AF5" s="7">
        <f>IF(O5=0,"",O5)</f>
        <v>3</v>
      </c>
      <c r="AG5" s="12"/>
    </row>
    <row r="6" spans="1:56" s="13" customFormat="1" ht="13" x14ac:dyDescent="0.3">
      <c r="A6" s="553" t="s">
        <v>7</v>
      </c>
      <c r="B6" s="460"/>
      <c r="C6" s="460"/>
      <c r="D6" s="554"/>
      <c r="E6" s="554"/>
      <c r="F6" s="554"/>
      <c r="G6" s="460" t="s">
        <v>8</v>
      </c>
      <c r="H6" s="460"/>
      <c r="I6" s="460"/>
      <c r="J6" s="555" t="s">
        <v>68</v>
      </c>
      <c r="K6" s="555"/>
      <c r="L6" s="555"/>
      <c r="M6" s="460" t="s">
        <v>9</v>
      </c>
      <c r="N6" s="460"/>
      <c r="O6" s="14">
        <v>3</v>
      </c>
      <c r="P6" s="4" t="str">
        <f>A6</f>
        <v>Especificações:</v>
      </c>
      <c r="Q6" s="5"/>
      <c r="R6" s="6"/>
      <c r="S6" s="7" t="str">
        <f>IF(D6=0,"",D6)</f>
        <v/>
      </c>
      <c r="T6" s="8"/>
      <c r="U6" s="9"/>
      <c r="V6" s="10" t="str">
        <f>G6</f>
        <v>Tipo do Equipamento:</v>
      </c>
      <c r="W6" s="11"/>
      <c r="X6" s="11"/>
      <c r="Y6" s="533" t="str">
        <f>IF(J6=0,"",J6)</f>
        <v>Escala Métrica</v>
      </c>
      <c r="Z6" s="534"/>
      <c r="AA6" s="534"/>
      <c r="AB6" s="534"/>
      <c r="AC6" s="535"/>
      <c r="AD6" s="10" t="str">
        <f>M6</f>
        <v>Repetições (r) :</v>
      </c>
      <c r="AE6" s="11"/>
      <c r="AF6" s="7">
        <f>IF(O6=0,"",O6)</f>
        <v>3</v>
      </c>
      <c r="AG6" s="12"/>
    </row>
    <row r="7" spans="1:56" s="13" customFormat="1" ht="13.5" thickBot="1" x14ac:dyDescent="0.35">
      <c r="A7" s="546" t="s">
        <v>10</v>
      </c>
      <c r="B7" s="454"/>
      <c r="C7" s="454"/>
      <c r="D7" s="547" t="s">
        <v>78</v>
      </c>
      <c r="E7" s="548"/>
      <c r="F7" s="548"/>
      <c r="G7" s="454" t="s">
        <v>11</v>
      </c>
      <c r="H7" s="454"/>
      <c r="I7" s="454"/>
      <c r="J7" s="549" t="s">
        <v>77</v>
      </c>
      <c r="K7" s="549"/>
      <c r="L7" s="549"/>
      <c r="M7" s="457" t="s">
        <v>12</v>
      </c>
      <c r="N7" s="458"/>
      <c r="O7" s="15">
        <v>10</v>
      </c>
      <c r="P7" s="4" t="str">
        <f>A7</f>
        <v>Data:</v>
      </c>
      <c r="Q7" s="5"/>
      <c r="R7" s="6"/>
      <c r="S7" s="550" t="str">
        <f>IF(D7=0,"",D7)</f>
        <v>26/04/224</v>
      </c>
      <c r="T7" s="551"/>
      <c r="U7" s="552"/>
      <c r="V7" s="10" t="str">
        <f>G7</f>
        <v>Responsável:</v>
      </c>
      <c r="W7" s="11"/>
      <c r="X7" s="11"/>
      <c r="Y7" s="533" t="str">
        <f>IF(J7=0,"",J7)</f>
        <v>Alan Weiland</v>
      </c>
      <c r="Z7" s="534"/>
      <c r="AA7" s="534"/>
      <c r="AB7" s="534"/>
      <c r="AC7" s="535"/>
      <c r="AD7" s="10" t="str">
        <f>M7</f>
        <v>Tolerância:</v>
      </c>
      <c r="AE7" s="11"/>
      <c r="AF7" s="7">
        <f>IF(O7=0,"",O7)</f>
        <v>10</v>
      </c>
      <c r="AG7" s="12"/>
    </row>
    <row r="8" spans="1:56" ht="13" x14ac:dyDescent="0.3">
      <c r="A8" s="536" t="s">
        <v>13</v>
      </c>
      <c r="B8" s="476"/>
      <c r="C8" s="477"/>
      <c r="D8" s="481" t="s">
        <v>1</v>
      </c>
      <c r="E8" s="436"/>
      <c r="F8" s="436"/>
      <c r="G8" s="436"/>
      <c r="H8" s="436"/>
      <c r="I8" s="436"/>
      <c r="J8" s="436"/>
      <c r="K8" s="436"/>
      <c r="L8" s="436"/>
      <c r="M8" s="436"/>
      <c r="N8" s="482" t="s">
        <v>14</v>
      </c>
      <c r="O8" s="538"/>
      <c r="P8" s="16"/>
      <c r="Q8" s="17"/>
      <c r="R8" s="17"/>
      <c r="S8" s="17"/>
      <c r="T8" s="17"/>
      <c r="U8" s="17"/>
      <c r="V8" s="17"/>
      <c r="W8" s="17"/>
      <c r="X8" s="17"/>
      <c r="Y8" s="17"/>
      <c r="Z8" s="17"/>
      <c r="AA8" s="17"/>
      <c r="AB8" s="17"/>
      <c r="AC8" s="17"/>
      <c r="AD8" s="17"/>
      <c r="AE8" s="17"/>
      <c r="AF8" s="17"/>
      <c r="AG8" s="18"/>
    </row>
    <row r="9" spans="1:56" ht="14.5" thickBot="1" x14ac:dyDescent="0.35">
      <c r="A9" s="537"/>
      <c r="B9" s="479"/>
      <c r="C9" s="480"/>
      <c r="D9" s="20">
        <v>1</v>
      </c>
      <c r="E9" s="21">
        <v>2</v>
      </c>
      <c r="F9" s="21">
        <v>3</v>
      </c>
      <c r="G9" s="21">
        <v>4</v>
      </c>
      <c r="H9" s="21">
        <v>5</v>
      </c>
      <c r="I9" s="21">
        <v>6</v>
      </c>
      <c r="J9" s="21">
        <v>7</v>
      </c>
      <c r="K9" s="21">
        <v>8</v>
      </c>
      <c r="L9" s="21">
        <v>9</v>
      </c>
      <c r="M9" s="21">
        <v>10</v>
      </c>
      <c r="N9" s="484"/>
      <c r="O9" s="539"/>
      <c r="P9" s="540" t="s">
        <v>15</v>
      </c>
      <c r="Q9" s="541"/>
      <c r="R9" s="541"/>
      <c r="S9" s="541"/>
      <c r="T9" s="541"/>
      <c r="U9" s="541"/>
      <c r="V9" s="541"/>
      <c r="W9" s="541"/>
      <c r="X9" s="541"/>
      <c r="Y9" s="541"/>
      <c r="Z9" s="541"/>
      <c r="AA9" s="541"/>
      <c r="AB9" s="541"/>
      <c r="AC9" s="541"/>
      <c r="AD9" s="541"/>
      <c r="AE9" s="541"/>
      <c r="AF9" s="541"/>
      <c r="AG9" s="542"/>
    </row>
    <row r="10" spans="1:56" ht="12.75" customHeight="1" x14ac:dyDescent="0.25">
      <c r="A10" s="543" t="s">
        <v>16</v>
      </c>
      <c r="B10" s="446" t="s">
        <v>69</v>
      </c>
      <c r="C10" s="22">
        <v>1</v>
      </c>
      <c r="D10" s="144">
        <v>0.28999999999999998</v>
      </c>
      <c r="E10" s="144">
        <v>-0.56000000000000005</v>
      </c>
      <c r="F10" s="144">
        <v>1.34</v>
      </c>
      <c r="G10" s="144">
        <v>0.47</v>
      </c>
      <c r="H10" s="144">
        <v>-0.8</v>
      </c>
      <c r="I10" s="144">
        <v>0.02</v>
      </c>
      <c r="J10" s="144">
        <v>0.59</v>
      </c>
      <c r="K10" s="144">
        <v>-0.31</v>
      </c>
      <c r="L10" s="144">
        <v>2.2599999999999998</v>
      </c>
      <c r="M10" s="144">
        <v>-1.36</v>
      </c>
      <c r="N10" s="23"/>
      <c r="O10" s="148">
        <f>IF(ISBLANK($O$4),,SUM(D10:M10)/$O$4)</f>
        <v>0.19399999999999998</v>
      </c>
      <c r="P10" s="24"/>
      <c r="Q10" s="17"/>
      <c r="R10" s="17"/>
      <c r="S10" s="17"/>
      <c r="T10" s="17"/>
      <c r="U10" s="17"/>
      <c r="V10" s="17"/>
      <c r="W10" s="17"/>
      <c r="X10" s="17"/>
      <c r="Y10" s="17"/>
      <c r="Z10" s="17"/>
      <c r="AA10" s="17"/>
      <c r="AB10" s="17"/>
      <c r="AC10" s="17"/>
      <c r="AD10" s="17"/>
      <c r="AE10" s="17"/>
      <c r="AF10" s="17"/>
      <c r="AG10" s="18"/>
      <c r="AK10" s="25"/>
      <c r="AL10" s="25"/>
      <c r="AP10" s="25"/>
      <c r="AQ10" s="25"/>
      <c r="AR10" s="25"/>
      <c r="AS10" s="25"/>
      <c r="AT10" s="25"/>
      <c r="AU10" s="25"/>
      <c r="AV10" s="25"/>
      <c r="AW10" s="25"/>
      <c r="AX10" s="25">
        <f>$N$54</f>
        <v>0</v>
      </c>
      <c r="AY10" s="25">
        <f>$N$54</f>
        <v>0</v>
      </c>
    </row>
    <row r="11" spans="1:56" x14ac:dyDescent="0.25">
      <c r="A11" s="544"/>
      <c r="B11" s="447"/>
      <c r="C11" s="26">
        <v>2</v>
      </c>
      <c r="D11" s="145">
        <v>0.41</v>
      </c>
      <c r="E11" s="145">
        <v>-0.68</v>
      </c>
      <c r="F11" s="145">
        <v>1.17</v>
      </c>
      <c r="G11" s="145">
        <v>0.5</v>
      </c>
      <c r="H11" s="145">
        <v>-0.92</v>
      </c>
      <c r="I11" s="145">
        <v>-0.11</v>
      </c>
      <c r="J11" s="145">
        <v>0.75</v>
      </c>
      <c r="K11" s="145">
        <v>-0.2</v>
      </c>
      <c r="L11" s="145">
        <v>1.99</v>
      </c>
      <c r="M11" s="145">
        <v>-1.25</v>
      </c>
      <c r="N11" s="27"/>
      <c r="O11" s="149">
        <f t="shared" ref="O11:O25" si="0">IF(ISBLANK($O$4),,SUM(D11:M11)/$O$4)</f>
        <v>0.16600000000000001</v>
      </c>
      <c r="P11" s="24"/>
      <c r="Q11" s="17"/>
      <c r="R11" s="17"/>
      <c r="S11" s="17"/>
      <c r="T11" s="17"/>
      <c r="U11" s="17"/>
      <c r="V11" s="17"/>
      <c r="W11" s="17"/>
      <c r="X11" s="17"/>
      <c r="Y11" s="17"/>
      <c r="Z11" s="17"/>
      <c r="AA11" s="17"/>
      <c r="AB11" s="17"/>
      <c r="AC11" s="17"/>
      <c r="AD11" s="17"/>
      <c r="AE11" s="17"/>
      <c r="AF11" s="17"/>
      <c r="AG11" s="18"/>
      <c r="AP11" s="25"/>
      <c r="AQ11" s="25"/>
      <c r="AR11" s="25"/>
      <c r="AS11" s="25"/>
      <c r="AT11" s="25"/>
      <c r="AU11" s="25"/>
      <c r="AV11" s="25"/>
      <c r="AW11" s="25"/>
      <c r="AX11" s="25">
        <f>$N$55</f>
        <v>0</v>
      </c>
      <c r="AY11" s="25">
        <f>$N$55</f>
        <v>0</v>
      </c>
    </row>
    <row r="12" spans="1:56" x14ac:dyDescent="0.25">
      <c r="A12" s="544"/>
      <c r="B12" s="447"/>
      <c r="C12" s="26">
        <v>3</v>
      </c>
      <c r="D12" s="145">
        <v>0.64</v>
      </c>
      <c r="E12" s="145">
        <v>-0.57999999999999996</v>
      </c>
      <c r="F12" s="145">
        <v>1.27</v>
      </c>
      <c r="G12" s="145">
        <v>0.64</v>
      </c>
      <c r="H12" s="145">
        <v>-0.84</v>
      </c>
      <c r="I12" s="145">
        <v>-0.21</v>
      </c>
      <c r="J12" s="145">
        <v>0.66</v>
      </c>
      <c r="K12" s="145">
        <v>-0.17</v>
      </c>
      <c r="L12" s="145">
        <v>2.0099999999999998</v>
      </c>
      <c r="M12" s="145">
        <v>-1.31</v>
      </c>
      <c r="N12" s="27"/>
      <c r="O12" s="149">
        <f t="shared" si="0"/>
        <v>0.21100000000000002</v>
      </c>
      <c r="P12" s="24"/>
      <c r="Q12" s="17"/>
      <c r="R12" s="17"/>
      <c r="S12" s="17"/>
      <c r="T12" s="17"/>
      <c r="U12" s="17"/>
      <c r="V12" s="17"/>
      <c r="W12" s="17"/>
      <c r="X12" s="17"/>
      <c r="Y12" s="17"/>
      <c r="Z12" s="17"/>
      <c r="AA12" s="17"/>
      <c r="AB12" s="17"/>
      <c r="AC12" s="17"/>
      <c r="AD12" s="17"/>
      <c r="AE12" s="17"/>
      <c r="AF12" s="17"/>
      <c r="AG12" s="18"/>
      <c r="AP12" s="25"/>
      <c r="AQ12" s="25"/>
      <c r="AR12" s="25"/>
      <c r="AS12" s="25"/>
      <c r="AT12" s="25"/>
      <c r="AU12" s="25"/>
      <c r="AV12" s="25"/>
      <c r="AW12" s="25"/>
      <c r="AX12" s="25">
        <f>$O$25</f>
        <v>1.4444444444443815E-3</v>
      </c>
      <c r="AY12" s="25">
        <f>$O$25</f>
        <v>1.4444444444443815E-3</v>
      </c>
    </row>
    <row r="13" spans="1:56" x14ac:dyDescent="0.25">
      <c r="A13" s="544"/>
      <c r="B13" s="447"/>
      <c r="C13" s="28" t="s">
        <v>17</v>
      </c>
      <c r="D13" s="146">
        <f t="shared" ref="D13:M13" si="1">IF(ISBLANK($O$6),,SUM(D10:D12)/$O$6)</f>
        <v>0.4466666666666666</v>
      </c>
      <c r="E13" s="146">
        <f t="shared" si="1"/>
        <v>-0.6066666666666668</v>
      </c>
      <c r="F13" s="146">
        <f t="shared" si="1"/>
        <v>1.26</v>
      </c>
      <c r="G13" s="146">
        <f t="shared" si="1"/>
        <v>0.53666666666666663</v>
      </c>
      <c r="H13" s="146">
        <f t="shared" si="1"/>
        <v>-0.85333333333333339</v>
      </c>
      <c r="I13" s="146">
        <f t="shared" si="1"/>
        <v>-9.9999999999999992E-2</v>
      </c>
      <c r="J13" s="146">
        <f t="shared" si="1"/>
        <v>0.66666666666666663</v>
      </c>
      <c r="K13" s="146">
        <f t="shared" si="1"/>
        <v>-0.22666666666666668</v>
      </c>
      <c r="L13" s="146">
        <f t="shared" si="1"/>
        <v>2.0866666666666664</v>
      </c>
      <c r="M13" s="146">
        <f t="shared" si="1"/>
        <v>-1.3066666666666669</v>
      </c>
      <c r="N13" s="29"/>
      <c r="O13" s="149">
        <f t="shared" si="0"/>
        <v>0.19033333333333327</v>
      </c>
      <c r="P13" s="24"/>
      <c r="Q13" s="17"/>
      <c r="R13" s="17"/>
      <c r="S13" s="17"/>
      <c r="T13" s="17"/>
      <c r="U13" s="17"/>
      <c r="V13" s="17"/>
      <c r="W13" s="17"/>
      <c r="X13" s="17"/>
      <c r="Y13" s="17"/>
      <c r="Z13" s="17"/>
      <c r="AA13" s="17"/>
      <c r="AB13" s="17"/>
      <c r="AC13" s="17"/>
      <c r="AD13" s="17"/>
      <c r="AE13" s="17"/>
      <c r="AF13" s="17"/>
      <c r="AG13" s="18"/>
      <c r="AP13" s="25"/>
      <c r="AQ13" s="25"/>
      <c r="AR13" s="25"/>
      <c r="AS13" s="25"/>
      <c r="AT13" s="25"/>
      <c r="AU13" s="25"/>
      <c r="AV13" s="25"/>
      <c r="AW13" s="25"/>
      <c r="AX13" s="25"/>
      <c r="AY13" s="25"/>
    </row>
    <row r="14" spans="1:56" ht="13" thickBot="1" x14ac:dyDescent="0.3">
      <c r="A14" s="544"/>
      <c r="B14" s="448"/>
      <c r="C14" s="30" t="s">
        <v>18</v>
      </c>
      <c r="D14" s="147">
        <f t="shared" ref="D14:M14" si="2">MAX(D10:D12)-MIN(D10:D12)</f>
        <v>0.35000000000000003</v>
      </c>
      <c r="E14" s="147">
        <f t="shared" si="2"/>
        <v>0.12</v>
      </c>
      <c r="F14" s="147">
        <f t="shared" si="2"/>
        <v>0.17000000000000015</v>
      </c>
      <c r="G14" s="147">
        <f t="shared" si="2"/>
        <v>0.17000000000000004</v>
      </c>
      <c r="H14" s="147">
        <f t="shared" si="2"/>
        <v>0.12</v>
      </c>
      <c r="I14" s="147">
        <f t="shared" si="2"/>
        <v>0.22999999999999998</v>
      </c>
      <c r="J14" s="147">
        <f t="shared" si="2"/>
        <v>0.16000000000000003</v>
      </c>
      <c r="K14" s="147">
        <f t="shared" si="2"/>
        <v>0.13999999999999999</v>
      </c>
      <c r="L14" s="147">
        <f t="shared" si="2"/>
        <v>0.2699999999999998</v>
      </c>
      <c r="M14" s="147">
        <f t="shared" si="2"/>
        <v>0.1100000000000001</v>
      </c>
      <c r="N14" s="32"/>
      <c r="O14" s="150">
        <f t="shared" si="0"/>
        <v>0.184</v>
      </c>
      <c r="P14" s="24"/>
      <c r="Q14" s="17"/>
      <c r="R14" s="17"/>
      <c r="S14" s="17"/>
      <c r="T14" s="17"/>
      <c r="U14" s="17"/>
      <c r="V14" s="17"/>
      <c r="W14" s="17"/>
      <c r="X14" s="17"/>
      <c r="Y14" s="17"/>
      <c r="Z14" s="17"/>
      <c r="AA14" s="17"/>
      <c r="AB14" s="17"/>
      <c r="AC14" s="17"/>
      <c r="AD14" s="17"/>
      <c r="AE14" s="17"/>
      <c r="AF14" s="17"/>
      <c r="AG14" s="18"/>
      <c r="AP14" s="25"/>
      <c r="AQ14" s="25"/>
      <c r="AR14" s="25"/>
      <c r="AS14" s="25"/>
      <c r="AT14" s="25"/>
      <c r="AU14" s="25"/>
      <c r="AV14" s="25"/>
      <c r="AW14" s="25"/>
      <c r="AX14" s="25">
        <f>$J$59</f>
        <v>0</v>
      </c>
      <c r="AY14" s="25">
        <f>$J$59</f>
        <v>0</v>
      </c>
    </row>
    <row r="15" spans="1:56" ht="13.5" customHeight="1" x14ac:dyDescent="0.25">
      <c r="A15" s="544"/>
      <c r="B15" s="449" t="s">
        <v>70</v>
      </c>
      <c r="C15" s="22">
        <v>1</v>
      </c>
      <c r="D15" s="144">
        <v>0.08</v>
      </c>
      <c r="E15" s="144">
        <v>-0.47</v>
      </c>
      <c r="F15" s="144">
        <v>1.19</v>
      </c>
      <c r="G15" s="144">
        <v>0.01</v>
      </c>
      <c r="H15" s="144">
        <v>-0.56000000000000005</v>
      </c>
      <c r="I15" s="144">
        <v>-0.2</v>
      </c>
      <c r="J15" s="144">
        <v>0.47</v>
      </c>
      <c r="K15" s="144">
        <v>-0.63</v>
      </c>
      <c r="L15" s="144">
        <v>1.8</v>
      </c>
      <c r="M15" s="144">
        <v>-1.68</v>
      </c>
      <c r="N15" s="23"/>
      <c r="O15" s="148">
        <f t="shared" si="0"/>
        <v>1.0000000000000009E-3</v>
      </c>
      <c r="P15" s="24"/>
      <c r="Q15" s="17"/>
      <c r="R15" s="17"/>
      <c r="S15" s="17"/>
      <c r="T15" s="17"/>
      <c r="U15" s="17"/>
      <c r="V15" s="17"/>
      <c r="W15" s="17"/>
      <c r="X15" s="17"/>
      <c r="Y15" s="17"/>
      <c r="Z15" s="17"/>
      <c r="AA15" s="17"/>
      <c r="AB15" s="17"/>
      <c r="AC15" s="17"/>
      <c r="AD15" s="17"/>
      <c r="AE15" s="17"/>
      <c r="AF15" s="17"/>
      <c r="AG15" s="18"/>
      <c r="AP15" s="25"/>
      <c r="AQ15" s="25"/>
      <c r="AR15" s="25"/>
      <c r="AS15" s="25"/>
      <c r="AT15" s="25"/>
      <c r="AU15" s="25"/>
      <c r="AV15" s="25"/>
      <c r="AW15" s="25"/>
      <c r="AX15" s="25">
        <v>0</v>
      </c>
      <c r="AY15" s="25">
        <v>0</v>
      </c>
    </row>
    <row r="16" spans="1:56" x14ac:dyDescent="0.25">
      <c r="A16" s="544"/>
      <c r="B16" s="450"/>
      <c r="C16" s="26">
        <v>2</v>
      </c>
      <c r="D16" s="145">
        <v>0.25</v>
      </c>
      <c r="E16" s="145">
        <v>-1.22</v>
      </c>
      <c r="F16" s="145">
        <v>0.94</v>
      </c>
      <c r="G16" s="145">
        <v>1.03</v>
      </c>
      <c r="H16" s="145">
        <v>-1.2</v>
      </c>
      <c r="I16" s="145">
        <v>0.22</v>
      </c>
      <c r="J16" s="145">
        <v>0.55000000000000004</v>
      </c>
      <c r="K16" s="145">
        <v>0.08</v>
      </c>
      <c r="L16" s="145">
        <v>2.12</v>
      </c>
      <c r="M16" s="145">
        <v>-1.62</v>
      </c>
      <c r="N16" s="27"/>
      <c r="O16" s="149">
        <f t="shared" si="0"/>
        <v>0.11499999999999999</v>
      </c>
      <c r="P16" s="24"/>
      <c r="Q16" s="17"/>
      <c r="R16" s="17"/>
      <c r="S16" s="17"/>
      <c r="T16" s="17"/>
      <c r="U16" s="17"/>
      <c r="V16" s="17"/>
      <c r="W16" s="17"/>
      <c r="X16" s="17"/>
      <c r="Y16" s="17"/>
      <c r="Z16" s="17"/>
      <c r="AA16" s="17"/>
      <c r="AB16" s="17"/>
      <c r="AC16" s="17"/>
      <c r="AD16" s="17"/>
      <c r="AE16" s="17"/>
      <c r="AF16" s="17"/>
      <c r="AG16" s="18"/>
      <c r="AO16" s="25"/>
      <c r="AP16" s="25"/>
      <c r="AQ16" s="25"/>
      <c r="AR16" s="25"/>
      <c r="AS16" s="25"/>
      <c r="AT16" s="25"/>
      <c r="AU16" s="25"/>
      <c r="AV16" s="25"/>
      <c r="AW16" s="25"/>
      <c r="AX16" s="25" t="e">
        <f>AVERAGE($O$14,$O$19,#REF!)</f>
        <v>#REF!</v>
      </c>
      <c r="AY16" s="25" t="e">
        <f>AVERAGE($O$14,$O$19,#REF!)</f>
        <v>#REF!</v>
      </c>
    </row>
    <row r="17" spans="1:33" x14ac:dyDescent="0.25">
      <c r="A17" s="544"/>
      <c r="B17" s="450"/>
      <c r="C17" s="26">
        <v>3</v>
      </c>
      <c r="D17" s="145">
        <v>7.0000000000000007E-2</v>
      </c>
      <c r="E17" s="145">
        <v>-0.68</v>
      </c>
      <c r="F17" s="145">
        <v>1.34</v>
      </c>
      <c r="G17" s="145">
        <v>0.2</v>
      </c>
      <c r="H17" s="145">
        <v>-1.28</v>
      </c>
      <c r="I17" s="145">
        <v>0.06</v>
      </c>
      <c r="J17" s="145">
        <v>0.83</v>
      </c>
      <c r="K17" s="145">
        <v>-0.34</v>
      </c>
      <c r="L17" s="145">
        <v>2.19</v>
      </c>
      <c r="M17" s="145">
        <v>-1.5</v>
      </c>
      <c r="N17" s="27"/>
      <c r="O17" s="149">
        <f t="shared" si="0"/>
        <v>8.8999999999999968E-2</v>
      </c>
      <c r="P17" s="24"/>
      <c r="Q17" s="17"/>
      <c r="R17" s="17"/>
      <c r="S17" s="17"/>
      <c r="T17" s="17"/>
      <c r="U17" s="17"/>
      <c r="V17" s="17"/>
      <c r="W17" s="17"/>
      <c r="X17" s="17"/>
      <c r="Y17" s="17"/>
      <c r="Z17" s="17"/>
      <c r="AA17" s="17"/>
      <c r="AB17" s="17"/>
      <c r="AC17" s="17"/>
      <c r="AD17" s="17"/>
      <c r="AE17" s="17"/>
      <c r="AF17" s="17"/>
      <c r="AG17" s="18"/>
    </row>
    <row r="18" spans="1:33" x14ac:dyDescent="0.25">
      <c r="A18" s="544"/>
      <c r="B18" s="450"/>
      <c r="C18" s="28" t="s">
        <v>17</v>
      </c>
      <c r="D18" s="146">
        <f t="shared" ref="D18:M18" si="3">IF(ISBLANK($O$6),,SUM(D15:D17)/$O$6)</f>
        <v>0.13333333333333333</v>
      </c>
      <c r="E18" s="146">
        <f t="shared" si="3"/>
        <v>-0.79</v>
      </c>
      <c r="F18" s="146">
        <f t="shared" si="3"/>
        <v>1.1566666666666665</v>
      </c>
      <c r="G18" s="146">
        <f t="shared" si="3"/>
        <v>0.41333333333333333</v>
      </c>
      <c r="H18" s="146">
        <f t="shared" si="3"/>
        <v>-1.0133333333333334</v>
      </c>
      <c r="I18" s="146">
        <f t="shared" si="3"/>
        <v>2.6666666666666661E-2</v>
      </c>
      <c r="J18" s="146">
        <f t="shared" si="3"/>
        <v>0.6166666666666667</v>
      </c>
      <c r="K18" s="146">
        <f t="shared" si="3"/>
        <v>-0.29666666666666669</v>
      </c>
      <c r="L18" s="146">
        <f t="shared" si="3"/>
        <v>2.0366666666666666</v>
      </c>
      <c r="M18" s="146">
        <f t="shared" si="3"/>
        <v>-1.5999999999999999</v>
      </c>
      <c r="N18" s="29"/>
      <c r="O18" s="149">
        <f t="shared" si="0"/>
        <v>6.8333333333333288E-2</v>
      </c>
      <c r="P18" s="24"/>
      <c r="Q18" s="17"/>
      <c r="R18" s="17"/>
      <c r="S18" s="17"/>
      <c r="T18" s="17"/>
      <c r="U18" s="17"/>
      <c r="V18" s="17"/>
      <c r="W18" s="17"/>
      <c r="X18" s="17"/>
      <c r="Y18" s="17"/>
      <c r="Z18" s="17"/>
      <c r="AA18" s="17"/>
      <c r="AB18" s="17"/>
      <c r="AC18" s="17"/>
      <c r="AD18" s="17"/>
      <c r="AE18" s="17"/>
      <c r="AF18" s="17"/>
      <c r="AG18" s="18"/>
    </row>
    <row r="19" spans="1:33" ht="13" thickBot="1" x14ac:dyDescent="0.3">
      <c r="A19" s="544"/>
      <c r="B19" s="451"/>
      <c r="C19" s="30" t="s">
        <v>18</v>
      </c>
      <c r="D19" s="147">
        <f t="shared" ref="D19:M19" si="4">MAX(D15:D17)-MIN(D15:D17)</f>
        <v>0.18</v>
      </c>
      <c r="E19" s="147">
        <f t="shared" si="4"/>
        <v>0.75</v>
      </c>
      <c r="F19" s="147">
        <f t="shared" si="4"/>
        <v>0.40000000000000013</v>
      </c>
      <c r="G19" s="147">
        <f t="shared" si="4"/>
        <v>1.02</v>
      </c>
      <c r="H19" s="147">
        <f t="shared" si="4"/>
        <v>0.72</v>
      </c>
      <c r="I19" s="147">
        <f t="shared" si="4"/>
        <v>0.42000000000000004</v>
      </c>
      <c r="J19" s="147">
        <f t="shared" si="4"/>
        <v>0.36</v>
      </c>
      <c r="K19" s="147">
        <f t="shared" si="4"/>
        <v>0.71</v>
      </c>
      <c r="L19" s="147">
        <f t="shared" si="4"/>
        <v>0.3899999999999999</v>
      </c>
      <c r="M19" s="147">
        <f t="shared" si="4"/>
        <v>0.17999999999999994</v>
      </c>
      <c r="N19" s="32"/>
      <c r="O19" s="150">
        <f t="shared" si="0"/>
        <v>0.51300000000000001</v>
      </c>
      <c r="P19" s="24"/>
      <c r="Q19" s="17"/>
      <c r="R19" s="17"/>
      <c r="S19" s="17"/>
      <c r="T19" s="17"/>
      <c r="U19" s="17"/>
      <c r="V19" s="17"/>
      <c r="W19" s="17"/>
      <c r="X19" s="17"/>
      <c r="Y19" s="17"/>
      <c r="Z19" s="17"/>
      <c r="AA19" s="17"/>
      <c r="AB19" s="17"/>
      <c r="AC19" s="17"/>
      <c r="AD19" s="17"/>
      <c r="AE19" s="17"/>
      <c r="AF19" s="17"/>
      <c r="AG19" s="18"/>
    </row>
    <row r="20" spans="1:33" ht="13.5" customHeight="1" x14ac:dyDescent="0.25">
      <c r="A20" s="544"/>
      <c r="B20" s="449" t="s">
        <v>71</v>
      </c>
      <c r="C20" s="22">
        <v>1</v>
      </c>
      <c r="D20" s="144">
        <v>0.04</v>
      </c>
      <c r="E20" s="144">
        <v>-1.38</v>
      </c>
      <c r="F20" s="144">
        <v>0.88</v>
      </c>
      <c r="G20" s="144">
        <v>0.14000000000000001</v>
      </c>
      <c r="H20" s="144">
        <v>-1.46</v>
      </c>
      <c r="I20" s="144">
        <v>-0.28999999999999998</v>
      </c>
      <c r="J20" s="144">
        <v>0.02</v>
      </c>
      <c r="K20" s="144">
        <v>-0.46</v>
      </c>
      <c r="L20" s="144">
        <v>1.77</v>
      </c>
      <c r="M20" s="144">
        <v>-1.49</v>
      </c>
      <c r="N20" s="23"/>
      <c r="O20" s="148">
        <f t="shared" si="0"/>
        <v>-0.22299999999999995</v>
      </c>
      <c r="P20" s="24"/>
      <c r="Q20" s="17"/>
      <c r="R20" s="17"/>
      <c r="S20" s="17"/>
      <c r="T20" s="17"/>
      <c r="U20" s="17"/>
      <c r="V20" s="17"/>
      <c r="W20" s="17"/>
      <c r="X20" s="17"/>
      <c r="Y20" s="17"/>
      <c r="Z20" s="17"/>
      <c r="AA20" s="17"/>
      <c r="AB20" s="17"/>
      <c r="AC20" s="17"/>
      <c r="AD20" s="17"/>
      <c r="AE20" s="17"/>
      <c r="AF20" s="17"/>
      <c r="AG20" s="18"/>
    </row>
    <row r="21" spans="1:33" x14ac:dyDescent="0.25">
      <c r="A21" s="544"/>
      <c r="B21" s="450"/>
      <c r="C21" s="26">
        <v>2</v>
      </c>
      <c r="D21" s="145">
        <v>-0.11</v>
      </c>
      <c r="E21" s="145">
        <v>-1.1299999999999999</v>
      </c>
      <c r="F21" s="145">
        <v>1.0900000000000001</v>
      </c>
      <c r="G21" s="145">
        <v>0.2</v>
      </c>
      <c r="H21" s="145">
        <v>-1.07</v>
      </c>
      <c r="I21" s="145">
        <v>-0.67</v>
      </c>
      <c r="J21" s="145">
        <v>0.01</v>
      </c>
      <c r="K21" s="145">
        <v>-0.56000000000000005</v>
      </c>
      <c r="L21" s="145">
        <v>1.45</v>
      </c>
      <c r="M21" s="145">
        <v>-1.77</v>
      </c>
      <c r="N21" s="27"/>
      <c r="O21" s="149">
        <f t="shared" si="0"/>
        <v>-0.25600000000000006</v>
      </c>
      <c r="P21" s="24"/>
      <c r="Q21" s="17"/>
      <c r="R21" s="17"/>
      <c r="S21" s="17"/>
      <c r="T21" s="17"/>
      <c r="U21" s="17"/>
      <c r="V21" s="17"/>
      <c r="W21" s="17"/>
      <c r="X21" s="17"/>
      <c r="Y21" s="17"/>
      <c r="Z21" s="17"/>
      <c r="AA21" s="17"/>
      <c r="AB21" s="17"/>
      <c r="AC21" s="17"/>
      <c r="AD21" s="17"/>
      <c r="AE21" s="17"/>
      <c r="AF21" s="17"/>
      <c r="AG21" s="18"/>
    </row>
    <row r="22" spans="1:33" x14ac:dyDescent="0.25">
      <c r="A22" s="544"/>
      <c r="B22" s="450"/>
      <c r="C22" s="26">
        <v>3</v>
      </c>
      <c r="D22" s="145">
        <v>-0.15</v>
      </c>
      <c r="E22" s="145">
        <v>-0.96</v>
      </c>
      <c r="F22" s="145">
        <v>0.67</v>
      </c>
      <c r="G22" s="145">
        <v>0.11</v>
      </c>
      <c r="H22" s="145">
        <v>-1.45</v>
      </c>
      <c r="I22" s="145">
        <v>-0.49</v>
      </c>
      <c r="J22" s="145">
        <v>0.21</v>
      </c>
      <c r="K22" s="145">
        <v>-0.49</v>
      </c>
      <c r="L22" s="145">
        <v>1.87</v>
      </c>
      <c r="M22" s="145">
        <v>-2.16</v>
      </c>
      <c r="N22" s="27"/>
      <c r="O22" s="149">
        <f t="shared" si="0"/>
        <v>-0.28399999999999997</v>
      </c>
      <c r="P22" s="24"/>
      <c r="Q22" s="17"/>
      <c r="R22" s="17"/>
      <c r="S22" s="17"/>
      <c r="T22" s="17"/>
      <c r="U22" s="17"/>
      <c r="V22" s="17"/>
      <c r="W22" s="17"/>
      <c r="X22" s="17"/>
      <c r="Y22" s="17"/>
      <c r="Z22" s="17"/>
      <c r="AA22" s="17"/>
      <c r="AB22" s="17"/>
      <c r="AC22" s="17"/>
      <c r="AD22" s="17"/>
      <c r="AE22" s="17"/>
      <c r="AF22" s="17"/>
      <c r="AG22" s="18"/>
    </row>
    <row r="23" spans="1:33" x14ac:dyDescent="0.25">
      <c r="A23" s="544"/>
      <c r="B23" s="450"/>
      <c r="C23" s="28" t="s">
        <v>17</v>
      </c>
      <c r="D23" s="146">
        <f t="shared" ref="D23:M23" si="5">IF(ISBLANK($O$6),,SUM(D20:D22)/$O$6)</f>
        <v>-7.3333333333333334E-2</v>
      </c>
      <c r="E23" s="146">
        <f t="shared" si="5"/>
        <v>-1.1566666666666665</v>
      </c>
      <c r="F23" s="146">
        <f t="shared" si="5"/>
        <v>0.88</v>
      </c>
      <c r="G23" s="146">
        <f t="shared" si="5"/>
        <v>0.15</v>
      </c>
      <c r="H23" s="146">
        <f t="shared" si="5"/>
        <v>-1.3266666666666669</v>
      </c>
      <c r="I23" s="146">
        <f t="shared" si="5"/>
        <v>-0.48333333333333334</v>
      </c>
      <c r="J23" s="146">
        <f t="shared" si="5"/>
        <v>0.08</v>
      </c>
      <c r="K23" s="146">
        <f t="shared" si="5"/>
        <v>-0.5033333333333333</v>
      </c>
      <c r="L23" s="146">
        <f t="shared" si="5"/>
        <v>1.6966666666666665</v>
      </c>
      <c r="M23" s="146">
        <f t="shared" si="5"/>
        <v>-1.8066666666666666</v>
      </c>
      <c r="N23" s="29"/>
      <c r="O23" s="149">
        <f t="shared" si="0"/>
        <v>-0.2543333333333333</v>
      </c>
      <c r="P23" s="24"/>
      <c r="Q23" s="17"/>
      <c r="R23" s="17"/>
      <c r="S23" s="17"/>
      <c r="T23" s="17"/>
      <c r="U23" s="17"/>
      <c r="V23" s="17"/>
      <c r="W23" s="17"/>
      <c r="X23" s="17"/>
      <c r="Y23" s="17"/>
      <c r="Z23" s="17"/>
      <c r="AA23" s="17"/>
      <c r="AB23" s="17"/>
      <c r="AC23" s="17"/>
      <c r="AD23" s="17"/>
      <c r="AE23" s="17"/>
      <c r="AF23" s="17"/>
      <c r="AG23" s="18"/>
    </row>
    <row r="24" spans="1:33" ht="13" thickBot="1" x14ac:dyDescent="0.3">
      <c r="A24" s="545"/>
      <c r="B24" s="452"/>
      <c r="C24" s="30" t="s">
        <v>18</v>
      </c>
      <c r="D24" s="31">
        <f t="shared" ref="D24:M24" si="6">MAX(D20:D22)-MIN(D20:D22)</f>
        <v>0.19</v>
      </c>
      <c r="E24" s="31">
        <f t="shared" si="6"/>
        <v>0.41999999999999993</v>
      </c>
      <c r="F24" s="31">
        <f t="shared" si="6"/>
        <v>0.42000000000000004</v>
      </c>
      <c r="G24" s="31">
        <f t="shared" si="6"/>
        <v>9.0000000000000011E-2</v>
      </c>
      <c r="H24" s="31">
        <f t="shared" si="6"/>
        <v>0.3899999999999999</v>
      </c>
      <c r="I24" s="31">
        <f t="shared" si="6"/>
        <v>0.38000000000000006</v>
      </c>
      <c r="J24" s="31">
        <f t="shared" si="6"/>
        <v>0.19999999999999998</v>
      </c>
      <c r="K24" s="31">
        <f t="shared" si="6"/>
        <v>0.10000000000000003</v>
      </c>
      <c r="L24" s="31">
        <f t="shared" si="6"/>
        <v>0.42000000000000015</v>
      </c>
      <c r="M24" s="31">
        <f t="shared" si="6"/>
        <v>0.67000000000000015</v>
      </c>
      <c r="N24" s="32"/>
      <c r="O24" s="150">
        <f t="shared" si="0"/>
        <v>0.32800000000000001</v>
      </c>
      <c r="P24" s="24"/>
      <c r="Q24" s="17"/>
      <c r="R24" s="17"/>
      <c r="S24" s="17"/>
      <c r="T24" s="17"/>
      <c r="U24" s="17"/>
      <c r="V24" s="17"/>
      <c r="W24" s="17"/>
      <c r="X24" s="17"/>
      <c r="Y24" s="17"/>
      <c r="Z24" s="17"/>
      <c r="AA24" s="17"/>
      <c r="AB24" s="17"/>
      <c r="AC24" s="17"/>
      <c r="AD24" s="17"/>
      <c r="AE24" s="17"/>
      <c r="AF24" s="17"/>
      <c r="AG24" s="18"/>
    </row>
    <row r="25" spans="1:33" x14ac:dyDescent="0.25">
      <c r="A25" s="531" t="s">
        <v>19</v>
      </c>
      <c r="B25" s="489"/>
      <c r="C25" s="489"/>
      <c r="D25" s="349">
        <f t="shared" ref="D25:M25" si="7">IF(ISBLANK($O$5),,SUM(D13,D18,D23)/$O$5)</f>
        <v>0.16888888888888887</v>
      </c>
      <c r="E25" s="349">
        <f t="shared" si="7"/>
        <v>-0.85111111111111126</v>
      </c>
      <c r="F25" s="349">
        <f t="shared" si="7"/>
        <v>1.0988888888888888</v>
      </c>
      <c r="G25" s="349">
        <f t="shared" si="7"/>
        <v>0.36666666666666664</v>
      </c>
      <c r="H25" s="349">
        <f t="shared" si="7"/>
        <v>-1.0644444444444445</v>
      </c>
      <c r="I25" s="349">
        <f t="shared" si="7"/>
        <v>-0.18555555555555556</v>
      </c>
      <c r="J25" s="349">
        <f t="shared" si="7"/>
        <v>0.45444444444444443</v>
      </c>
      <c r="K25" s="349">
        <f t="shared" si="7"/>
        <v>-0.34222222222222226</v>
      </c>
      <c r="L25" s="349">
        <f t="shared" si="7"/>
        <v>1.9399999999999997</v>
      </c>
      <c r="M25" s="349">
        <f t="shared" si="7"/>
        <v>-1.5711111111111109</v>
      </c>
      <c r="N25" s="33"/>
      <c r="O25" s="34">
        <f t="shared" si="0"/>
        <v>1.4444444444443815E-3</v>
      </c>
      <c r="P25" s="24"/>
      <c r="Q25" s="17"/>
      <c r="R25" s="17"/>
      <c r="S25" s="17"/>
      <c r="T25" s="17"/>
      <c r="U25" s="17"/>
      <c r="V25" s="17"/>
      <c r="W25" s="17"/>
      <c r="X25" s="17"/>
      <c r="Y25" s="17"/>
      <c r="Z25" s="17"/>
      <c r="AA25" s="17"/>
      <c r="AB25" s="17"/>
      <c r="AC25" s="17"/>
      <c r="AD25" s="17"/>
      <c r="AE25" s="17"/>
      <c r="AF25" s="17"/>
      <c r="AG25" s="18"/>
    </row>
    <row r="26" spans="1:33" ht="13" thickBot="1" x14ac:dyDescent="0.3">
      <c r="A26" s="532"/>
      <c r="B26" s="491"/>
      <c r="C26" s="491"/>
      <c r="D26" s="350"/>
      <c r="E26" s="350"/>
      <c r="F26" s="350"/>
      <c r="G26" s="350"/>
      <c r="H26" s="350"/>
      <c r="I26" s="350"/>
      <c r="J26" s="350"/>
      <c r="K26" s="350"/>
      <c r="L26" s="350"/>
      <c r="M26" s="350"/>
      <c r="N26" s="35"/>
      <c r="O26" s="36">
        <f>MAX(D25:M26)-MIN(D25:M26)</f>
        <v>3.5111111111111106</v>
      </c>
      <c r="P26" s="24"/>
      <c r="Q26" s="17"/>
      <c r="R26" s="17"/>
      <c r="S26" s="17"/>
      <c r="T26" s="17"/>
      <c r="U26" s="17"/>
      <c r="V26" s="17"/>
      <c r="W26" s="17"/>
      <c r="X26" s="17"/>
      <c r="Y26" s="17"/>
      <c r="Z26" s="17"/>
      <c r="AA26" s="17"/>
      <c r="AB26" s="17"/>
      <c r="AC26" s="17"/>
      <c r="AD26" s="17"/>
      <c r="AE26" s="17"/>
      <c r="AF26" s="17"/>
      <c r="AG26" s="18"/>
    </row>
    <row r="27" spans="1:33" ht="14.25" customHeight="1" x14ac:dyDescent="0.4">
      <c r="A27" s="530" t="s">
        <v>20</v>
      </c>
      <c r="B27" s="362"/>
      <c r="C27" s="362"/>
      <c r="D27" s="37" t="s">
        <v>21</v>
      </c>
      <c r="E27" s="38"/>
      <c r="F27" s="39"/>
      <c r="G27" s="39"/>
      <c r="H27" s="39">
        <f>IF(O5=0,,SUM(O24,O19,O14)/O5)</f>
        <v>0.34166666666666662</v>
      </c>
      <c r="I27" s="40"/>
      <c r="J27" s="40"/>
      <c r="K27" s="41"/>
      <c r="L27" s="486" t="s">
        <v>22</v>
      </c>
      <c r="M27" s="487"/>
      <c r="N27" s="338" t="s">
        <v>23</v>
      </c>
      <c r="O27" s="525"/>
      <c r="P27" s="24"/>
      <c r="Q27" s="17"/>
      <c r="R27" s="17"/>
      <c r="S27" s="17"/>
      <c r="T27" s="17"/>
      <c r="U27" s="17"/>
      <c r="V27" s="17"/>
      <c r="W27" s="17"/>
      <c r="X27" s="17"/>
      <c r="Y27" s="17"/>
      <c r="Z27" s="17"/>
      <c r="AA27" s="17"/>
      <c r="AB27" s="17"/>
      <c r="AC27" s="17"/>
      <c r="AD27" s="17"/>
      <c r="AE27" s="17"/>
      <c r="AF27" s="17"/>
      <c r="AG27" s="18"/>
    </row>
    <row r="28" spans="1:33" ht="14.25" customHeight="1" x14ac:dyDescent="0.25">
      <c r="A28" s="526">
        <v>2</v>
      </c>
      <c r="B28" s="377"/>
      <c r="C28" s="377"/>
      <c r="D28" s="42">
        <v>3.27</v>
      </c>
      <c r="E28" s="43"/>
      <c r="F28" s="44"/>
      <c r="G28" s="44"/>
      <c r="H28" s="45">
        <f>IF(O5=2,MAX(O18,O13)-MIN(O18,O13),MAX(O23,O18,O13)-MIN(O23,O18,O13))</f>
        <v>0.44466666666666654</v>
      </c>
      <c r="I28" s="46"/>
      <c r="J28" s="46"/>
      <c r="K28" s="47"/>
      <c r="L28" s="421">
        <v>2</v>
      </c>
      <c r="M28" s="422"/>
      <c r="N28" s="423">
        <v>0.70709999999999995</v>
      </c>
      <c r="O28" s="527"/>
      <c r="P28" s="24"/>
      <c r="Q28" s="17"/>
      <c r="R28" s="17"/>
      <c r="S28" s="17"/>
      <c r="T28" s="17"/>
      <c r="U28" s="17"/>
      <c r="V28" s="17"/>
      <c r="W28" s="17"/>
      <c r="X28" s="17"/>
      <c r="Y28" s="17"/>
      <c r="Z28" s="17"/>
      <c r="AA28" s="17"/>
      <c r="AB28" s="17"/>
      <c r="AC28" s="17"/>
      <c r="AD28" s="17"/>
      <c r="AE28" s="17"/>
      <c r="AF28" s="17"/>
      <c r="AG28" s="18"/>
    </row>
    <row r="29" spans="1:33" ht="14.25" customHeight="1" thickBot="1" x14ac:dyDescent="0.3">
      <c r="A29" s="528">
        <v>3</v>
      </c>
      <c r="B29" s="380"/>
      <c r="C29" s="380"/>
      <c r="D29" s="48">
        <v>2.58</v>
      </c>
      <c r="E29" s="49"/>
      <c r="F29" s="50"/>
      <c r="G29" s="50"/>
      <c r="H29" s="51">
        <f>IF(A28=O6,D28,D29)*H27</f>
        <v>0.88149999999999995</v>
      </c>
      <c r="I29" s="52"/>
      <c r="J29" s="52"/>
      <c r="K29" s="53"/>
      <c r="L29" s="425">
        <v>3</v>
      </c>
      <c r="M29" s="426"/>
      <c r="N29" s="427">
        <v>0.52310000000000001</v>
      </c>
      <c r="O29" s="529"/>
      <c r="P29" s="24"/>
      <c r="Q29" s="17"/>
      <c r="R29" s="17"/>
      <c r="S29" s="17"/>
      <c r="T29" s="17"/>
      <c r="U29" s="17"/>
      <c r="V29" s="17"/>
      <c r="W29" s="17"/>
      <c r="X29" s="17"/>
      <c r="Y29" s="17"/>
      <c r="Z29" s="17"/>
      <c r="AA29" s="17"/>
      <c r="AB29" s="17"/>
      <c r="AC29" s="17"/>
      <c r="AD29" s="17"/>
      <c r="AE29" s="17"/>
      <c r="AF29" s="17"/>
      <c r="AG29" s="18"/>
    </row>
    <row r="30" spans="1:33" ht="15.5" thickBot="1" x14ac:dyDescent="0.45">
      <c r="A30" s="54" t="s">
        <v>24</v>
      </c>
      <c r="B30" s="55"/>
      <c r="C30" s="55"/>
      <c r="D30" s="55"/>
      <c r="E30" s="56"/>
      <c r="F30" s="435" t="s">
        <v>20</v>
      </c>
      <c r="G30" s="436"/>
      <c r="H30" s="436" t="s">
        <v>25</v>
      </c>
      <c r="I30" s="437"/>
      <c r="J30" s="438" t="s">
        <v>26</v>
      </c>
      <c r="K30" s="439"/>
      <c r="L30" s="439"/>
      <c r="M30" s="439"/>
      <c r="N30" s="439"/>
      <c r="O30" s="523"/>
      <c r="P30" s="24"/>
      <c r="Q30" s="17"/>
      <c r="R30" s="17"/>
      <c r="S30" s="17"/>
      <c r="T30" s="17"/>
      <c r="U30" s="17"/>
      <c r="V30" s="17"/>
      <c r="W30" s="17"/>
      <c r="X30" s="17"/>
      <c r="Y30" s="17"/>
      <c r="Z30" s="17"/>
      <c r="AA30" s="17"/>
      <c r="AB30" s="17"/>
      <c r="AC30" s="17"/>
      <c r="AD30" s="17"/>
      <c r="AE30" s="17"/>
      <c r="AF30" s="17"/>
      <c r="AG30" s="18"/>
    </row>
    <row r="31" spans="1:33" ht="14.25" customHeight="1" x14ac:dyDescent="0.3">
      <c r="A31" s="57"/>
      <c r="B31" s="58"/>
      <c r="C31" s="58"/>
      <c r="D31" s="59">
        <f>IF((F31=O6),H31,H32)*H27</f>
        <v>0.20185666666666663</v>
      </c>
      <c r="E31" s="60"/>
      <c r="F31" s="376">
        <v>2</v>
      </c>
      <c r="G31" s="377"/>
      <c r="H31" s="377">
        <v>0.88619999999999999</v>
      </c>
      <c r="I31" s="378"/>
      <c r="J31" s="429"/>
      <c r="K31" s="365"/>
      <c r="L31" s="432" t="s">
        <v>27</v>
      </c>
      <c r="M31" s="433"/>
      <c r="N31" s="433"/>
      <c r="O31" s="524"/>
      <c r="P31" s="24"/>
      <c r="Q31" s="17"/>
      <c r="R31" s="17"/>
      <c r="S31" s="17"/>
      <c r="T31" s="17"/>
      <c r="U31" s="17"/>
      <c r="V31" s="17"/>
      <c r="W31" s="17"/>
      <c r="X31" s="17"/>
      <c r="Y31" s="17"/>
      <c r="Z31" s="17"/>
      <c r="AA31" s="17"/>
      <c r="AB31" s="17"/>
      <c r="AC31" s="17"/>
      <c r="AD31" s="17"/>
      <c r="AE31" s="17"/>
      <c r="AF31" s="17"/>
      <c r="AG31" s="18"/>
    </row>
    <row r="32" spans="1:33" ht="13.5" thickBot="1" x14ac:dyDescent="0.35">
      <c r="A32" s="61" t="s">
        <v>28</v>
      </c>
      <c r="B32" s="62"/>
      <c r="C32" s="62"/>
      <c r="D32" s="62"/>
      <c r="E32" s="63"/>
      <c r="F32" s="379">
        <v>3</v>
      </c>
      <c r="G32" s="380"/>
      <c r="H32" s="380">
        <v>0.59079999999999999</v>
      </c>
      <c r="I32" s="381"/>
      <c r="J32" s="430"/>
      <c r="K32" s="431"/>
      <c r="L32" s="382" t="s">
        <v>29</v>
      </c>
      <c r="M32" s="383"/>
      <c r="N32" s="441" t="s">
        <v>30</v>
      </c>
      <c r="O32" s="519"/>
      <c r="P32" s="24"/>
      <c r="Q32" s="17"/>
      <c r="R32" s="17"/>
      <c r="S32" s="17"/>
      <c r="T32" s="17"/>
      <c r="U32" s="17"/>
      <c r="V32" s="17"/>
      <c r="W32" s="17"/>
      <c r="X32" s="17"/>
      <c r="Y32" s="17"/>
      <c r="Z32" s="17"/>
      <c r="AA32" s="17"/>
      <c r="AB32" s="17"/>
      <c r="AC32" s="17"/>
      <c r="AD32" s="17"/>
      <c r="AE32" s="17"/>
      <c r="AF32" s="17"/>
      <c r="AG32" s="18"/>
    </row>
    <row r="33" spans="1:56" ht="14.25" customHeight="1" x14ac:dyDescent="0.4">
      <c r="A33" s="64"/>
      <c r="B33" s="55"/>
      <c r="C33" s="55"/>
      <c r="D33" s="55"/>
      <c r="E33" s="55"/>
      <c r="F33" s="361" t="s">
        <v>31</v>
      </c>
      <c r="G33" s="362"/>
      <c r="H33" s="362" t="s">
        <v>32</v>
      </c>
      <c r="I33" s="363"/>
      <c r="J33" s="364" t="s">
        <v>33</v>
      </c>
      <c r="K33" s="365"/>
      <c r="L33" s="520">
        <f>IF(D42=0,,D31/D42)</f>
        <v>0.17611952036614426</v>
      </c>
      <c r="M33" s="521"/>
      <c r="N33" s="372">
        <f>IF(O7=0,,6*D31/O7)</f>
        <v>0.12111399999999999</v>
      </c>
      <c r="O33" s="522"/>
      <c r="P33" s="24"/>
      <c r="Q33" s="17"/>
      <c r="R33" s="17"/>
      <c r="S33" s="17"/>
      <c r="T33" s="17"/>
      <c r="U33" s="17"/>
      <c r="V33" s="17"/>
      <c r="W33" s="17"/>
      <c r="X33" s="17"/>
      <c r="Y33" s="17"/>
      <c r="Z33" s="17"/>
      <c r="AA33" s="17"/>
      <c r="AB33" s="17"/>
      <c r="AC33" s="17"/>
      <c r="AD33" s="17"/>
      <c r="AE33" s="17"/>
      <c r="AF33" s="17"/>
      <c r="AG33" s="18"/>
    </row>
    <row r="34" spans="1:56" ht="14.25" customHeight="1" x14ac:dyDescent="0.25">
      <c r="A34" s="57"/>
      <c r="B34" s="58"/>
      <c r="C34" s="58"/>
      <c r="D34" s="65">
        <f>IF((O4=0),,IF(O6=0,,IF(((H28*IF((L28=O5),N28,N29))^2-(D31^2/(O4*O6)))&lt;0,0,((H28*IF((L28=O5),N28,N29))^2-(D31^2/(O4*O6)))^0.5)))</f>
        <v>0.22966702910320372</v>
      </c>
      <c r="E34" s="58"/>
      <c r="F34" s="376">
        <v>2</v>
      </c>
      <c r="G34" s="377"/>
      <c r="H34" s="377">
        <v>0.70709999999999995</v>
      </c>
      <c r="I34" s="378"/>
      <c r="J34" s="366"/>
      <c r="K34" s="367"/>
      <c r="L34" s="511"/>
      <c r="M34" s="512"/>
      <c r="N34" s="374"/>
      <c r="O34" s="515"/>
      <c r="P34" s="24"/>
      <c r="Q34" s="17"/>
      <c r="R34" s="17"/>
      <c r="S34" s="17"/>
      <c r="T34" s="17"/>
      <c r="U34" s="17"/>
      <c r="V34" s="17"/>
      <c r="W34" s="17"/>
      <c r="X34" s="17"/>
      <c r="Y34" s="17"/>
      <c r="Z34" s="17"/>
      <c r="AA34" s="17"/>
      <c r="AB34" s="17"/>
      <c r="AC34" s="17"/>
      <c r="AD34" s="17"/>
      <c r="AE34" s="17"/>
      <c r="AF34" s="17"/>
      <c r="AG34" s="18"/>
    </row>
    <row r="35" spans="1:56" ht="12.75" customHeight="1" x14ac:dyDescent="0.25">
      <c r="A35" s="61" t="s">
        <v>34</v>
      </c>
      <c r="B35" s="62"/>
      <c r="C35" s="62"/>
      <c r="D35" s="62"/>
      <c r="E35" s="62"/>
      <c r="F35" s="376">
        <v>3</v>
      </c>
      <c r="G35" s="377"/>
      <c r="H35" s="377">
        <v>0.52310000000000001</v>
      </c>
      <c r="I35" s="378"/>
      <c r="J35" s="385" t="s">
        <v>35</v>
      </c>
      <c r="K35" s="367"/>
      <c r="L35" s="517">
        <f>IF(D42=0,,D34/D42)</f>
        <v>0.20038400354826133</v>
      </c>
      <c r="M35" s="518"/>
      <c r="N35" s="374">
        <f>IF(O7=0,,6*D34/O7)</f>
        <v>0.13780021746192223</v>
      </c>
      <c r="O35" s="515"/>
      <c r="P35" s="24"/>
      <c r="Q35" s="17"/>
      <c r="R35" s="17"/>
      <c r="S35" s="17"/>
      <c r="T35" s="17"/>
      <c r="U35" s="17"/>
      <c r="V35" s="17"/>
      <c r="W35" s="17"/>
      <c r="X35" s="17"/>
      <c r="Y35" s="17"/>
      <c r="Z35" s="17"/>
      <c r="AA35" s="17"/>
      <c r="AB35" s="17"/>
      <c r="AC35" s="17"/>
      <c r="AD35" s="17"/>
      <c r="AE35" s="17"/>
      <c r="AF35" s="17"/>
      <c r="AG35" s="18"/>
    </row>
    <row r="36" spans="1:56" ht="14.25" customHeight="1" x14ac:dyDescent="0.25">
      <c r="A36" s="64"/>
      <c r="B36" s="55"/>
      <c r="C36" s="55"/>
      <c r="D36" s="55"/>
      <c r="E36" s="55"/>
      <c r="F36" s="376">
        <v>4</v>
      </c>
      <c r="G36" s="377"/>
      <c r="H36" s="377">
        <v>0.44669999999999999</v>
      </c>
      <c r="I36" s="378"/>
      <c r="J36" s="366"/>
      <c r="K36" s="367"/>
      <c r="L36" s="517"/>
      <c r="M36" s="518"/>
      <c r="N36" s="374"/>
      <c r="O36" s="515"/>
      <c r="P36" s="24"/>
      <c r="Q36" s="17"/>
      <c r="R36" s="17"/>
      <c r="S36" s="17"/>
      <c r="T36" s="17"/>
      <c r="U36" s="17"/>
      <c r="V36" s="17"/>
      <c r="W36" s="17"/>
      <c r="X36" s="17"/>
      <c r="Y36" s="17"/>
      <c r="Z36" s="17"/>
      <c r="AA36" s="17"/>
      <c r="AB36" s="17"/>
      <c r="AC36" s="17"/>
      <c r="AD36" s="17"/>
      <c r="AE36" s="17"/>
      <c r="AF36" s="17"/>
      <c r="AG36" s="18"/>
    </row>
    <row r="37" spans="1:56" ht="14.25" customHeight="1" x14ac:dyDescent="0.25">
      <c r="A37" s="57"/>
      <c r="B37" s="58"/>
      <c r="C37" s="58"/>
      <c r="D37" s="58">
        <f>(D34^2+D31^2)^0.5</f>
        <v>0.3057663456544385</v>
      </c>
      <c r="E37" s="58"/>
      <c r="F37" s="376">
        <v>5</v>
      </c>
      <c r="G37" s="377"/>
      <c r="H37" s="377">
        <v>0.40300000000000002</v>
      </c>
      <c r="I37" s="378"/>
      <c r="J37" s="385" t="s">
        <v>36</v>
      </c>
      <c r="K37" s="386"/>
      <c r="L37" s="511">
        <f>IF(D42=0,,D37/D42)</f>
        <v>0.26678049841026663</v>
      </c>
      <c r="M37" s="512"/>
      <c r="N37" s="374">
        <f>IF(O7=0,,6*D37/O7)</f>
        <v>0.1834598073926631</v>
      </c>
      <c r="O37" s="515"/>
      <c r="P37" s="24"/>
      <c r="Q37" s="17"/>
      <c r="R37" s="17"/>
      <c r="S37" s="17"/>
      <c r="T37" s="17"/>
      <c r="U37" s="17"/>
      <c r="V37" s="17"/>
      <c r="W37" s="17"/>
      <c r="X37" s="17"/>
      <c r="Y37" s="17"/>
      <c r="Z37" s="17"/>
      <c r="AA37" s="17"/>
      <c r="AB37" s="17"/>
      <c r="AC37" s="17"/>
      <c r="AD37" s="17"/>
      <c r="AE37" s="17"/>
      <c r="AF37" s="17"/>
      <c r="AG37" s="18"/>
    </row>
    <row r="38" spans="1:56" x14ac:dyDescent="0.25">
      <c r="A38" s="61" t="s">
        <v>37</v>
      </c>
      <c r="B38" s="62"/>
      <c r="C38" s="62"/>
      <c r="D38" s="62"/>
      <c r="E38" s="62"/>
      <c r="F38" s="376">
        <v>6</v>
      </c>
      <c r="G38" s="377"/>
      <c r="H38" s="377">
        <v>0.37419999999999998</v>
      </c>
      <c r="I38" s="378"/>
      <c r="J38" s="395"/>
      <c r="K38" s="386"/>
      <c r="L38" s="511"/>
      <c r="M38" s="512"/>
      <c r="N38" s="374"/>
      <c r="O38" s="515"/>
      <c r="P38" s="24"/>
      <c r="Q38" s="17"/>
      <c r="R38" s="17"/>
      <c r="S38" s="17"/>
      <c r="T38" s="17"/>
      <c r="U38" s="17"/>
      <c r="V38" s="17"/>
      <c r="W38" s="17"/>
      <c r="X38" s="17"/>
      <c r="Y38" s="17"/>
      <c r="Z38" s="17"/>
      <c r="AA38" s="17"/>
      <c r="AB38" s="17"/>
      <c r="AC38" s="17"/>
      <c r="AD38" s="17"/>
      <c r="AE38" s="17"/>
      <c r="AF38" s="17"/>
      <c r="AG38" s="18"/>
    </row>
    <row r="39" spans="1:56" ht="13.5" customHeight="1" x14ac:dyDescent="0.25">
      <c r="A39" s="64"/>
      <c r="B39" s="55"/>
      <c r="C39" s="55"/>
      <c r="D39" s="55">
        <f>IF(F34=O4,H34,IF(F35=O4,H35,IF(F36=O4,H36,IF(F37=O4,H37,IF(F38=O4,H38,IF(F39=O4,H39,IF(F40=O4,H40,IF(F41=O4,H41,H42))))))))*O26</f>
        <v>1.1045955555555553</v>
      </c>
      <c r="E39" s="55"/>
      <c r="F39" s="376">
        <v>7</v>
      </c>
      <c r="G39" s="377"/>
      <c r="H39" s="377">
        <v>0.35339999999999999</v>
      </c>
      <c r="I39" s="384"/>
      <c r="J39" s="385" t="s">
        <v>38</v>
      </c>
      <c r="K39" s="386"/>
      <c r="L39" s="511">
        <f>IF(D42=0,,D39/D42)</f>
        <v>0.96375731679088672</v>
      </c>
      <c r="M39" s="512"/>
      <c r="N39" s="374">
        <f>IF(O7=0,,6*D39/O7)</f>
        <v>0.6627573333333332</v>
      </c>
      <c r="O39" s="515"/>
      <c r="P39" s="24"/>
      <c r="Q39" s="17"/>
      <c r="R39" s="17"/>
      <c r="S39" s="17"/>
      <c r="T39" s="17"/>
      <c r="U39" s="17"/>
      <c r="V39" s="17"/>
      <c r="W39" s="17"/>
      <c r="X39" s="17"/>
      <c r="Y39" s="17"/>
      <c r="Z39" s="17"/>
      <c r="AA39" s="17"/>
      <c r="AB39" s="17"/>
      <c r="AC39" s="17"/>
      <c r="AD39" s="17"/>
      <c r="AE39" s="17"/>
      <c r="AF39" s="17"/>
      <c r="AG39" s="18"/>
    </row>
    <row r="40" spans="1:56" ht="13" thickBot="1" x14ac:dyDescent="0.3">
      <c r="A40" s="61" t="s">
        <v>39</v>
      </c>
      <c r="B40" s="62"/>
      <c r="C40" s="62"/>
      <c r="D40" s="62"/>
      <c r="E40" s="62"/>
      <c r="F40" s="376">
        <v>8</v>
      </c>
      <c r="G40" s="377"/>
      <c r="H40" s="377">
        <v>0.33750000000000002</v>
      </c>
      <c r="I40" s="384"/>
      <c r="J40" s="387"/>
      <c r="K40" s="388"/>
      <c r="L40" s="513"/>
      <c r="M40" s="514"/>
      <c r="N40" s="391"/>
      <c r="O40" s="516"/>
      <c r="P40" s="24"/>
      <c r="Q40" s="17"/>
      <c r="R40" s="17"/>
      <c r="S40" s="17"/>
      <c r="T40" s="17"/>
      <c r="U40" s="17"/>
      <c r="V40" s="17"/>
      <c r="W40" s="17"/>
      <c r="X40" s="17"/>
      <c r="Y40" s="17"/>
      <c r="Z40" s="17"/>
      <c r="AA40" s="17"/>
      <c r="AB40" s="17"/>
      <c r="AC40" s="17"/>
      <c r="AD40" s="17"/>
      <c r="AE40" s="17"/>
      <c r="AF40" s="17"/>
      <c r="AG40" s="18"/>
    </row>
    <row r="41" spans="1:56" ht="14.25" customHeight="1" x14ac:dyDescent="0.3">
      <c r="A41" s="64"/>
      <c r="B41" s="55"/>
      <c r="C41" s="55"/>
      <c r="D41" s="55"/>
      <c r="E41" s="55"/>
      <c r="F41" s="376">
        <v>9</v>
      </c>
      <c r="G41" s="377"/>
      <c r="H41" s="377">
        <v>0.32490000000000002</v>
      </c>
      <c r="I41" s="384"/>
      <c r="J41" s="66" t="s">
        <v>40</v>
      </c>
      <c r="K41" s="67"/>
      <c r="L41" s="67"/>
      <c r="M41" s="151">
        <f>ROUND(IF(D42=0,,1.41*D39/D37),0)</f>
        <v>5</v>
      </c>
      <c r="N41" s="67"/>
      <c r="O41" s="68"/>
      <c r="P41" s="24"/>
      <c r="Q41" s="17"/>
      <c r="R41" s="17"/>
      <c r="S41" s="17"/>
      <c r="T41" s="17"/>
      <c r="U41" s="17"/>
      <c r="V41" s="17"/>
      <c r="W41" s="17"/>
      <c r="X41" s="17"/>
      <c r="Y41" s="17"/>
      <c r="Z41" s="17"/>
      <c r="AA41" s="17"/>
      <c r="AB41" s="17"/>
      <c r="AC41" s="17"/>
      <c r="AD41" s="17"/>
      <c r="AE41" s="17"/>
      <c r="AF41" s="17"/>
      <c r="AG41" s="18"/>
    </row>
    <row r="42" spans="1:56" ht="14.25" customHeight="1" thickBot="1" x14ac:dyDescent="0.35">
      <c r="A42" s="69"/>
      <c r="B42" s="70"/>
      <c r="C42" s="70"/>
      <c r="D42" s="70">
        <f>(D37^2+D39^2)^0.5</f>
        <v>1.146134546852138</v>
      </c>
      <c r="E42" s="70"/>
      <c r="F42" s="379">
        <v>10</v>
      </c>
      <c r="G42" s="380"/>
      <c r="H42" s="380">
        <v>0.31459999999999999</v>
      </c>
      <c r="I42" s="408"/>
      <c r="J42" s="409" t="str">
        <f>IF(M41&lt;2," Inaceitável p/ estimar parâmetros do processo",IF(M41&gt;=4.501," Recomendada p/ estimar parâmetros do processo"," Grosseira p/ estimar parâmetros de processo"))</f>
        <v xml:space="preserve"> Recomendada p/ estimar parâmetros do processo</v>
      </c>
      <c r="K42" s="410"/>
      <c r="L42" s="410"/>
      <c r="M42" s="410"/>
      <c r="N42" s="410"/>
      <c r="O42" s="507"/>
      <c r="P42" s="71"/>
      <c r="Q42" s="72"/>
      <c r="R42" s="72"/>
      <c r="S42" s="72"/>
      <c r="T42" s="72"/>
      <c r="U42" s="72"/>
      <c r="V42" s="72"/>
      <c r="W42" s="72"/>
      <c r="X42" s="72"/>
      <c r="Y42" s="72"/>
      <c r="Z42" s="17"/>
      <c r="AA42" s="17"/>
      <c r="AB42" s="17"/>
      <c r="AC42" s="17"/>
      <c r="AD42" s="17"/>
      <c r="AE42" s="17"/>
      <c r="AF42" s="17"/>
      <c r="AG42" s="18"/>
    </row>
    <row r="43" spans="1:56" ht="15.5" x14ac:dyDescent="0.35">
      <c r="A43" s="508" t="s">
        <v>41</v>
      </c>
      <c r="B43" s="509"/>
      <c r="C43" s="509"/>
      <c r="D43" s="509"/>
      <c r="E43" s="509"/>
      <c r="F43" s="509"/>
      <c r="G43" s="509"/>
      <c r="H43" s="509"/>
      <c r="I43" s="509"/>
      <c r="J43" s="509"/>
      <c r="K43" s="509"/>
      <c r="L43" s="509"/>
      <c r="M43" s="509"/>
      <c r="N43" s="509"/>
      <c r="O43" s="510"/>
      <c r="P43" s="71">
        <f>(AVERAGE(O13,O18,O23))+(0.308*(AVERAGE(O14,O19,O24)))</f>
        <v>0.10667777777777776</v>
      </c>
      <c r="Q43" s="72">
        <f>$P$43</f>
        <v>0.10667777777777776</v>
      </c>
      <c r="R43" s="72">
        <f t="shared" ref="R43:Y43" si="8">$P$43</f>
        <v>0.10667777777777776</v>
      </c>
      <c r="S43" s="72">
        <f t="shared" si="8"/>
        <v>0.10667777777777776</v>
      </c>
      <c r="T43" s="72">
        <f t="shared" si="8"/>
        <v>0.10667777777777776</v>
      </c>
      <c r="U43" s="72">
        <f t="shared" si="8"/>
        <v>0.10667777777777776</v>
      </c>
      <c r="V43" s="72">
        <f t="shared" si="8"/>
        <v>0.10667777777777776</v>
      </c>
      <c r="W43" s="72">
        <f t="shared" si="8"/>
        <v>0.10667777777777776</v>
      </c>
      <c r="X43" s="72">
        <f t="shared" si="8"/>
        <v>0.10667777777777776</v>
      </c>
      <c r="Y43" s="72">
        <f t="shared" si="8"/>
        <v>0.10667777777777776</v>
      </c>
      <c r="Z43" s="17"/>
      <c r="AA43" s="17"/>
      <c r="AB43" s="17"/>
      <c r="AC43" s="17"/>
      <c r="AD43" s="17"/>
      <c r="AE43" s="17"/>
      <c r="AF43" s="17"/>
      <c r="AG43" s="18"/>
    </row>
    <row r="44" spans="1:56" ht="19.5" customHeight="1" x14ac:dyDescent="0.35">
      <c r="A44" s="73"/>
      <c r="B44" s="74"/>
      <c r="C44" s="75"/>
      <c r="D44" s="74"/>
      <c r="E44" s="74"/>
      <c r="F44" s="76" t="s">
        <v>29</v>
      </c>
      <c r="G44" s="398" t="str">
        <f>IF(L37=0,"",IF(L37&lt;10%,"Sistema de medição adequado",IF(L37&gt;30%,"Sistema de medição necessita melhoria","Sistema de medição deve ser analisado")))</f>
        <v>Sistema de medição deve ser analisado</v>
      </c>
      <c r="H44" s="398"/>
      <c r="I44" s="398"/>
      <c r="J44" s="398"/>
      <c r="K44" s="398"/>
      <c r="L44" s="398"/>
      <c r="M44" s="398"/>
      <c r="N44" s="398"/>
      <c r="O44" s="498"/>
      <c r="P44" s="71">
        <f>(AVERAGE(O13,O18,O23))-(0.308*(AVERAGE(O14,O19,O24)))</f>
        <v>-0.10378888888888893</v>
      </c>
      <c r="Q44" s="72">
        <f>$P$44</f>
        <v>-0.10378888888888893</v>
      </c>
      <c r="R44" s="72">
        <f t="shared" ref="R44:Y44" si="9">$P$44</f>
        <v>-0.10378888888888893</v>
      </c>
      <c r="S44" s="72">
        <f t="shared" si="9"/>
        <v>-0.10378888888888893</v>
      </c>
      <c r="T44" s="72">
        <f t="shared" si="9"/>
        <v>-0.10378888888888893</v>
      </c>
      <c r="U44" s="72">
        <f t="shared" si="9"/>
        <v>-0.10378888888888893</v>
      </c>
      <c r="V44" s="72">
        <f t="shared" si="9"/>
        <v>-0.10378888888888893</v>
      </c>
      <c r="W44" s="72">
        <f t="shared" si="9"/>
        <v>-0.10378888888888893</v>
      </c>
      <c r="X44" s="72">
        <f t="shared" si="9"/>
        <v>-0.10378888888888893</v>
      </c>
      <c r="Y44" s="72">
        <f t="shared" si="9"/>
        <v>-0.10378888888888893</v>
      </c>
      <c r="Z44" s="17"/>
      <c r="AA44" s="17"/>
      <c r="AB44" s="17"/>
      <c r="AC44" s="17"/>
      <c r="AD44" s="17"/>
      <c r="AE44" s="17"/>
      <c r="AF44" s="17"/>
      <c r="AG44" s="18"/>
    </row>
    <row r="45" spans="1:56" ht="19.5" customHeight="1" thickBot="1" x14ac:dyDescent="0.4">
      <c r="A45" s="77"/>
      <c r="B45" s="78"/>
      <c r="C45" s="79"/>
      <c r="D45" s="78"/>
      <c r="E45" s="78"/>
      <c r="F45" s="80" t="s">
        <v>30</v>
      </c>
      <c r="G45" s="400" t="str">
        <f>IF(N37=0,"",IF(N37&lt;0.1,"Sistema de medição adequado",IF(N37&gt;0.3,"Sistema de medição necessita melhoria","Sistema de medição deve ser analisado")))</f>
        <v>Sistema de medição deve ser analisado</v>
      </c>
      <c r="H45" s="400"/>
      <c r="I45" s="400"/>
      <c r="J45" s="400"/>
      <c r="K45" s="400"/>
      <c r="L45" s="400"/>
      <c r="M45" s="400"/>
      <c r="N45" s="400"/>
      <c r="O45" s="499"/>
      <c r="P45" s="71">
        <f>(AVERAGE(O13,O18,O23))</f>
        <v>1.4444444444444149E-3</v>
      </c>
      <c r="Q45" s="72">
        <f>$P$45</f>
        <v>1.4444444444444149E-3</v>
      </c>
      <c r="R45" s="72">
        <f t="shared" ref="R45:Y45" si="10">$P$45</f>
        <v>1.4444444444444149E-3</v>
      </c>
      <c r="S45" s="72">
        <f t="shared" si="10"/>
        <v>1.4444444444444149E-3</v>
      </c>
      <c r="T45" s="72">
        <f t="shared" si="10"/>
        <v>1.4444444444444149E-3</v>
      </c>
      <c r="U45" s="72">
        <f t="shared" si="10"/>
        <v>1.4444444444444149E-3</v>
      </c>
      <c r="V45" s="72">
        <f t="shared" si="10"/>
        <v>1.4444444444444149E-3</v>
      </c>
      <c r="W45" s="72">
        <f t="shared" si="10"/>
        <v>1.4444444444444149E-3</v>
      </c>
      <c r="X45" s="72">
        <f t="shared" si="10"/>
        <v>1.4444444444444149E-3</v>
      </c>
      <c r="Y45" s="72">
        <f t="shared" si="10"/>
        <v>1.4444444444444149E-3</v>
      </c>
      <c r="Z45" s="17"/>
      <c r="AA45" s="17"/>
      <c r="AB45" s="17"/>
      <c r="AC45" s="17"/>
      <c r="AD45" s="17"/>
      <c r="AE45" s="17"/>
      <c r="AF45" s="17"/>
      <c r="AG45" s="18"/>
    </row>
    <row r="46" spans="1:56" customFormat="1" ht="14.5" x14ac:dyDescent="0.35">
      <c r="A46" s="500" t="s">
        <v>42</v>
      </c>
      <c r="B46" s="403"/>
      <c r="C46" s="403"/>
      <c r="D46" s="403"/>
      <c r="E46" s="403"/>
      <c r="F46" s="403"/>
      <c r="G46" s="403"/>
      <c r="H46" s="403"/>
      <c r="I46" s="403"/>
      <c r="J46" s="403"/>
      <c r="K46" s="403"/>
      <c r="L46" s="403"/>
      <c r="M46" s="403"/>
      <c r="N46" s="403"/>
      <c r="O46" s="501"/>
      <c r="P46" s="71"/>
      <c r="Q46" s="72"/>
      <c r="R46" s="72"/>
      <c r="S46" s="72"/>
      <c r="T46" s="72"/>
      <c r="U46" s="81"/>
      <c r="V46" s="81"/>
      <c r="W46" s="81"/>
      <c r="X46" s="81"/>
      <c r="Y46" s="81"/>
      <c r="Z46" s="81"/>
      <c r="AA46" s="81"/>
      <c r="AB46" s="81"/>
      <c r="AC46" s="81"/>
      <c r="AD46" s="81"/>
      <c r="AE46" s="81"/>
      <c r="AF46" s="81"/>
      <c r="AG46" s="82"/>
      <c r="AJ46" s="83"/>
      <c r="AK46" s="83"/>
      <c r="AL46" s="83"/>
      <c r="AM46" s="83"/>
      <c r="AN46" s="83"/>
      <c r="AO46" s="83"/>
      <c r="AP46" s="83"/>
      <c r="AQ46" s="83"/>
      <c r="AR46" s="83"/>
      <c r="AS46" s="83"/>
      <c r="AT46" s="83"/>
      <c r="AU46" s="83"/>
      <c r="AV46" s="83"/>
      <c r="AW46" s="83"/>
      <c r="AX46" s="83"/>
      <c r="AY46" s="83"/>
      <c r="AZ46" s="83"/>
      <c r="BA46" s="83"/>
      <c r="BB46" s="83"/>
      <c r="BC46" s="83"/>
      <c r="BD46" s="83"/>
    </row>
    <row r="47" spans="1:56" customFormat="1" ht="14.5" x14ac:dyDescent="0.35">
      <c r="A47" s="502"/>
      <c r="B47" s="406"/>
      <c r="C47" s="406"/>
      <c r="D47" s="406"/>
      <c r="E47" s="406"/>
      <c r="F47" s="406"/>
      <c r="G47" s="406"/>
      <c r="H47" s="406"/>
      <c r="I47" s="406"/>
      <c r="J47" s="406"/>
      <c r="K47" s="406"/>
      <c r="L47" s="406"/>
      <c r="M47" s="406"/>
      <c r="N47" s="406"/>
      <c r="O47" s="503"/>
      <c r="P47" s="71"/>
      <c r="Q47" s="72"/>
      <c r="R47" s="72"/>
      <c r="S47" s="72"/>
      <c r="T47" s="72"/>
      <c r="U47" s="81"/>
      <c r="V47" s="81"/>
      <c r="W47" s="81"/>
      <c r="X47" s="81"/>
      <c r="Y47" s="81"/>
      <c r="Z47" s="81"/>
      <c r="AA47" s="81"/>
      <c r="AB47" s="81"/>
      <c r="AC47" s="81"/>
      <c r="AD47" s="81"/>
      <c r="AE47" s="81"/>
      <c r="AF47" s="81"/>
      <c r="AG47" s="82"/>
      <c r="AJ47" s="83"/>
      <c r="AK47" s="83"/>
      <c r="AL47" s="83"/>
      <c r="AM47" s="83"/>
      <c r="AN47" s="83"/>
      <c r="AO47" s="83"/>
      <c r="AP47" s="83"/>
      <c r="AQ47" s="83"/>
      <c r="AR47" s="83"/>
      <c r="AS47" s="83"/>
      <c r="AT47" s="83"/>
      <c r="AU47" s="83"/>
      <c r="AV47" s="83"/>
      <c r="AW47" s="83"/>
      <c r="AX47" s="83"/>
      <c r="AY47" s="83"/>
      <c r="AZ47" s="83"/>
      <c r="BA47" s="83"/>
      <c r="BB47" s="83"/>
      <c r="BC47" s="83"/>
      <c r="BD47" s="83"/>
    </row>
    <row r="48" spans="1:56" customFormat="1" ht="14.5" x14ac:dyDescent="0.35">
      <c r="A48" s="84"/>
      <c r="B48" s="85"/>
      <c r="C48" s="85"/>
      <c r="D48" s="85"/>
      <c r="E48" s="85"/>
      <c r="F48" s="85"/>
      <c r="G48" s="85"/>
      <c r="H48" s="85"/>
      <c r="I48" s="85"/>
      <c r="J48" s="85"/>
      <c r="K48" s="85"/>
      <c r="L48" s="85"/>
      <c r="M48" s="85"/>
      <c r="N48" s="85"/>
      <c r="O48" s="86"/>
      <c r="P48" s="71"/>
      <c r="Q48" s="72"/>
      <c r="R48" s="72"/>
      <c r="S48" s="72"/>
      <c r="T48" s="72"/>
      <c r="U48" s="81"/>
      <c r="V48" s="81"/>
      <c r="W48" s="81"/>
      <c r="X48" s="81"/>
      <c r="Y48" s="81"/>
      <c r="Z48" s="81"/>
      <c r="AA48" s="81"/>
      <c r="AB48" s="81"/>
      <c r="AC48" s="81"/>
      <c r="AD48" s="81"/>
      <c r="AE48" s="81"/>
      <c r="AF48" s="81"/>
      <c r="AG48" s="82"/>
      <c r="AJ48" s="83"/>
      <c r="AK48" s="83"/>
      <c r="AL48" s="83"/>
      <c r="AM48" s="83"/>
      <c r="AN48" s="83"/>
      <c r="AO48" s="83"/>
      <c r="AP48" s="83"/>
      <c r="AQ48" s="83"/>
      <c r="AR48" s="83"/>
      <c r="AS48" s="83"/>
      <c r="AT48" s="83"/>
      <c r="AU48" s="83"/>
      <c r="AV48" s="83"/>
      <c r="AW48" s="83"/>
      <c r="AX48" s="83"/>
      <c r="AY48" s="83"/>
      <c r="AZ48" s="83"/>
      <c r="BA48" s="83"/>
      <c r="BB48" s="83"/>
      <c r="BC48" s="83"/>
      <c r="BD48" s="83"/>
    </row>
    <row r="49" spans="1:56" customFormat="1" ht="14.5" x14ac:dyDescent="0.35">
      <c r="A49" s="84"/>
      <c r="B49" s="85"/>
      <c r="C49" s="85"/>
      <c r="D49" s="85"/>
      <c r="E49" s="85"/>
      <c r="F49" s="85"/>
      <c r="G49" s="85"/>
      <c r="H49" s="85"/>
      <c r="I49" s="85"/>
      <c r="J49" s="85"/>
      <c r="K49" s="85"/>
      <c r="L49" s="85"/>
      <c r="M49" s="85"/>
      <c r="N49" s="85"/>
      <c r="O49" s="86"/>
      <c r="P49" s="71"/>
      <c r="Q49" s="72"/>
      <c r="R49" s="72"/>
      <c r="S49" s="72"/>
      <c r="T49" s="72"/>
      <c r="U49" s="81"/>
      <c r="V49" s="81"/>
      <c r="W49" s="81"/>
      <c r="X49" s="81"/>
      <c r="Y49" s="81"/>
      <c r="Z49" s="81"/>
      <c r="AA49" s="81"/>
      <c r="AB49" s="81"/>
      <c r="AC49" s="81"/>
      <c r="AD49" s="81"/>
      <c r="AE49" s="81"/>
      <c r="AF49" s="81"/>
      <c r="AG49" s="82"/>
      <c r="AJ49" s="83"/>
      <c r="AK49" s="83"/>
      <c r="AL49" s="83"/>
      <c r="AM49" s="83"/>
      <c r="AN49" s="83"/>
      <c r="AO49" s="83"/>
      <c r="AP49" s="83"/>
      <c r="AQ49" s="83"/>
      <c r="AR49" s="83"/>
      <c r="AS49" s="83"/>
      <c r="AT49" s="83"/>
      <c r="AU49" s="83"/>
      <c r="AV49" s="83"/>
      <c r="AW49" s="83"/>
      <c r="AX49" s="83"/>
      <c r="AY49" s="83"/>
      <c r="AZ49" s="83"/>
      <c r="BA49" s="83"/>
      <c r="BB49" s="83"/>
      <c r="BC49" s="83"/>
      <c r="BD49" s="83"/>
    </row>
    <row r="50" spans="1:56" customFormat="1" ht="14.5" x14ac:dyDescent="0.35">
      <c r="A50" s="84"/>
      <c r="B50" s="85"/>
      <c r="C50" s="85"/>
      <c r="D50" s="87"/>
      <c r="E50" s="85"/>
      <c r="F50" s="85"/>
      <c r="G50" s="85"/>
      <c r="H50" s="85"/>
      <c r="I50" s="88"/>
      <c r="J50" s="88"/>
      <c r="K50" s="88"/>
      <c r="L50" s="88"/>
      <c r="M50" s="88"/>
      <c r="N50" s="88"/>
      <c r="O50" s="89"/>
      <c r="P50" s="90"/>
      <c r="Q50" s="91"/>
      <c r="R50" s="91"/>
      <c r="S50" s="91"/>
      <c r="T50" s="91"/>
      <c r="U50" s="92"/>
      <c r="V50" s="92"/>
      <c r="W50" s="92"/>
      <c r="X50" s="92"/>
      <c r="Y50" s="92"/>
      <c r="Z50" s="92"/>
      <c r="AA50" s="92"/>
      <c r="AB50" s="92"/>
      <c r="AC50" s="92"/>
      <c r="AD50" s="92"/>
      <c r="AE50" s="92"/>
      <c r="AF50" s="92"/>
      <c r="AG50" s="93"/>
      <c r="AJ50" s="83"/>
      <c r="AK50" s="83"/>
      <c r="AL50" s="83"/>
      <c r="AM50" s="83"/>
      <c r="AN50" s="83"/>
      <c r="AO50" s="83"/>
      <c r="AP50" s="83"/>
      <c r="AQ50" s="83"/>
      <c r="AR50" s="83"/>
      <c r="AS50" s="83"/>
      <c r="AT50" s="83"/>
      <c r="AU50" s="83"/>
      <c r="AV50" s="83"/>
      <c r="AW50" s="83"/>
      <c r="AX50" s="83"/>
      <c r="AY50" s="83"/>
      <c r="AZ50" s="83"/>
      <c r="BA50" s="83"/>
      <c r="BB50" s="83"/>
      <c r="BC50" s="83"/>
      <c r="BD50" s="83"/>
    </row>
    <row r="51" spans="1:56" customFormat="1" ht="14.5" x14ac:dyDescent="0.35">
      <c r="A51" s="84"/>
      <c r="B51" s="85"/>
      <c r="D51" s="94"/>
      <c r="E51" s="95"/>
      <c r="F51" s="95"/>
      <c r="G51" s="95"/>
      <c r="H51" s="95"/>
      <c r="I51" s="96"/>
      <c r="J51" s="96"/>
      <c r="K51" s="97"/>
      <c r="L51" s="98"/>
      <c r="M51" s="94"/>
      <c r="N51" s="96"/>
      <c r="O51" s="99"/>
      <c r="P51" s="90"/>
      <c r="Q51" s="91"/>
      <c r="R51" s="91"/>
      <c r="S51" s="91"/>
      <c r="T51" s="91"/>
      <c r="U51" s="92"/>
      <c r="V51" s="92"/>
      <c r="W51" s="92"/>
      <c r="X51" s="92"/>
      <c r="Y51" s="92"/>
      <c r="Z51" s="92"/>
      <c r="AA51" s="92"/>
      <c r="AB51" s="92"/>
      <c r="AC51" s="92"/>
      <c r="AD51" s="92"/>
      <c r="AE51" s="92"/>
      <c r="AF51" s="92"/>
      <c r="AG51" s="93"/>
      <c r="AJ51" s="83"/>
      <c r="AK51" s="83"/>
      <c r="AL51" s="83"/>
      <c r="AM51" s="83"/>
      <c r="AN51" s="83"/>
      <c r="AO51" s="83"/>
      <c r="AP51" s="83"/>
      <c r="AQ51" s="83"/>
      <c r="AR51" s="83"/>
      <c r="AS51" s="83"/>
      <c r="AT51" s="83"/>
      <c r="AU51" s="83"/>
      <c r="AV51" s="83"/>
      <c r="AW51" s="83"/>
      <c r="AX51" s="83"/>
      <c r="AY51" s="83"/>
      <c r="AZ51" s="83"/>
      <c r="BA51" s="83"/>
      <c r="BB51" s="83"/>
      <c r="BC51" s="83"/>
      <c r="BD51" s="83"/>
    </row>
    <row r="52" spans="1:56" customFormat="1" ht="14.5" x14ac:dyDescent="0.35">
      <c r="A52" s="84"/>
      <c r="B52" s="85"/>
      <c r="C52" s="100"/>
      <c r="D52" s="101" t="str">
        <f>IF(AND(MAX(L37:O38)&lt;=0.1,M41&gt;=5),"X","")</f>
        <v/>
      </c>
      <c r="E52" s="102" t="s">
        <v>43</v>
      </c>
      <c r="F52" s="95"/>
      <c r="G52" s="95"/>
      <c r="H52" s="95"/>
      <c r="I52" s="97"/>
      <c r="J52" s="97"/>
      <c r="K52" s="97"/>
      <c r="L52" s="103">
        <f>IF(AND(MAX(L37:O38)&lt;=0.1,M41&gt;=5),1,0)</f>
        <v>0</v>
      </c>
      <c r="M52" s="103"/>
      <c r="N52" s="97"/>
      <c r="O52" s="104"/>
      <c r="P52" s="90"/>
      <c r="Q52" s="91"/>
      <c r="R52" s="91"/>
      <c r="S52" s="91"/>
      <c r="T52" s="91"/>
      <c r="U52" s="92"/>
      <c r="V52" s="92"/>
      <c r="W52" s="92"/>
      <c r="X52" s="92"/>
      <c r="Y52" s="92"/>
      <c r="Z52" s="92"/>
      <c r="AA52" s="92"/>
      <c r="AB52" s="92"/>
      <c r="AC52" s="92"/>
      <c r="AD52" s="92"/>
      <c r="AE52" s="92"/>
      <c r="AF52" s="92"/>
      <c r="AG52" s="93"/>
      <c r="AJ52" s="83"/>
      <c r="AK52" s="83"/>
      <c r="AL52" s="83"/>
      <c r="AM52" s="83"/>
      <c r="AN52" s="83"/>
      <c r="AO52" s="83"/>
      <c r="AP52" s="83"/>
      <c r="AQ52" s="83"/>
      <c r="AR52" s="83"/>
      <c r="AS52" s="83"/>
      <c r="AT52" s="83"/>
      <c r="AU52" s="83"/>
      <c r="AV52" s="83"/>
      <c r="AW52" s="83"/>
      <c r="AX52" s="83"/>
      <c r="AY52" s="83"/>
      <c r="AZ52" s="83"/>
      <c r="BA52" s="83"/>
      <c r="BB52" s="83"/>
      <c r="BC52" s="83"/>
      <c r="BD52" s="83"/>
    </row>
    <row r="53" spans="1:56" customFormat="1" ht="14.5" x14ac:dyDescent="0.35">
      <c r="A53" s="84"/>
      <c r="B53" s="85"/>
      <c r="D53" s="105"/>
      <c r="I53" s="96"/>
      <c r="J53" s="96"/>
      <c r="K53" s="96"/>
      <c r="M53" s="94"/>
      <c r="N53" s="97"/>
      <c r="O53" s="104"/>
      <c r="P53" s="106"/>
      <c r="Q53" s="107"/>
      <c r="R53" s="107"/>
      <c r="S53" s="107"/>
      <c r="T53" s="107"/>
      <c r="U53" s="107"/>
      <c r="V53" s="107"/>
      <c r="W53" s="107"/>
      <c r="X53" s="100"/>
      <c r="Y53" s="100"/>
      <c r="Z53" s="108"/>
      <c r="AA53" s="108"/>
      <c r="AB53" s="108"/>
      <c r="AC53" s="108"/>
      <c r="AD53" s="108"/>
      <c r="AE53" s="108"/>
      <c r="AF53" s="108"/>
      <c r="AG53" s="109"/>
      <c r="AJ53" s="83"/>
      <c r="AK53" s="83"/>
      <c r="AL53" s="83"/>
      <c r="AM53" s="83"/>
      <c r="AN53" s="83"/>
      <c r="AO53" s="83"/>
      <c r="AP53" s="83"/>
      <c r="AQ53" s="83"/>
      <c r="AR53" s="83"/>
      <c r="AS53" s="83"/>
      <c r="AT53" s="83"/>
      <c r="AU53" s="83"/>
      <c r="AV53" s="83"/>
      <c r="AW53" s="83"/>
      <c r="AX53" s="83"/>
      <c r="AY53" s="83"/>
      <c r="AZ53" s="83"/>
      <c r="BA53" s="83"/>
      <c r="BB53" s="83"/>
      <c r="BC53" s="83"/>
      <c r="BD53" s="83"/>
    </row>
    <row r="54" spans="1:56" customFormat="1" ht="14.5" x14ac:dyDescent="0.35">
      <c r="A54" s="84"/>
      <c r="B54" s="85"/>
      <c r="D54" s="110" t="str">
        <f>IF((L52+L56&lt;1),"X","")</f>
        <v>X</v>
      </c>
      <c r="E54" s="111" t="s">
        <v>44</v>
      </c>
      <c r="F54" s="95"/>
      <c r="G54" s="103"/>
      <c r="H54" s="95"/>
      <c r="I54" s="97"/>
      <c r="J54" s="97"/>
      <c r="K54" s="97"/>
      <c r="N54" s="112"/>
      <c r="O54" s="113"/>
      <c r="P54" s="114"/>
      <c r="Q54" s="115"/>
      <c r="R54" s="115"/>
      <c r="S54" s="115"/>
      <c r="T54" s="115"/>
      <c r="U54" s="115"/>
      <c r="V54" s="115"/>
      <c r="W54" s="115"/>
      <c r="X54" s="100"/>
      <c r="Y54" s="100"/>
      <c r="Z54" s="108"/>
      <c r="AA54" s="108"/>
      <c r="AB54" s="108"/>
      <c r="AC54" s="108"/>
      <c r="AD54" s="108"/>
      <c r="AE54" s="108"/>
      <c r="AF54" s="108"/>
      <c r="AG54" s="109"/>
      <c r="AJ54" s="83"/>
      <c r="AK54" s="83"/>
      <c r="AL54" s="83"/>
      <c r="AM54" s="83"/>
      <c r="AN54" s="83"/>
      <c r="AO54" s="83"/>
      <c r="AP54" s="83"/>
      <c r="AQ54" s="83"/>
      <c r="AR54" s="83"/>
      <c r="AS54" s="83"/>
      <c r="AT54" s="83"/>
      <c r="AU54" s="83"/>
      <c r="AV54" s="83"/>
      <c r="AW54" s="83"/>
      <c r="AX54" s="83"/>
      <c r="AY54" s="83"/>
      <c r="AZ54" s="83"/>
      <c r="BA54" s="83"/>
      <c r="BB54" s="83"/>
      <c r="BC54" s="83"/>
      <c r="BD54" s="83"/>
    </row>
    <row r="55" spans="1:56" customFormat="1" ht="14.5" x14ac:dyDescent="0.35">
      <c r="A55" s="84"/>
      <c r="B55" s="85"/>
      <c r="C55" s="85"/>
      <c r="D55" s="116"/>
      <c r="E55" s="117"/>
      <c r="F55" s="85"/>
      <c r="G55" s="85"/>
      <c r="H55" s="118"/>
      <c r="I55" s="504"/>
      <c r="J55" s="504"/>
      <c r="K55" s="504"/>
      <c r="L55" s="505"/>
      <c r="M55" s="505"/>
      <c r="N55" s="119"/>
      <c r="O55" s="113"/>
      <c r="P55" s="114"/>
      <c r="Q55" s="115"/>
      <c r="R55" s="115"/>
      <c r="S55" s="115"/>
      <c r="T55" s="115"/>
      <c r="U55" s="115"/>
      <c r="V55" s="115"/>
      <c r="W55" s="115"/>
      <c r="X55" s="100"/>
      <c r="Y55" s="100"/>
      <c r="Z55" s="108"/>
      <c r="AA55" s="108"/>
      <c r="AB55" s="108"/>
      <c r="AC55" s="108"/>
      <c r="AD55" s="108"/>
      <c r="AE55" s="108"/>
      <c r="AF55" s="108"/>
      <c r="AG55" s="109"/>
      <c r="AJ55" s="83"/>
      <c r="AK55" s="83"/>
      <c r="AL55" s="83"/>
      <c r="AM55" s="83"/>
      <c r="AN55" s="83"/>
      <c r="AO55" s="83"/>
      <c r="AP55" s="83"/>
      <c r="AQ55" s="83"/>
      <c r="AR55" s="83"/>
      <c r="AS55" s="83"/>
      <c r="AT55" s="83"/>
      <c r="AU55" s="83"/>
      <c r="AV55" s="83"/>
      <c r="AW55" s="83"/>
      <c r="AX55" s="83"/>
      <c r="AY55" s="83"/>
      <c r="AZ55" s="83"/>
      <c r="BA55" s="83"/>
      <c r="BB55" s="83"/>
      <c r="BC55" s="83"/>
      <c r="BD55" s="83"/>
    </row>
    <row r="56" spans="1:56" customFormat="1" ht="14.5" x14ac:dyDescent="0.35">
      <c r="A56" s="84"/>
      <c r="B56" s="85"/>
      <c r="C56" s="85"/>
      <c r="D56" s="101" t="str">
        <f>IF(K56&gt;=0.3,"X","")</f>
        <v/>
      </c>
      <c r="E56" s="95" t="s">
        <v>45</v>
      </c>
      <c r="F56" s="85"/>
      <c r="G56" s="85"/>
      <c r="H56" s="118"/>
      <c r="I56" s="97"/>
      <c r="J56" s="97"/>
      <c r="K56" s="120">
        <f>MAX(L37:O38)</f>
        <v>0.26678049841026663</v>
      </c>
      <c r="L56" s="121">
        <f>IF(K56&gt;=0.3,1,0)</f>
        <v>0</v>
      </c>
      <c r="M56" s="121"/>
      <c r="N56" s="119"/>
      <c r="O56" s="113"/>
      <c r="P56" s="114"/>
      <c r="Q56" s="115"/>
      <c r="R56" s="115"/>
      <c r="S56" s="115"/>
      <c r="T56" s="115"/>
      <c r="U56" s="115"/>
      <c r="V56" s="115"/>
      <c r="W56" s="115"/>
      <c r="X56" s="100"/>
      <c r="Y56" s="100"/>
      <c r="Z56" s="108"/>
      <c r="AA56" s="108"/>
      <c r="AB56" s="108"/>
      <c r="AC56" s="108"/>
      <c r="AD56" s="108"/>
      <c r="AE56" s="108"/>
      <c r="AF56" s="108"/>
      <c r="AG56" s="109"/>
      <c r="AJ56" s="83"/>
      <c r="AK56" s="83"/>
      <c r="AL56" s="83"/>
      <c r="AM56" s="83"/>
      <c r="AN56" s="83"/>
      <c r="AO56" s="83"/>
      <c r="AP56" s="83"/>
      <c r="AQ56" s="83"/>
      <c r="AR56" s="83"/>
      <c r="AS56" s="83"/>
      <c r="AT56" s="83"/>
      <c r="AU56" s="83"/>
      <c r="AV56" s="83"/>
      <c r="AW56" s="83"/>
      <c r="AX56" s="83"/>
      <c r="AY56" s="83"/>
      <c r="AZ56" s="83"/>
      <c r="BA56" s="83"/>
      <c r="BB56" s="83"/>
      <c r="BC56" s="83"/>
      <c r="BD56" s="83"/>
    </row>
    <row r="57" spans="1:56" customFormat="1" ht="14.5" x14ac:dyDescent="0.35">
      <c r="A57" s="84"/>
      <c r="B57" s="85"/>
      <c r="D57" s="94"/>
      <c r="E57" s="95"/>
      <c r="F57" s="95"/>
      <c r="G57" s="122"/>
      <c r="H57" s="111"/>
      <c r="I57" s="96"/>
      <c r="J57" s="97"/>
      <c r="K57" s="506"/>
      <c r="L57" s="506"/>
      <c r="M57" s="506"/>
      <c r="N57" s="96"/>
      <c r="O57" s="99"/>
      <c r="P57" s="123"/>
      <c r="Q57" s="100"/>
      <c r="R57" s="100"/>
      <c r="S57" s="100"/>
      <c r="T57" s="100"/>
      <c r="U57" s="100"/>
      <c r="V57" s="100"/>
      <c r="W57" s="100"/>
      <c r="X57" s="100"/>
      <c r="Y57" s="100"/>
      <c r="Z57" s="108"/>
      <c r="AA57" s="108"/>
      <c r="AB57" s="108"/>
      <c r="AC57" s="108"/>
      <c r="AD57" s="108"/>
      <c r="AE57" s="108"/>
      <c r="AF57" s="108"/>
      <c r="AG57" s="109"/>
      <c r="AJ57" s="83"/>
      <c r="AK57" s="83"/>
      <c r="AL57" s="83"/>
      <c r="AM57" s="83"/>
      <c r="AN57" s="83"/>
      <c r="AO57" s="83"/>
      <c r="AP57" s="83"/>
      <c r="AQ57" s="83"/>
      <c r="AR57" s="83"/>
      <c r="AS57" s="83"/>
      <c r="AT57" s="83"/>
      <c r="AU57" s="83"/>
      <c r="AV57" s="83"/>
      <c r="AW57" s="83"/>
      <c r="AX57" s="83"/>
      <c r="AY57" s="83"/>
      <c r="AZ57" s="83"/>
      <c r="BA57" s="83"/>
      <c r="BB57" s="83"/>
      <c r="BC57" s="83"/>
      <c r="BD57" s="83"/>
    </row>
    <row r="58" spans="1:56" customFormat="1" ht="14.5" x14ac:dyDescent="0.35">
      <c r="A58" s="84"/>
      <c r="B58" s="85"/>
      <c r="C58" s="85"/>
      <c r="D58" s="85"/>
      <c r="E58" s="85"/>
      <c r="F58" s="85"/>
      <c r="G58" s="85"/>
      <c r="H58" s="124"/>
      <c r="I58" s="125"/>
      <c r="J58" s="119"/>
      <c r="K58" s="119"/>
      <c r="L58" s="126"/>
      <c r="M58" s="126"/>
      <c r="N58" s="126"/>
      <c r="O58" s="127"/>
      <c r="P58" s="492"/>
      <c r="Q58" s="493"/>
      <c r="R58" s="493"/>
      <c r="S58" s="493"/>
      <c r="T58" s="493"/>
      <c r="U58" s="493"/>
      <c r="V58" s="493"/>
      <c r="W58" s="493"/>
      <c r="X58" s="493"/>
      <c r="Y58" s="493"/>
      <c r="Z58" s="493"/>
      <c r="AA58" s="493"/>
      <c r="AB58" s="493"/>
      <c r="AC58" s="493"/>
      <c r="AD58" s="493"/>
      <c r="AE58" s="493"/>
      <c r="AF58" s="493"/>
      <c r="AG58" s="494"/>
      <c r="AJ58" s="83"/>
      <c r="AK58" s="83"/>
      <c r="AL58" s="83"/>
      <c r="AM58" s="83"/>
      <c r="AN58" s="83"/>
      <c r="AO58" s="83"/>
      <c r="AP58" s="83"/>
      <c r="AQ58" s="83"/>
      <c r="AR58" s="83"/>
      <c r="AS58" s="83"/>
      <c r="AT58" s="83"/>
      <c r="AU58" s="83"/>
      <c r="AV58" s="83"/>
      <c r="AW58" s="83"/>
      <c r="AX58" s="83"/>
      <c r="AY58" s="83"/>
      <c r="AZ58" s="83"/>
      <c r="BA58" s="83"/>
      <c r="BB58" s="83"/>
      <c r="BC58" s="83"/>
      <c r="BD58" s="83"/>
    </row>
    <row r="59" spans="1:56" customFormat="1" ht="14.5" x14ac:dyDescent="0.35">
      <c r="A59" s="84"/>
      <c r="B59" s="85"/>
      <c r="C59" s="85"/>
      <c r="D59" s="85"/>
      <c r="E59" s="85"/>
      <c r="F59" s="85"/>
      <c r="G59" s="85"/>
      <c r="H59" s="118"/>
      <c r="I59" s="125"/>
      <c r="J59" s="119"/>
      <c r="K59" s="119"/>
      <c r="L59" s="126"/>
      <c r="M59" s="126"/>
      <c r="N59" s="126"/>
      <c r="O59" s="127"/>
      <c r="P59" s="114"/>
      <c r="Q59" s="115"/>
      <c r="R59" s="115"/>
      <c r="S59" s="115"/>
      <c r="T59" s="100"/>
      <c r="U59" s="108"/>
      <c r="V59" s="108"/>
      <c r="W59" s="108"/>
      <c r="X59" s="108"/>
      <c r="Y59" s="108"/>
      <c r="AG59" s="109"/>
      <c r="AJ59" s="83"/>
      <c r="AK59" s="83"/>
      <c r="AL59" s="83"/>
      <c r="AM59" s="83"/>
      <c r="AN59" s="83"/>
      <c r="AO59" s="83"/>
      <c r="AP59" s="83"/>
      <c r="AQ59" s="83"/>
      <c r="AR59" s="83"/>
      <c r="AS59" s="83"/>
      <c r="AT59" s="83"/>
      <c r="AU59" s="83"/>
      <c r="AV59" s="83"/>
      <c r="AW59" s="83"/>
      <c r="AX59" s="83"/>
      <c r="AY59" s="83"/>
      <c r="AZ59" s="83"/>
      <c r="BA59" s="83"/>
      <c r="BB59" s="83"/>
      <c r="BC59" s="83"/>
      <c r="BD59" s="83"/>
    </row>
    <row r="60" spans="1:56" customFormat="1" ht="14.5" x14ac:dyDescent="0.35">
      <c r="A60" s="84"/>
      <c r="B60" s="85"/>
      <c r="C60" s="85"/>
      <c r="D60" s="95" t="s">
        <v>46</v>
      </c>
      <c r="E60" s="111"/>
      <c r="G60" s="122" t="str">
        <f>J7</f>
        <v>Alan Weiland</v>
      </c>
      <c r="H60" s="111"/>
      <c r="J60" s="95" t="s">
        <v>47</v>
      </c>
      <c r="K60" s="495" t="str">
        <f>D7</f>
        <v>26/04/224</v>
      </c>
      <c r="L60" s="495"/>
      <c r="M60" s="495"/>
      <c r="N60" s="128"/>
      <c r="O60" s="129"/>
      <c r="P60" s="114"/>
      <c r="Q60" s="115"/>
      <c r="R60" s="115"/>
      <c r="S60" s="115"/>
      <c r="T60" s="100"/>
      <c r="U60" s="95"/>
      <c r="V60" s="95"/>
      <c r="W60" s="95"/>
      <c r="X60" s="95"/>
      <c r="Y60" s="95"/>
      <c r="Z60" s="496"/>
      <c r="AA60" s="496"/>
      <c r="AB60" s="496"/>
      <c r="AC60" s="496"/>
      <c r="AD60" s="496"/>
      <c r="AE60" s="496"/>
      <c r="AF60" s="496"/>
      <c r="AG60" s="109"/>
      <c r="AJ60" s="83"/>
      <c r="AK60" s="83"/>
      <c r="AL60" s="83"/>
      <c r="AM60" s="83"/>
      <c r="AN60" s="83"/>
      <c r="AO60" s="83"/>
      <c r="AP60" s="83"/>
      <c r="AQ60" s="83"/>
      <c r="AR60" s="83"/>
      <c r="AS60" s="83"/>
      <c r="AT60" s="83"/>
      <c r="AU60" s="83"/>
      <c r="AV60" s="83"/>
      <c r="AW60" s="83"/>
      <c r="AX60" s="83"/>
      <c r="AY60" s="83"/>
      <c r="AZ60" s="83"/>
      <c r="BA60" s="83"/>
      <c r="BB60" s="83"/>
      <c r="BC60" s="83"/>
      <c r="BD60" s="83"/>
    </row>
    <row r="61" spans="1:56" ht="13" x14ac:dyDescent="0.3">
      <c r="A61" s="84"/>
      <c r="B61" s="85"/>
      <c r="C61" s="85"/>
      <c r="D61" s="85"/>
      <c r="E61" s="85"/>
      <c r="F61" s="85"/>
      <c r="G61" s="85"/>
      <c r="H61" s="118"/>
      <c r="I61" s="130"/>
      <c r="J61" s="130"/>
      <c r="K61" s="130"/>
      <c r="L61" s="128"/>
      <c r="M61" s="128"/>
      <c r="N61" s="128"/>
      <c r="O61" s="129"/>
      <c r="P61" s="114"/>
      <c r="Q61" s="115"/>
      <c r="R61" s="115"/>
      <c r="S61" s="115"/>
      <c r="T61" s="100"/>
      <c r="U61" s="95"/>
      <c r="V61" s="95"/>
      <c r="W61" s="95"/>
      <c r="X61" s="95"/>
      <c r="Y61" s="95"/>
      <c r="Z61" s="111"/>
      <c r="AA61" s="111"/>
      <c r="AB61" s="111"/>
      <c r="AC61" s="111"/>
      <c r="AD61" s="111"/>
      <c r="AE61" s="111"/>
      <c r="AF61" s="111"/>
      <c r="AG61" s="131"/>
    </row>
    <row r="62" spans="1:56" ht="13" x14ac:dyDescent="0.3">
      <c r="A62" s="84"/>
      <c r="B62" s="85"/>
      <c r="C62" s="85"/>
      <c r="D62" s="85"/>
      <c r="E62" s="85"/>
      <c r="F62" s="85"/>
      <c r="G62" s="85"/>
      <c r="H62" s="85"/>
      <c r="I62" s="85"/>
      <c r="J62" s="85"/>
      <c r="K62" s="85"/>
      <c r="L62" s="85"/>
      <c r="M62" s="85"/>
      <c r="N62" s="85"/>
      <c r="O62" s="86"/>
      <c r="P62" s="123"/>
      <c r="Q62" s="74"/>
      <c r="R62" s="100"/>
      <c r="S62" s="100"/>
      <c r="T62" s="94"/>
      <c r="U62" s="95"/>
      <c r="V62" s="95"/>
      <c r="W62" s="95"/>
      <c r="X62" s="95"/>
      <c r="Y62" s="95"/>
      <c r="Z62" s="496"/>
      <c r="AA62" s="496"/>
      <c r="AB62" s="496"/>
      <c r="AC62" s="497"/>
      <c r="AD62" s="497"/>
      <c r="AE62" s="111"/>
      <c r="AF62" s="111"/>
      <c r="AG62" s="131"/>
    </row>
    <row r="63" spans="1:56" ht="13" thickBot="1" x14ac:dyDescent="0.3">
      <c r="A63" s="132"/>
      <c r="B63" s="133"/>
      <c r="C63" s="133"/>
      <c r="D63" s="133"/>
      <c r="E63" s="133"/>
      <c r="F63" s="133"/>
      <c r="G63" s="133"/>
      <c r="H63" s="133"/>
      <c r="I63" s="133"/>
      <c r="J63" s="133"/>
      <c r="K63" s="133"/>
      <c r="L63" s="133"/>
      <c r="M63" s="133"/>
      <c r="N63" s="133"/>
      <c r="O63" s="134"/>
      <c r="P63" s="135"/>
      <c r="Q63" s="136"/>
      <c r="R63" s="136"/>
      <c r="S63" s="136"/>
      <c r="T63" s="136"/>
      <c r="U63" s="136"/>
      <c r="V63" s="136"/>
      <c r="W63" s="136"/>
      <c r="X63" s="136"/>
      <c r="Y63" s="136"/>
      <c r="Z63" s="136"/>
      <c r="AA63" s="136"/>
      <c r="AB63" s="136"/>
      <c r="AC63" s="136"/>
      <c r="AD63" s="136"/>
      <c r="AE63" s="136"/>
      <c r="AF63" s="136"/>
      <c r="AG63" s="137"/>
    </row>
    <row r="64" spans="1:56" ht="13" thickTop="1" x14ac:dyDescent="0.25">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4"/>
      <c r="AK64" s="154"/>
    </row>
    <row r="65" spans="1:56" s="94" customFormat="1" x14ac:dyDescent="0.25">
      <c r="A65" s="19"/>
      <c r="B65" s="19"/>
      <c r="C65" s="153"/>
      <c r="D65" s="153"/>
      <c r="E65" s="153"/>
      <c r="F65" s="153"/>
      <c r="G65" s="153"/>
      <c r="H65" s="153"/>
      <c r="I65" s="153"/>
      <c r="J65" s="153"/>
      <c r="K65" s="153"/>
      <c r="L65" s="153"/>
      <c r="M65" s="153"/>
      <c r="N65" s="153"/>
      <c r="O65" s="153"/>
      <c r="P65" s="153"/>
      <c r="Q65" s="153"/>
      <c r="R65" s="153"/>
      <c r="S65" s="153"/>
      <c r="T65" s="153"/>
      <c r="U65" s="153"/>
      <c r="V65" s="153"/>
      <c r="W65" s="153"/>
      <c r="X65" s="153"/>
      <c r="Y65" s="153"/>
      <c r="Z65" s="153"/>
      <c r="AA65" s="153"/>
      <c r="AB65" s="153"/>
      <c r="AC65" s="153"/>
      <c r="AD65" s="153"/>
      <c r="AE65" s="153"/>
      <c r="AF65" s="153"/>
      <c r="AG65" s="153"/>
      <c r="AH65" s="153"/>
      <c r="AI65" s="153"/>
      <c r="AJ65" s="154"/>
      <c r="AK65" s="154"/>
      <c r="AL65" s="138"/>
      <c r="AM65" s="138"/>
      <c r="AN65" s="138"/>
      <c r="AO65" s="138"/>
      <c r="AP65" s="138"/>
      <c r="AQ65" s="138"/>
      <c r="AR65" s="138"/>
      <c r="AS65" s="138"/>
      <c r="AT65" s="138"/>
      <c r="AU65" s="138"/>
      <c r="AV65" s="138"/>
      <c r="AW65" s="138"/>
      <c r="AX65" s="138"/>
      <c r="AY65" s="138"/>
      <c r="AZ65" s="138"/>
      <c r="BA65" s="138"/>
      <c r="BB65" s="138"/>
      <c r="BC65" s="138"/>
      <c r="BD65" s="138"/>
    </row>
    <row r="66" spans="1:56" s="139" customFormat="1" x14ac:dyDescent="0.25">
      <c r="C66" s="155">
        <f>D14</f>
        <v>0.35000000000000003</v>
      </c>
      <c r="D66" s="155">
        <f t="shared" ref="D66:L66" si="11">E14</f>
        <v>0.12</v>
      </c>
      <c r="E66" s="155">
        <f t="shared" si="11"/>
        <v>0.17000000000000015</v>
      </c>
      <c r="F66" s="155">
        <f t="shared" si="11"/>
        <v>0.17000000000000004</v>
      </c>
      <c r="G66" s="155">
        <f t="shared" si="11"/>
        <v>0.12</v>
      </c>
      <c r="H66" s="155">
        <f t="shared" si="11"/>
        <v>0.22999999999999998</v>
      </c>
      <c r="I66" s="155">
        <f t="shared" si="11"/>
        <v>0.16000000000000003</v>
      </c>
      <c r="J66" s="155">
        <f t="shared" si="11"/>
        <v>0.13999999999999999</v>
      </c>
      <c r="K66" s="155">
        <f t="shared" si="11"/>
        <v>0.2699999999999998</v>
      </c>
      <c r="L66" s="155">
        <f t="shared" si="11"/>
        <v>0.1100000000000001</v>
      </c>
      <c r="M66" s="155">
        <f>D19</f>
        <v>0.18</v>
      </c>
      <c r="N66" s="155">
        <f t="shared" ref="N66:V66" si="12">E19</f>
        <v>0.75</v>
      </c>
      <c r="O66" s="155">
        <f t="shared" si="12"/>
        <v>0.40000000000000013</v>
      </c>
      <c r="P66" s="155">
        <f t="shared" si="12"/>
        <v>1.02</v>
      </c>
      <c r="Q66" s="155">
        <f t="shared" si="12"/>
        <v>0.72</v>
      </c>
      <c r="R66" s="155">
        <f t="shared" si="12"/>
        <v>0.42000000000000004</v>
      </c>
      <c r="S66" s="155">
        <f t="shared" si="12"/>
        <v>0.36</v>
      </c>
      <c r="T66" s="155">
        <f t="shared" si="12"/>
        <v>0.71</v>
      </c>
      <c r="U66" s="155">
        <f t="shared" si="12"/>
        <v>0.3899999999999999</v>
      </c>
      <c r="V66" s="155">
        <f t="shared" si="12"/>
        <v>0.17999999999999994</v>
      </c>
      <c r="W66" s="155">
        <f>D24</f>
        <v>0.19</v>
      </c>
      <c r="X66" s="155">
        <f t="shared" ref="X66:AF66" si="13">E24</f>
        <v>0.41999999999999993</v>
      </c>
      <c r="Y66" s="155">
        <f t="shared" si="13"/>
        <v>0.42000000000000004</v>
      </c>
      <c r="Z66" s="155">
        <f t="shared" si="13"/>
        <v>9.0000000000000011E-2</v>
      </c>
      <c r="AA66" s="155">
        <f t="shared" si="13"/>
        <v>0.3899999999999999</v>
      </c>
      <c r="AB66" s="155">
        <f t="shared" si="13"/>
        <v>0.38000000000000006</v>
      </c>
      <c r="AC66" s="155">
        <f t="shared" si="13"/>
        <v>0.19999999999999998</v>
      </c>
      <c r="AD66" s="155">
        <f t="shared" si="13"/>
        <v>0.10000000000000003</v>
      </c>
      <c r="AE66" s="155">
        <f t="shared" si="13"/>
        <v>0.42000000000000015</v>
      </c>
      <c r="AF66" s="155">
        <f t="shared" si="13"/>
        <v>0.67000000000000015</v>
      </c>
      <c r="AG66" s="156"/>
      <c r="AH66" s="156"/>
      <c r="AI66" s="156"/>
      <c r="AJ66" s="156"/>
      <c r="AK66" s="156"/>
    </row>
    <row r="67" spans="1:56" s="139" customFormat="1" x14ac:dyDescent="0.25">
      <c r="C67" s="155" t="s">
        <v>48</v>
      </c>
      <c r="D67" s="155"/>
      <c r="E67" s="155"/>
      <c r="F67" s="155"/>
      <c r="G67" s="155"/>
      <c r="H67" s="155"/>
      <c r="I67" s="155"/>
      <c r="J67" s="155"/>
      <c r="K67" s="155"/>
      <c r="L67" s="155"/>
      <c r="M67" s="155" t="s">
        <v>49</v>
      </c>
      <c r="N67" s="155"/>
      <c r="O67" s="155"/>
      <c r="P67" s="155"/>
      <c r="Q67" s="155"/>
      <c r="R67" s="155"/>
      <c r="S67" s="155"/>
      <c r="T67" s="155"/>
      <c r="U67" s="155"/>
      <c r="V67" s="155"/>
      <c r="W67" s="155" t="s">
        <v>50</v>
      </c>
      <c r="X67" s="155"/>
      <c r="Y67" s="155"/>
      <c r="Z67" s="155"/>
      <c r="AA67" s="155"/>
      <c r="AB67" s="155"/>
      <c r="AC67" s="155"/>
      <c r="AD67" s="155"/>
      <c r="AE67" s="155"/>
      <c r="AF67" s="155"/>
      <c r="AG67" s="156"/>
      <c r="AH67" s="156"/>
      <c r="AI67" s="156"/>
      <c r="AJ67" s="156"/>
      <c r="AK67" s="156"/>
    </row>
    <row r="68" spans="1:56" s="139" customFormat="1" x14ac:dyDescent="0.25">
      <c r="C68" s="156">
        <v>1</v>
      </c>
      <c r="D68" s="156">
        <v>2</v>
      </c>
      <c r="E68" s="156">
        <v>3</v>
      </c>
      <c r="F68" s="156">
        <v>4</v>
      </c>
      <c r="G68" s="156">
        <v>5</v>
      </c>
      <c r="H68" s="156">
        <v>6</v>
      </c>
      <c r="I68" s="156">
        <v>7</v>
      </c>
      <c r="J68" s="156">
        <v>8</v>
      </c>
      <c r="K68" s="156">
        <v>9</v>
      </c>
      <c r="L68" s="156">
        <v>10</v>
      </c>
      <c r="M68" s="156">
        <v>1</v>
      </c>
      <c r="N68" s="156">
        <v>2</v>
      </c>
      <c r="O68" s="156">
        <v>3</v>
      </c>
      <c r="P68" s="156">
        <v>4</v>
      </c>
      <c r="Q68" s="156">
        <v>5</v>
      </c>
      <c r="R68" s="156">
        <v>6</v>
      </c>
      <c r="S68" s="156">
        <v>7</v>
      </c>
      <c r="T68" s="156">
        <v>8</v>
      </c>
      <c r="U68" s="156">
        <v>9</v>
      </c>
      <c r="V68" s="156">
        <v>10</v>
      </c>
      <c r="W68" s="156">
        <v>1</v>
      </c>
      <c r="X68" s="156">
        <v>2</v>
      </c>
      <c r="Y68" s="156">
        <v>3</v>
      </c>
      <c r="Z68" s="156">
        <v>4</v>
      </c>
      <c r="AA68" s="156">
        <v>5</v>
      </c>
      <c r="AB68" s="156">
        <v>6</v>
      </c>
      <c r="AC68" s="156">
        <v>7</v>
      </c>
      <c r="AD68" s="156">
        <v>8</v>
      </c>
      <c r="AE68" s="156">
        <v>9</v>
      </c>
      <c r="AF68" s="156">
        <v>10</v>
      </c>
      <c r="AG68" s="156"/>
      <c r="AH68" s="156"/>
      <c r="AI68" s="156"/>
      <c r="AJ68" s="156"/>
      <c r="AK68" s="156"/>
    </row>
    <row r="69" spans="1:56" s="94" customFormat="1" x14ac:dyDescent="0.25">
      <c r="C69" s="157">
        <f>$H$29</f>
        <v>0.88149999999999995</v>
      </c>
      <c r="D69" s="157">
        <f t="shared" ref="D69:AF69" si="14">$H$29</f>
        <v>0.88149999999999995</v>
      </c>
      <c r="E69" s="157">
        <f t="shared" si="14"/>
        <v>0.88149999999999995</v>
      </c>
      <c r="F69" s="157">
        <f t="shared" si="14"/>
        <v>0.88149999999999995</v>
      </c>
      <c r="G69" s="157">
        <f t="shared" si="14"/>
        <v>0.88149999999999995</v>
      </c>
      <c r="H69" s="157">
        <f t="shared" si="14"/>
        <v>0.88149999999999995</v>
      </c>
      <c r="I69" s="157">
        <f t="shared" si="14"/>
        <v>0.88149999999999995</v>
      </c>
      <c r="J69" s="157">
        <f t="shared" si="14"/>
        <v>0.88149999999999995</v>
      </c>
      <c r="K69" s="157">
        <f t="shared" si="14"/>
        <v>0.88149999999999995</v>
      </c>
      <c r="L69" s="157">
        <f t="shared" si="14"/>
        <v>0.88149999999999995</v>
      </c>
      <c r="M69" s="157">
        <f t="shared" si="14"/>
        <v>0.88149999999999995</v>
      </c>
      <c r="N69" s="157">
        <f t="shared" si="14"/>
        <v>0.88149999999999995</v>
      </c>
      <c r="O69" s="157">
        <f t="shared" si="14"/>
        <v>0.88149999999999995</v>
      </c>
      <c r="P69" s="157">
        <f t="shared" si="14"/>
        <v>0.88149999999999995</v>
      </c>
      <c r="Q69" s="157">
        <f t="shared" si="14"/>
        <v>0.88149999999999995</v>
      </c>
      <c r="R69" s="157">
        <f t="shared" si="14"/>
        <v>0.88149999999999995</v>
      </c>
      <c r="S69" s="157">
        <f t="shared" si="14"/>
        <v>0.88149999999999995</v>
      </c>
      <c r="T69" s="157">
        <f t="shared" si="14"/>
        <v>0.88149999999999995</v>
      </c>
      <c r="U69" s="157">
        <f t="shared" si="14"/>
        <v>0.88149999999999995</v>
      </c>
      <c r="V69" s="157">
        <f t="shared" si="14"/>
        <v>0.88149999999999995</v>
      </c>
      <c r="W69" s="157">
        <f t="shared" si="14"/>
        <v>0.88149999999999995</v>
      </c>
      <c r="X69" s="157">
        <f t="shared" si="14"/>
        <v>0.88149999999999995</v>
      </c>
      <c r="Y69" s="157">
        <f t="shared" si="14"/>
        <v>0.88149999999999995</v>
      </c>
      <c r="Z69" s="157">
        <f t="shared" si="14"/>
        <v>0.88149999999999995</v>
      </c>
      <c r="AA69" s="157">
        <f t="shared" si="14"/>
        <v>0.88149999999999995</v>
      </c>
      <c r="AB69" s="157">
        <f t="shared" si="14"/>
        <v>0.88149999999999995</v>
      </c>
      <c r="AC69" s="157">
        <f t="shared" si="14"/>
        <v>0.88149999999999995</v>
      </c>
      <c r="AD69" s="157">
        <f t="shared" si="14"/>
        <v>0.88149999999999995</v>
      </c>
      <c r="AE69" s="157">
        <f t="shared" si="14"/>
        <v>0.88149999999999995</v>
      </c>
      <c r="AF69" s="157">
        <f t="shared" si="14"/>
        <v>0.88149999999999995</v>
      </c>
      <c r="AG69" s="156"/>
      <c r="AH69" s="156"/>
      <c r="AI69" s="153"/>
      <c r="AJ69" s="154"/>
      <c r="AK69" s="154"/>
      <c r="AL69" s="138"/>
      <c r="AM69" s="138"/>
      <c r="AN69" s="138"/>
      <c r="AO69" s="138"/>
      <c r="AP69" s="138"/>
      <c r="AQ69" s="138"/>
      <c r="AR69" s="138"/>
      <c r="AS69" s="138"/>
      <c r="AT69" s="138"/>
      <c r="AU69" s="138"/>
      <c r="AV69" s="138"/>
      <c r="AW69" s="138"/>
      <c r="AX69" s="138"/>
      <c r="AY69" s="138"/>
      <c r="AZ69" s="138"/>
      <c r="BA69" s="138"/>
      <c r="BB69" s="138"/>
      <c r="BC69" s="138"/>
      <c r="BD69" s="138"/>
    </row>
    <row r="70" spans="1:56" s="94" customFormat="1" x14ac:dyDescent="0.25">
      <c r="B70" s="94" t="s">
        <v>51</v>
      </c>
      <c r="C70" s="158">
        <f>$I$76</f>
        <v>0.35096944444444439</v>
      </c>
      <c r="D70" s="158">
        <f t="shared" ref="D70:AF70" si="15">$I$76</f>
        <v>0.35096944444444439</v>
      </c>
      <c r="E70" s="158">
        <f t="shared" si="15"/>
        <v>0.35096944444444439</v>
      </c>
      <c r="F70" s="158">
        <f t="shared" si="15"/>
        <v>0.35096944444444439</v>
      </c>
      <c r="G70" s="158">
        <f t="shared" si="15"/>
        <v>0.35096944444444439</v>
      </c>
      <c r="H70" s="158">
        <f t="shared" si="15"/>
        <v>0.35096944444444439</v>
      </c>
      <c r="I70" s="158">
        <f t="shared" si="15"/>
        <v>0.35096944444444439</v>
      </c>
      <c r="J70" s="158">
        <f t="shared" si="15"/>
        <v>0.35096944444444439</v>
      </c>
      <c r="K70" s="158">
        <f t="shared" si="15"/>
        <v>0.35096944444444439</v>
      </c>
      <c r="L70" s="158">
        <f t="shared" si="15"/>
        <v>0.35096944444444439</v>
      </c>
      <c r="M70" s="158">
        <f t="shared" si="15"/>
        <v>0.35096944444444439</v>
      </c>
      <c r="N70" s="158">
        <f t="shared" si="15"/>
        <v>0.35096944444444439</v>
      </c>
      <c r="O70" s="158">
        <f t="shared" si="15"/>
        <v>0.35096944444444439</v>
      </c>
      <c r="P70" s="158">
        <f t="shared" si="15"/>
        <v>0.35096944444444439</v>
      </c>
      <c r="Q70" s="158">
        <f t="shared" si="15"/>
        <v>0.35096944444444439</v>
      </c>
      <c r="R70" s="158">
        <f t="shared" si="15"/>
        <v>0.35096944444444439</v>
      </c>
      <c r="S70" s="158">
        <f t="shared" si="15"/>
        <v>0.35096944444444439</v>
      </c>
      <c r="T70" s="158">
        <f t="shared" si="15"/>
        <v>0.35096944444444439</v>
      </c>
      <c r="U70" s="158">
        <f t="shared" si="15"/>
        <v>0.35096944444444439</v>
      </c>
      <c r="V70" s="158">
        <f t="shared" si="15"/>
        <v>0.35096944444444439</v>
      </c>
      <c r="W70" s="158">
        <f t="shared" si="15"/>
        <v>0.35096944444444439</v>
      </c>
      <c r="X70" s="158">
        <f t="shared" si="15"/>
        <v>0.35096944444444439</v>
      </c>
      <c r="Y70" s="158">
        <f t="shared" si="15"/>
        <v>0.35096944444444439</v>
      </c>
      <c r="Z70" s="158">
        <f t="shared" si="15"/>
        <v>0.35096944444444439</v>
      </c>
      <c r="AA70" s="158">
        <f t="shared" si="15"/>
        <v>0.35096944444444439</v>
      </c>
      <c r="AB70" s="158">
        <f t="shared" si="15"/>
        <v>0.35096944444444439</v>
      </c>
      <c r="AC70" s="158">
        <f t="shared" si="15"/>
        <v>0.35096944444444439</v>
      </c>
      <c r="AD70" s="158">
        <f t="shared" si="15"/>
        <v>0.35096944444444439</v>
      </c>
      <c r="AE70" s="158">
        <f t="shared" si="15"/>
        <v>0.35096944444444439</v>
      </c>
      <c r="AF70" s="158">
        <f t="shared" si="15"/>
        <v>0.35096944444444439</v>
      </c>
      <c r="AG70" s="153"/>
      <c r="AH70" s="153"/>
      <c r="AI70" s="153"/>
      <c r="AJ70" s="154"/>
      <c r="AK70" s="154"/>
      <c r="AL70" s="138"/>
      <c r="AM70" s="138"/>
      <c r="AN70" s="138"/>
      <c r="AO70" s="138"/>
      <c r="AP70" s="138"/>
      <c r="AQ70" s="138"/>
      <c r="AR70" s="138"/>
      <c r="AS70" s="138"/>
      <c r="AT70" s="138"/>
      <c r="AU70" s="138"/>
      <c r="AV70" s="138"/>
      <c r="AW70" s="138"/>
      <c r="AX70" s="138"/>
      <c r="AY70" s="138"/>
      <c r="AZ70" s="138"/>
      <c r="BA70" s="138"/>
      <c r="BB70" s="138"/>
      <c r="BC70" s="138"/>
      <c r="BD70" s="138"/>
    </row>
    <row r="71" spans="1:56" x14ac:dyDescent="0.25">
      <c r="A71" s="94"/>
      <c r="B71" s="94" t="s">
        <v>52</v>
      </c>
      <c r="C71" s="158">
        <f>$I$77</f>
        <v>-0.34808055555555567</v>
      </c>
      <c r="D71" s="158">
        <f t="shared" ref="D71:AF71" si="16">$I$77</f>
        <v>-0.34808055555555567</v>
      </c>
      <c r="E71" s="158">
        <f t="shared" si="16"/>
        <v>-0.34808055555555567</v>
      </c>
      <c r="F71" s="158">
        <f t="shared" si="16"/>
        <v>-0.34808055555555567</v>
      </c>
      <c r="G71" s="158">
        <f t="shared" si="16"/>
        <v>-0.34808055555555567</v>
      </c>
      <c r="H71" s="158">
        <f t="shared" si="16"/>
        <v>-0.34808055555555567</v>
      </c>
      <c r="I71" s="158">
        <f t="shared" si="16"/>
        <v>-0.34808055555555567</v>
      </c>
      <c r="J71" s="158">
        <f t="shared" si="16"/>
        <v>-0.34808055555555567</v>
      </c>
      <c r="K71" s="158">
        <f t="shared" si="16"/>
        <v>-0.34808055555555567</v>
      </c>
      <c r="L71" s="158">
        <f t="shared" si="16"/>
        <v>-0.34808055555555567</v>
      </c>
      <c r="M71" s="158">
        <f t="shared" si="16"/>
        <v>-0.34808055555555567</v>
      </c>
      <c r="N71" s="158">
        <f t="shared" si="16"/>
        <v>-0.34808055555555567</v>
      </c>
      <c r="O71" s="158">
        <f t="shared" si="16"/>
        <v>-0.34808055555555567</v>
      </c>
      <c r="P71" s="158">
        <f t="shared" si="16"/>
        <v>-0.34808055555555567</v>
      </c>
      <c r="Q71" s="158">
        <f t="shared" si="16"/>
        <v>-0.34808055555555567</v>
      </c>
      <c r="R71" s="158">
        <f t="shared" si="16"/>
        <v>-0.34808055555555567</v>
      </c>
      <c r="S71" s="158">
        <f t="shared" si="16"/>
        <v>-0.34808055555555567</v>
      </c>
      <c r="T71" s="158">
        <f t="shared" si="16"/>
        <v>-0.34808055555555567</v>
      </c>
      <c r="U71" s="158">
        <f t="shared" si="16"/>
        <v>-0.34808055555555567</v>
      </c>
      <c r="V71" s="158">
        <f t="shared" si="16"/>
        <v>-0.34808055555555567</v>
      </c>
      <c r="W71" s="158">
        <f t="shared" si="16"/>
        <v>-0.34808055555555567</v>
      </c>
      <c r="X71" s="158">
        <f t="shared" si="16"/>
        <v>-0.34808055555555567</v>
      </c>
      <c r="Y71" s="158">
        <f t="shared" si="16"/>
        <v>-0.34808055555555567</v>
      </c>
      <c r="Z71" s="158">
        <f t="shared" si="16"/>
        <v>-0.34808055555555567</v>
      </c>
      <c r="AA71" s="158">
        <f t="shared" si="16"/>
        <v>-0.34808055555555567</v>
      </c>
      <c r="AB71" s="158">
        <f t="shared" si="16"/>
        <v>-0.34808055555555567</v>
      </c>
      <c r="AC71" s="158">
        <f t="shared" si="16"/>
        <v>-0.34808055555555567</v>
      </c>
      <c r="AD71" s="158">
        <f t="shared" si="16"/>
        <v>-0.34808055555555567</v>
      </c>
      <c r="AE71" s="158">
        <f t="shared" si="16"/>
        <v>-0.34808055555555567</v>
      </c>
      <c r="AF71" s="158">
        <f t="shared" si="16"/>
        <v>-0.34808055555555567</v>
      </c>
      <c r="AG71" s="153"/>
      <c r="AH71" s="153"/>
      <c r="AI71" s="153"/>
      <c r="AJ71" s="154"/>
      <c r="AK71" s="154"/>
    </row>
    <row r="72" spans="1:56" x14ac:dyDescent="0.25">
      <c r="A72" s="94"/>
      <c r="B72" s="94" t="s">
        <v>53</v>
      </c>
      <c r="C72" s="158">
        <f t="shared" ref="C72:AF72" si="17">$O$25</f>
        <v>1.4444444444443815E-3</v>
      </c>
      <c r="D72" s="158">
        <f t="shared" si="17"/>
        <v>1.4444444444443815E-3</v>
      </c>
      <c r="E72" s="158">
        <f t="shared" si="17"/>
        <v>1.4444444444443815E-3</v>
      </c>
      <c r="F72" s="158">
        <f t="shared" si="17"/>
        <v>1.4444444444443815E-3</v>
      </c>
      <c r="G72" s="158">
        <f t="shared" si="17"/>
        <v>1.4444444444443815E-3</v>
      </c>
      <c r="H72" s="158">
        <f t="shared" si="17"/>
        <v>1.4444444444443815E-3</v>
      </c>
      <c r="I72" s="158">
        <f t="shared" si="17"/>
        <v>1.4444444444443815E-3</v>
      </c>
      <c r="J72" s="158">
        <f t="shared" si="17"/>
        <v>1.4444444444443815E-3</v>
      </c>
      <c r="K72" s="158">
        <f t="shared" si="17"/>
        <v>1.4444444444443815E-3</v>
      </c>
      <c r="L72" s="158">
        <f t="shared" si="17"/>
        <v>1.4444444444443815E-3</v>
      </c>
      <c r="M72" s="158">
        <f t="shared" si="17"/>
        <v>1.4444444444443815E-3</v>
      </c>
      <c r="N72" s="158">
        <f t="shared" si="17"/>
        <v>1.4444444444443815E-3</v>
      </c>
      <c r="O72" s="158">
        <f t="shared" si="17"/>
        <v>1.4444444444443815E-3</v>
      </c>
      <c r="P72" s="158">
        <f t="shared" si="17"/>
        <v>1.4444444444443815E-3</v>
      </c>
      <c r="Q72" s="158">
        <f t="shared" si="17"/>
        <v>1.4444444444443815E-3</v>
      </c>
      <c r="R72" s="158">
        <f t="shared" si="17"/>
        <v>1.4444444444443815E-3</v>
      </c>
      <c r="S72" s="158">
        <f t="shared" si="17"/>
        <v>1.4444444444443815E-3</v>
      </c>
      <c r="T72" s="158">
        <f t="shared" si="17"/>
        <v>1.4444444444443815E-3</v>
      </c>
      <c r="U72" s="158">
        <f t="shared" si="17"/>
        <v>1.4444444444443815E-3</v>
      </c>
      <c r="V72" s="158">
        <f t="shared" si="17"/>
        <v>1.4444444444443815E-3</v>
      </c>
      <c r="W72" s="158">
        <f t="shared" si="17"/>
        <v>1.4444444444443815E-3</v>
      </c>
      <c r="X72" s="158">
        <f t="shared" si="17"/>
        <v>1.4444444444443815E-3</v>
      </c>
      <c r="Y72" s="158">
        <f t="shared" si="17"/>
        <v>1.4444444444443815E-3</v>
      </c>
      <c r="Z72" s="158">
        <f t="shared" si="17"/>
        <v>1.4444444444443815E-3</v>
      </c>
      <c r="AA72" s="158">
        <f t="shared" si="17"/>
        <v>1.4444444444443815E-3</v>
      </c>
      <c r="AB72" s="158">
        <f t="shared" si="17"/>
        <v>1.4444444444443815E-3</v>
      </c>
      <c r="AC72" s="158">
        <f t="shared" si="17"/>
        <v>1.4444444444443815E-3</v>
      </c>
      <c r="AD72" s="158">
        <f t="shared" si="17"/>
        <v>1.4444444444443815E-3</v>
      </c>
      <c r="AE72" s="158">
        <f t="shared" si="17"/>
        <v>1.4444444444443815E-3</v>
      </c>
      <c r="AF72" s="158">
        <f t="shared" si="17"/>
        <v>1.4444444444443815E-3</v>
      </c>
      <c r="AG72" s="153"/>
      <c r="AH72" s="153"/>
      <c r="AI72" s="153"/>
      <c r="AJ72" s="154"/>
      <c r="AK72" s="154"/>
    </row>
    <row r="73" spans="1:56" x14ac:dyDescent="0.25">
      <c r="A73" s="94"/>
      <c r="B73" s="94"/>
      <c r="C73" s="153"/>
      <c r="D73" s="153"/>
      <c r="E73" s="153"/>
      <c r="F73" s="153"/>
      <c r="G73" s="153"/>
      <c r="H73" s="153"/>
      <c r="I73" s="153"/>
      <c r="J73" s="153"/>
      <c r="K73" s="153"/>
      <c r="L73" s="153"/>
      <c r="M73" s="153"/>
      <c r="N73" s="153"/>
      <c r="O73" s="153"/>
      <c r="P73" s="153"/>
      <c r="Q73" s="153"/>
      <c r="R73" s="153"/>
      <c r="S73" s="153"/>
      <c r="T73" s="153"/>
      <c r="U73" s="153"/>
      <c r="V73" s="153"/>
      <c r="W73" s="153"/>
      <c r="X73" s="153"/>
      <c r="Y73" s="153"/>
      <c r="Z73" s="153"/>
      <c r="AA73" s="153"/>
      <c r="AB73" s="153"/>
      <c r="AC73" s="153"/>
      <c r="AD73" s="153"/>
      <c r="AE73" s="153"/>
      <c r="AF73" s="153"/>
      <c r="AG73" s="153"/>
      <c r="AH73" s="153"/>
      <c r="AI73" s="153"/>
      <c r="AJ73" s="154"/>
      <c r="AK73" s="154"/>
    </row>
    <row r="74" spans="1:56" ht="15.5" x14ac:dyDescent="0.35">
      <c r="A74" s="140"/>
      <c r="B74" s="140"/>
      <c r="C74" s="159" t="s">
        <v>54</v>
      </c>
      <c r="D74" s="160"/>
      <c r="E74" s="160"/>
      <c r="F74" s="160"/>
      <c r="G74" s="160"/>
      <c r="H74" s="160"/>
      <c r="I74" s="160"/>
      <c r="J74" s="160"/>
      <c r="K74" s="159"/>
      <c r="L74" s="161"/>
      <c r="M74" s="161"/>
      <c r="N74" s="153"/>
      <c r="O74" s="153"/>
      <c r="P74" s="153"/>
      <c r="Q74" s="153"/>
      <c r="R74" s="153"/>
      <c r="S74" s="153"/>
      <c r="T74" s="153"/>
      <c r="U74" s="153"/>
      <c r="V74" s="153"/>
      <c r="W74" s="153"/>
      <c r="X74" s="153"/>
      <c r="Y74" s="153"/>
      <c r="Z74" s="153"/>
      <c r="AA74" s="153"/>
      <c r="AB74" s="153"/>
      <c r="AC74" s="153"/>
      <c r="AD74" s="153"/>
      <c r="AE74" s="162"/>
      <c r="AF74" s="162"/>
      <c r="AG74" s="162"/>
      <c r="AH74" s="162"/>
      <c r="AI74" s="153"/>
      <c r="AJ74" s="154"/>
      <c r="AK74" s="154"/>
    </row>
    <row r="75" spans="1:56" ht="15.5" x14ac:dyDescent="0.35">
      <c r="A75" s="140"/>
      <c r="B75" s="140"/>
      <c r="C75" s="163"/>
      <c r="D75" s="163" t="s">
        <v>55</v>
      </c>
      <c r="E75" s="163" t="s">
        <v>56</v>
      </c>
      <c r="F75" s="163"/>
      <c r="G75" s="156"/>
      <c r="H75" s="163"/>
      <c r="I75" s="163"/>
      <c r="J75" s="163"/>
      <c r="K75" s="156"/>
      <c r="L75" s="153"/>
      <c r="M75" s="161"/>
      <c r="N75" s="153"/>
      <c r="O75" s="153"/>
      <c r="P75" s="153"/>
      <c r="Q75" s="153"/>
      <c r="R75" s="153"/>
      <c r="S75" s="153"/>
      <c r="T75" s="153"/>
      <c r="U75" s="153"/>
      <c r="V75" s="153"/>
      <c r="W75" s="153"/>
      <c r="X75" s="153"/>
      <c r="Y75" s="153"/>
      <c r="Z75" s="153"/>
      <c r="AA75" s="153"/>
      <c r="AB75" s="153"/>
      <c r="AC75" s="153"/>
      <c r="AD75" s="153"/>
      <c r="AE75" s="153"/>
      <c r="AF75" s="153"/>
      <c r="AG75" s="153"/>
      <c r="AH75" s="153"/>
      <c r="AI75" s="153"/>
      <c r="AJ75" s="154"/>
      <c r="AK75" s="154"/>
    </row>
    <row r="76" spans="1:56" ht="15.5" x14ac:dyDescent="0.35">
      <c r="A76" s="140"/>
      <c r="B76" s="140"/>
      <c r="C76" s="163" t="s">
        <v>57</v>
      </c>
      <c r="D76" s="158">
        <v>1.88</v>
      </c>
      <c r="E76" s="158">
        <v>1.0229999999999999</v>
      </c>
      <c r="F76" s="163">
        <f>IF(J26=2,D76,E76)</f>
        <v>1.0229999999999999</v>
      </c>
      <c r="G76" s="163" t="s">
        <v>51</v>
      </c>
      <c r="H76" s="163" t="s">
        <v>58</v>
      </c>
      <c r="I76" s="158">
        <f>$O$25+($F$76*$D$79)</f>
        <v>0.35096944444444439</v>
      </c>
      <c r="J76" s="158"/>
      <c r="K76" s="156"/>
      <c r="L76" s="153"/>
      <c r="M76" s="161"/>
      <c r="N76" s="153"/>
      <c r="O76" s="153"/>
      <c r="P76" s="153"/>
      <c r="Q76" s="153"/>
      <c r="R76" s="153"/>
      <c r="S76" s="153"/>
      <c r="T76" s="153"/>
      <c r="U76" s="153"/>
      <c r="V76" s="153"/>
      <c r="W76" s="153"/>
      <c r="X76" s="153"/>
      <c r="Y76" s="153"/>
      <c r="Z76" s="153"/>
      <c r="AA76" s="153"/>
      <c r="AB76" s="153"/>
      <c r="AC76" s="153"/>
      <c r="AD76" s="153"/>
      <c r="AE76" s="153"/>
      <c r="AF76" s="153"/>
      <c r="AG76" s="153"/>
      <c r="AH76" s="153"/>
      <c r="AI76" s="153"/>
      <c r="AJ76" s="154"/>
      <c r="AK76" s="154"/>
    </row>
    <row r="77" spans="1:56" ht="15.5" x14ac:dyDescent="0.35">
      <c r="A77" s="140"/>
      <c r="B77" s="140"/>
      <c r="C77" s="163" t="s">
        <v>59</v>
      </c>
      <c r="D77" s="163">
        <v>0</v>
      </c>
      <c r="E77" s="163">
        <v>0</v>
      </c>
      <c r="F77" s="163"/>
      <c r="G77" s="163" t="s">
        <v>52</v>
      </c>
      <c r="H77" s="163" t="s">
        <v>60</v>
      </c>
      <c r="I77" s="158">
        <f>$O$25-($F$76*$D$79)</f>
        <v>-0.34808055555555567</v>
      </c>
      <c r="J77" s="158"/>
      <c r="K77" s="156"/>
      <c r="L77" s="153"/>
      <c r="M77" s="161"/>
      <c r="N77" s="153"/>
      <c r="O77" s="153"/>
      <c r="P77" s="153"/>
      <c r="Q77" s="153"/>
      <c r="R77" s="153"/>
      <c r="S77" s="153"/>
      <c r="T77" s="153"/>
      <c r="U77" s="153"/>
      <c r="V77" s="153"/>
      <c r="W77" s="153"/>
      <c r="X77" s="153"/>
      <c r="Y77" s="153"/>
      <c r="Z77" s="153"/>
      <c r="AA77" s="153"/>
      <c r="AB77" s="153"/>
      <c r="AC77" s="153"/>
      <c r="AD77" s="153"/>
      <c r="AE77" s="153"/>
      <c r="AF77" s="153"/>
      <c r="AG77" s="153"/>
      <c r="AH77" s="153"/>
      <c r="AI77" s="153"/>
      <c r="AJ77" s="154"/>
      <c r="AK77" s="154"/>
    </row>
    <row r="78" spans="1:56" ht="15.5" x14ac:dyDescent="0.35">
      <c r="A78" s="140"/>
      <c r="B78" s="140"/>
      <c r="C78" s="163" t="s">
        <v>61</v>
      </c>
      <c r="D78" s="163">
        <v>3.2669999999999999</v>
      </c>
      <c r="E78" s="163">
        <v>2.5739999999999998</v>
      </c>
      <c r="F78" s="163"/>
      <c r="G78" s="163" t="s">
        <v>62</v>
      </c>
      <c r="H78" s="163"/>
      <c r="I78" s="158">
        <f>$O$25</f>
        <v>1.4444444444443815E-3</v>
      </c>
      <c r="J78" s="158"/>
      <c r="K78" s="156"/>
      <c r="L78" s="153"/>
      <c r="M78" s="161"/>
      <c r="N78" s="153"/>
      <c r="O78" s="153"/>
      <c r="P78" s="153"/>
      <c r="Q78" s="153"/>
      <c r="R78" s="153"/>
      <c r="S78" s="153"/>
      <c r="T78" s="153"/>
      <c r="U78" s="153"/>
      <c r="V78" s="153"/>
      <c r="W78" s="153"/>
      <c r="X78" s="153"/>
      <c r="Y78" s="153"/>
      <c r="Z78" s="153"/>
      <c r="AA78" s="153"/>
      <c r="AB78" s="153"/>
      <c r="AC78" s="153"/>
      <c r="AD78" s="153"/>
      <c r="AE78" s="153"/>
      <c r="AF78" s="153"/>
      <c r="AG78" s="153"/>
      <c r="AH78" s="153"/>
      <c r="AI78" s="153"/>
      <c r="AJ78" s="154"/>
      <c r="AK78" s="154"/>
    </row>
    <row r="79" spans="1:56" ht="15.5" x14ac:dyDescent="0.35">
      <c r="A79" s="140"/>
      <c r="B79" s="140"/>
      <c r="C79" s="163" t="s">
        <v>63</v>
      </c>
      <c r="D79" s="163">
        <f>IF(O5=3,AVERAGE(O14,O19,O24),AVERAGE(O14,O19))</f>
        <v>0.34166666666666673</v>
      </c>
      <c r="E79" s="163"/>
      <c r="F79" s="163"/>
      <c r="G79" s="156"/>
      <c r="H79" s="156"/>
      <c r="I79" s="156"/>
      <c r="J79" s="156"/>
      <c r="K79" s="156"/>
      <c r="L79" s="153"/>
      <c r="M79" s="161"/>
      <c r="N79" s="153"/>
      <c r="O79" s="153"/>
      <c r="P79" s="153"/>
      <c r="Q79" s="153"/>
      <c r="R79" s="153"/>
      <c r="S79" s="153"/>
      <c r="T79" s="153"/>
      <c r="U79" s="153"/>
      <c r="V79" s="153"/>
      <c r="W79" s="153"/>
      <c r="X79" s="153"/>
      <c r="Y79" s="153"/>
      <c r="Z79" s="153"/>
      <c r="AA79" s="153"/>
      <c r="AB79" s="153"/>
      <c r="AC79" s="153"/>
      <c r="AD79" s="153"/>
      <c r="AE79" s="153"/>
      <c r="AF79" s="153"/>
      <c r="AG79" s="153"/>
      <c r="AH79" s="153"/>
      <c r="AI79" s="153"/>
      <c r="AJ79" s="154"/>
      <c r="AK79" s="154"/>
    </row>
    <row r="80" spans="1:56" ht="15.5" x14ac:dyDescent="0.35">
      <c r="A80" s="140"/>
      <c r="B80" s="140"/>
      <c r="C80" s="156"/>
      <c r="D80" s="156"/>
      <c r="E80" s="156"/>
      <c r="F80" s="156"/>
      <c r="G80" s="156"/>
      <c r="H80" s="156"/>
      <c r="I80" s="156"/>
      <c r="J80" s="156"/>
      <c r="K80" s="156"/>
      <c r="L80" s="153"/>
      <c r="M80" s="161"/>
      <c r="N80" s="153"/>
      <c r="O80" s="153"/>
      <c r="P80" s="153"/>
      <c r="Q80" s="153"/>
      <c r="R80" s="153"/>
      <c r="S80" s="153"/>
      <c r="T80" s="153"/>
      <c r="U80" s="153"/>
      <c r="V80" s="153"/>
      <c r="W80" s="153"/>
      <c r="X80" s="153"/>
      <c r="Y80" s="153"/>
      <c r="Z80" s="153"/>
      <c r="AA80" s="153"/>
      <c r="AB80" s="153"/>
      <c r="AC80" s="153"/>
      <c r="AD80" s="153"/>
      <c r="AE80" s="153"/>
      <c r="AF80" s="153"/>
      <c r="AG80" s="153"/>
      <c r="AH80" s="153"/>
      <c r="AI80" s="153"/>
      <c r="AJ80" s="154"/>
      <c r="AK80" s="154"/>
    </row>
    <row r="81" spans="1:37" ht="15.5" x14ac:dyDescent="0.35">
      <c r="A81" s="140"/>
      <c r="B81" s="140"/>
      <c r="C81" s="161"/>
      <c r="D81" s="161"/>
      <c r="E81" s="161"/>
      <c r="F81" s="161"/>
      <c r="G81" s="161"/>
      <c r="H81" s="161"/>
      <c r="I81" s="161"/>
      <c r="J81" s="161"/>
      <c r="K81" s="161"/>
      <c r="L81" s="161"/>
      <c r="M81" s="161"/>
      <c r="N81" s="153"/>
      <c r="O81" s="153"/>
      <c r="P81" s="153"/>
      <c r="Q81" s="153"/>
      <c r="R81" s="153"/>
      <c r="S81" s="153"/>
      <c r="T81" s="153"/>
      <c r="U81" s="153"/>
      <c r="V81" s="153"/>
      <c r="W81" s="153"/>
      <c r="X81" s="153"/>
      <c r="Y81" s="153"/>
      <c r="Z81" s="153"/>
      <c r="AA81" s="153"/>
      <c r="AB81" s="153"/>
      <c r="AC81" s="153"/>
      <c r="AD81" s="153"/>
      <c r="AE81" s="153"/>
      <c r="AF81" s="153"/>
      <c r="AG81" s="153"/>
      <c r="AH81" s="153"/>
      <c r="AI81" s="153"/>
      <c r="AJ81" s="154"/>
      <c r="AK81" s="154"/>
    </row>
    <row r="82" spans="1:37" x14ac:dyDescent="0.25">
      <c r="C82" s="153"/>
      <c r="D82" s="153"/>
      <c r="E82" s="153"/>
      <c r="F82" s="153"/>
      <c r="G82" s="153"/>
      <c r="H82" s="153"/>
      <c r="I82" s="153"/>
      <c r="J82" s="153"/>
      <c r="K82" s="153"/>
      <c r="L82" s="153"/>
      <c r="M82" s="153"/>
      <c r="N82" s="153"/>
      <c r="O82" s="153"/>
      <c r="P82" s="153"/>
      <c r="Q82" s="153"/>
      <c r="R82" s="153"/>
      <c r="S82" s="153"/>
      <c r="T82" s="153"/>
      <c r="U82" s="153"/>
      <c r="V82" s="153"/>
      <c r="W82" s="153"/>
      <c r="X82" s="153"/>
      <c r="Y82" s="153"/>
      <c r="Z82" s="153"/>
      <c r="AA82" s="153"/>
      <c r="AB82" s="153"/>
      <c r="AC82" s="153"/>
      <c r="AD82" s="153"/>
      <c r="AE82" s="153"/>
      <c r="AF82" s="153"/>
      <c r="AG82" s="153"/>
      <c r="AH82" s="153"/>
      <c r="AI82" s="153"/>
      <c r="AJ82" s="154"/>
      <c r="AK82" s="154"/>
    </row>
  </sheetData>
  <mergeCells count="120">
    <mergeCell ref="AE1:AF1"/>
    <mergeCell ref="M2:N2"/>
    <mergeCell ref="AE2:AF2"/>
    <mergeCell ref="M3:N3"/>
    <mergeCell ref="AE3:AF3"/>
    <mergeCell ref="A4:C4"/>
    <mergeCell ref="D4:F4"/>
    <mergeCell ref="G4:I4"/>
    <mergeCell ref="J4:L4"/>
    <mergeCell ref="M4:N4"/>
    <mergeCell ref="Y4:AC4"/>
    <mergeCell ref="A1:C3"/>
    <mergeCell ref="D1:L3"/>
    <mergeCell ref="M1:N1"/>
    <mergeCell ref="P1:R3"/>
    <mergeCell ref="S1:AD3"/>
    <mergeCell ref="A6:C6"/>
    <mergeCell ref="D6:F6"/>
    <mergeCell ref="G6:I6"/>
    <mergeCell ref="J6:L6"/>
    <mergeCell ref="M6:N6"/>
    <mergeCell ref="Y6:AC6"/>
    <mergeCell ref="A5:C5"/>
    <mergeCell ref="D5:F5"/>
    <mergeCell ref="G5:I5"/>
    <mergeCell ref="J5:L5"/>
    <mergeCell ref="M5:N5"/>
    <mergeCell ref="Y5:AC5"/>
    <mergeCell ref="Y7:AC7"/>
    <mergeCell ref="A8:C9"/>
    <mergeCell ref="D8:M8"/>
    <mergeCell ref="N8:O9"/>
    <mergeCell ref="P9:AG9"/>
    <mergeCell ref="A10:A24"/>
    <mergeCell ref="B10:B14"/>
    <mergeCell ref="B15:B19"/>
    <mergeCell ref="B20:B24"/>
    <mergeCell ref="A7:C7"/>
    <mergeCell ref="D7:F7"/>
    <mergeCell ref="G7:I7"/>
    <mergeCell ref="J7:L7"/>
    <mergeCell ref="M7:N7"/>
    <mergeCell ref="S7:U7"/>
    <mergeCell ref="N27:O27"/>
    <mergeCell ref="A28:C28"/>
    <mergeCell ref="L28:M28"/>
    <mergeCell ref="N28:O28"/>
    <mergeCell ref="A29:C29"/>
    <mergeCell ref="L29:M29"/>
    <mergeCell ref="N29:O29"/>
    <mergeCell ref="I25:I26"/>
    <mergeCell ref="J25:J26"/>
    <mergeCell ref="K25:K26"/>
    <mergeCell ref="L25:L26"/>
    <mergeCell ref="M25:M26"/>
    <mergeCell ref="A27:C27"/>
    <mergeCell ref="L27:M27"/>
    <mergeCell ref="A25:C26"/>
    <mergeCell ref="D25:D26"/>
    <mergeCell ref="E25:E26"/>
    <mergeCell ref="F25:F26"/>
    <mergeCell ref="G25:G26"/>
    <mergeCell ref="H25:H26"/>
    <mergeCell ref="N32:O32"/>
    <mergeCell ref="F33:G33"/>
    <mergeCell ref="H33:I33"/>
    <mergeCell ref="J33:K34"/>
    <mergeCell ref="L33:M34"/>
    <mergeCell ref="N33:O34"/>
    <mergeCell ref="F34:G34"/>
    <mergeCell ref="H34:I34"/>
    <mergeCell ref="F30:G30"/>
    <mergeCell ref="H30:I30"/>
    <mergeCell ref="J30:O30"/>
    <mergeCell ref="F31:G31"/>
    <mergeCell ref="H31:I31"/>
    <mergeCell ref="J31:K32"/>
    <mergeCell ref="L31:O31"/>
    <mergeCell ref="F32:G32"/>
    <mergeCell ref="H32:I32"/>
    <mergeCell ref="L32:M32"/>
    <mergeCell ref="F37:G37"/>
    <mergeCell ref="H37:I37"/>
    <mergeCell ref="J37:K38"/>
    <mergeCell ref="L37:M38"/>
    <mergeCell ref="N37:O38"/>
    <mergeCell ref="F38:G38"/>
    <mergeCell ref="H38:I38"/>
    <mergeCell ref="F35:G35"/>
    <mergeCell ref="H35:I35"/>
    <mergeCell ref="J35:K36"/>
    <mergeCell ref="L35:M36"/>
    <mergeCell ref="N35:O36"/>
    <mergeCell ref="F36:G36"/>
    <mergeCell ref="H36:I36"/>
    <mergeCell ref="F41:G41"/>
    <mergeCell ref="H41:I41"/>
    <mergeCell ref="F42:G42"/>
    <mergeCell ref="H42:I42"/>
    <mergeCell ref="J42:O42"/>
    <mergeCell ref="A43:O43"/>
    <mergeCell ref="F39:G39"/>
    <mergeCell ref="H39:I39"/>
    <mergeCell ref="J39:K40"/>
    <mergeCell ref="L39:M40"/>
    <mergeCell ref="N39:O40"/>
    <mergeCell ref="F40:G40"/>
    <mergeCell ref="H40:I40"/>
    <mergeCell ref="P58:AG58"/>
    <mergeCell ref="K60:M60"/>
    <mergeCell ref="Z60:AB60"/>
    <mergeCell ref="AC60:AF60"/>
    <mergeCell ref="Z62:AB62"/>
    <mergeCell ref="AC62:AD62"/>
    <mergeCell ref="G44:O44"/>
    <mergeCell ref="G45:O45"/>
    <mergeCell ref="A46:O47"/>
    <mergeCell ref="I55:K55"/>
    <mergeCell ref="L55:M55"/>
    <mergeCell ref="K57:M57"/>
  </mergeCell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CORPO DE PROVA</vt:lpstr>
      <vt:lpstr>R&amp;R</vt:lpstr>
      <vt:lpstr>Validação</vt:lpstr>
      <vt:lpstr>'R&amp;R'!Area_de_impressao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Eder Freitas</dc:creator>
  <cp:lastModifiedBy>Alan Gustavo Kist Weiland</cp:lastModifiedBy>
  <cp:lastPrinted>2024-05-08T17:49:26Z</cp:lastPrinted>
  <dcterms:created xsi:type="dcterms:W3CDTF">2022-03-17T11:29:31Z</dcterms:created>
  <dcterms:modified xsi:type="dcterms:W3CDTF">2024-05-13T16:20:28Z</dcterms:modified>
</cp:coreProperties>
</file>