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r citizen Ship prices - Raw" sheetId="1" r:id="rId4"/>
    <sheet state="visible" name="Star Citizen Ship Prices - Clea" sheetId="2" r:id="rId5"/>
  </sheets>
  <definedNames/>
  <calcPr/>
</workbook>
</file>

<file path=xl/sharedStrings.xml><?xml version="1.0" encoding="utf-8"?>
<sst xmlns="http://schemas.openxmlformats.org/spreadsheetml/2006/main" count="810" uniqueCount="306">
  <si>
    <t>Ship</t>
  </si>
  <si>
    <t>Price In Game (aUEC)</t>
  </si>
  <si>
    <t>Sale Location</t>
  </si>
  <si>
    <t>Price Cleaned</t>
  </si>
  <si>
    <t>Price_323</t>
  </si>
  <si>
    <t>Price_322</t>
  </si>
  <si>
    <t>Hoverquad</t>
  </si>
  <si>
    <t>56,700 (88.000)</t>
  </si>
  <si>
    <t>New Deal (Lorville)</t>
  </si>
  <si>
    <t>Mule</t>
  </si>
  <si>
    <t>68,040 (15,000)</t>
  </si>
  <si>
    <t>Greycat ROC</t>
  </si>
  <si>
    <t>103,950 (172,000)</t>
  </si>
  <si>
    <t>X1</t>
  </si>
  <si>
    <t>X1 Velocity</t>
  </si>
  <si>
    <t>Tumbril Cyclone</t>
  </si>
  <si>
    <t>110,170 (28,086)</t>
  </si>
  <si>
    <t>Ursa Rover</t>
  </si>
  <si>
    <t>120,186 (70,267)</t>
  </si>
  <si>
    <t>Tumbril Cyclone RC</t>
  </si>
  <si>
    <t>130,201 (28,086)</t>
  </si>
  <si>
    <t>Tumbril Cyclone RN</t>
  </si>
  <si>
    <t>Tumbril Cyclone TR</t>
  </si>
  <si>
    <t>X1 Force</t>
  </si>
  <si>
    <t>Lynx</t>
  </si>
  <si>
    <t>Greycat ROC-DS</t>
  </si>
  <si>
    <t>141,750 (176,500)</t>
  </si>
  <si>
    <t>Tumbril Cyclone MT</t>
  </si>
  <si>
    <t>150,232 (28,086)</t>
  </si>
  <si>
    <t>Tumbril Cyclone AA</t>
  </si>
  <si>
    <t>160,247 (28,086)</t>
  </si>
  <si>
    <t>Argo MPUV Cargo</t>
  </si>
  <si>
    <t>330,750 (224,200)</t>
  </si>
  <si>
    <t>Dragonfly</t>
  </si>
  <si>
    <t>342,720 (272,700)</t>
  </si>
  <si>
    <t>Dragonfly Yellowjacket</t>
  </si>
  <si>
    <t>Argo MPUV Personnel</t>
  </si>
  <si>
    <t>378,000 (233,000)</t>
  </si>
  <si>
    <t>Aurora ES</t>
  </si>
  <si>
    <t>423,360 (124,100)</t>
  </si>
  <si>
    <t>Tumbril Storm</t>
  </si>
  <si>
    <t>Tumbril Storm AA</t>
  </si>
  <si>
    <t>85X</t>
  </si>
  <si>
    <t>573,300 (574,500)</t>
  </si>
  <si>
    <t>Cutter</t>
  </si>
  <si>
    <t>635,040 (627,500)</t>
  </si>
  <si>
    <t>Mustang Alpha</t>
  </si>
  <si>
    <t>642,600 (251,400)</t>
  </si>
  <si>
    <t>Mustang Beta</t>
  </si>
  <si>
    <t>655,200 (404,000)</t>
  </si>
  <si>
    <t>Aurora MR</t>
  </si>
  <si>
    <t>680,400 (184,900)</t>
  </si>
  <si>
    <t>Aurora LX</t>
  </si>
  <si>
    <t>687,960 (245,500)</t>
  </si>
  <si>
    <t>Cutter Scout</t>
  </si>
  <si>
    <t>Fury</t>
  </si>
  <si>
    <t>727,650 (693,000)</t>
  </si>
  <si>
    <t>Fury Mx</t>
  </si>
  <si>
    <t>Cutter Rambler</t>
  </si>
  <si>
    <t>Spartan</t>
  </si>
  <si>
    <t>846,720 (255,500)</t>
  </si>
  <si>
    <t>Aurora LN</t>
  </si>
  <si>
    <t>907,200 (338,400)</t>
  </si>
  <si>
    <t>Tumbril Nova</t>
  </si>
  <si>
    <t>961,482 (546,027)</t>
  </si>
  <si>
    <t>Aurora CL</t>
  </si>
  <si>
    <t>1,020,600 (487,600)</t>
  </si>
  <si>
    <t>100i</t>
  </si>
  <si>
    <t>1,146,600 (654,000)</t>
  </si>
  <si>
    <t>Centurion</t>
  </si>
  <si>
    <t>1,164,240 (287,400)</t>
  </si>
  <si>
    <t>Herald</t>
  </si>
  <si>
    <t>1,285,200 (1,181,100)</t>
  </si>
  <si>
    <t>Avenger Titan</t>
  </si>
  <si>
    <t>1,358,280 (785,600)</t>
  </si>
  <si>
    <t>Ballista</t>
  </si>
  <si>
    <t>1,481,760 (364,500)</t>
  </si>
  <si>
    <t>M50</t>
  </si>
  <si>
    <t>1,499,400 (1,193,800)</t>
  </si>
  <si>
    <t>Nomad</t>
  </si>
  <si>
    <t>1,512,000 (952,800)</t>
  </si>
  <si>
    <t>Avenger Stalker</t>
  </si>
  <si>
    <t>1,587,600 (882,200)</t>
  </si>
  <si>
    <t>125a</t>
  </si>
  <si>
    <t>1,587,600 (791,000)</t>
  </si>
  <si>
    <t>Buccaneer</t>
  </si>
  <si>
    <t>1,663,200 (1,410,100)</t>
  </si>
  <si>
    <t>Hull A</t>
  </si>
  <si>
    <t>1,701,000 (1,375,500)</t>
  </si>
  <si>
    <t>Reliant Kore</t>
  </si>
  <si>
    <t>1,719,900 (744,700)</t>
  </si>
  <si>
    <t>Razor EX</t>
  </si>
  <si>
    <t>1,757,700 (1,878,800)</t>
  </si>
  <si>
    <t>Avenger Titan Renegade</t>
  </si>
  <si>
    <t>1,852,200 (1,076,600)</t>
  </si>
  <si>
    <t>Razor</t>
  </si>
  <si>
    <t>1,863,540 (1,761,200)</t>
  </si>
  <si>
    <t>Razor LX</t>
  </si>
  <si>
    <t>1,927,800 (1,823,800)</t>
  </si>
  <si>
    <t>Reliant Tana</t>
  </si>
  <si>
    <t>1,984,500 (870,000)</t>
  </si>
  <si>
    <t>Cutlass Black</t>
  </si>
  <si>
    <t>2,116,800 (1,385,300)</t>
  </si>
  <si>
    <t>Reliant Sen</t>
  </si>
  <si>
    <t>2,249,100 (840,000)</t>
  </si>
  <si>
    <t>Avenger Warlock</t>
  </si>
  <si>
    <t>2,249,100 (1,155,500)</t>
  </si>
  <si>
    <t>Gladius</t>
  </si>
  <si>
    <t>2,381,400 (1,169,900)</t>
  </si>
  <si>
    <t>Reliant Mako</t>
  </si>
  <si>
    <t>2,513,700 (780,000)</t>
  </si>
  <si>
    <t>Vulture</t>
  </si>
  <si>
    <t>2,646,000 (1,264,000)</t>
  </si>
  <si>
    <t>Cutlass Red</t>
  </si>
  <si>
    <t>2,857,680 (1,810,500)</t>
  </si>
  <si>
    <t>Gladius Valiant</t>
  </si>
  <si>
    <t>2,910,600 (1,429,800)</t>
  </si>
  <si>
    <t>Prospector</t>
  </si>
  <si>
    <t>2,929,500 (2,061,000)</t>
  </si>
  <si>
    <t>Freelancer</t>
  </si>
  <si>
    <t>3,118,500 (1,697,600)</t>
  </si>
  <si>
    <t>Freelancer DUR</t>
  </si>
  <si>
    <t>3,316,950 (1,967,600)</t>
  </si>
  <si>
    <t>Mantis</t>
  </si>
  <si>
    <t>3,402,000 (1,230,000)</t>
  </si>
  <si>
    <t>Raft</t>
  </si>
  <si>
    <t>3,543,750 (1,853,000)</t>
  </si>
  <si>
    <t>Cutlass Blue</t>
  </si>
  <si>
    <t>3,704,400 (2,493,500)</t>
  </si>
  <si>
    <t>SRV</t>
  </si>
  <si>
    <t>3,969,000</t>
  </si>
  <si>
    <t>Cutlass Steel</t>
  </si>
  <si>
    <t>3,997,350 (1,355,300)</t>
  </si>
  <si>
    <t>Sabre</t>
  </si>
  <si>
    <t>4,498,200 (2,183,300)</t>
  </si>
  <si>
    <t>Sabre Comet</t>
  </si>
  <si>
    <t>4,895,100 (2,354,100)</t>
  </si>
  <si>
    <t>Freelancer MIS</t>
  </si>
  <si>
    <t>4,961,250 (2,537,800)</t>
  </si>
  <si>
    <t>Scorpius</t>
  </si>
  <si>
    <t>5,443,200 (2,879,700)</t>
  </si>
  <si>
    <t>Scorpios Antares</t>
  </si>
  <si>
    <t>5,528,517 (2,890,167)</t>
  </si>
  <si>
    <t>Eclipse</t>
  </si>
  <si>
    <t>7,938,000 (3,490,000)</t>
  </si>
  <si>
    <t>Retaliator</t>
  </si>
  <si>
    <t>7,938,000 (4,031,700)</t>
  </si>
  <si>
    <t>Corsair</t>
  </si>
  <si>
    <t>6,552,000 (2,985,500)</t>
  </si>
  <si>
    <t>Constellation Taurus</t>
  </si>
  <si>
    <t>8,043,840 (3,256,400)</t>
  </si>
  <si>
    <t>Argo Mole</t>
  </si>
  <si>
    <t>8,930,250 (5,130,500</t>
  </si>
  <si>
    <t>Vanguard Hoplite</t>
  </si>
  <si>
    <t>9,327,150 (3,104,200)</t>
  </si>
  <si>
    <t>Constellation Andromeda</t>
  </si>
  <si>
    <t>10,160,640 (3,548,000)</t>
  </si>
  <si>
    <t>Vanguard Warden</t>
  </si>
  <si>
    <t>10,319,400 (3,387,800)</t>
  </si>
  <si>
    <t>Vanguard Sentinel</t>
  </si>
  <si>
    <t>10,914,750 (2,012,000)</t>
  </si>
  <si>
    <t>400i</t>
  </si>
  <si>
    <t>11,466,000 (6,352,700)</t>
  </si>
  <si>
    <t>Vanguard Harbinger</t>
  </si>
  <si>
    <t>11,510,100 (2,050,500)</t>
  </si>
  <si>
    <t>Constellation Aquila</t>
  </si>
  <si>
    <t>12,186,720 (4,926,700)</t>
  </si>
  <si>
    <t>Caterpillar</t>
  </si>
  <si>
    <t>12,474,000 (4,686,600)</t>
  </si>
  <si>
    <t>Starfarer</t>
  </si>
  <si>
    <t>13,230,000 (6,651,500)</t>
  </si>
  <si>
    <t>Constellation Phoenix</t>
  </si>
  <si>
    <t>14,817,600 (5,658,800)</t>
  </si>
  <si>
    <t>Starfarer Gemini</t>
  </si>
  <si>
    <t>14,994,000 (6,191,500)</t>
  </si>
  <si>
    <t>Hull C</t>
  </si>
  <si>
    <t>16,537,500 (15,750,000)</t>
  </si>
  <si>
    <t>Redeemer</t>
  </si>
  <si>
    <t>17,199,000 (8,675,500)</t>
  </si>
  <si>
    <t>M2 Starlifter</t>
  </si>
  <si>
    <t>29,484,000 (5,225,300)</t>
  </si>
  <si>
    <t>Reclaimer</t>
  </si>
  <si>
    <t>31,752,000 (15,126,400)</t>
  </si>
  <si>
    <t>Hammerhead</t>
  </si>
  <si>
    <t>47,958,752 (12,459,900)</t>
  </si>
  <si>
    <t>890 Jump</t>
  </si>
  <si>
    <t>65,365,200 (32,294,500)</t>
  </si>
  <si>
    <t>Greycat PTV</t>
  </si>
  <si>
    <t>29,170 (5,145)</t>
  </si>
  <si>
    <t>Astro Armada (Area 18)</t>
  </si>
  <si>
    <t>56,700 (88,000)</t>
  </si>
  <si>
    <t>Greycat STV</t>
  </si>
  <si>
    <t>75,600 (12,000)</t>
  </si>
  <si>
    <t>P-52 Merlin</t>
  </si>
  <si>
    <t>283,500 (135,500)</t>
  </si>
  <si>
    <t>P72 Archimedes</t>
  </si>
  <si>
    <t>449,820 (150,000)</t>
  </si>
  <si>
    <t>Pisces Expedition C8X</t>
  </si>
  <si>
    <t>515,970 (406,000)</t>
  </si>
  <si>
    <t>Pisces Rescue C8R</t>
  </si>
  <si>
    <t>555,660 (452,500)</t>
  </si>
  <si>
    <t>Nox</t>
  </si>
  <si>
    <t>722,925 (349,200</t>
  </si>
  <si>
    <t>Pisces C8</t>
  </si>
  <si>
    <t>745,290 (400,000)</t>
  </si>
  <si>
    <t>Fury Lx</t>
  </si>
  <si>
    <t>824,670 (742,500)</t>
  </si>
  <si>
    <t>Mustang Gamma</t>
  </si>
  <si>
    <t>1,178,100 (627,500)</t>
  </si>
  <si>
    <t>Mustang Delta</t>
  </si>
  <si>
    <t>1,228,500 (763,600)</t>
  </si>
  <si>
    <t>300i</t>
  </si>
  <si>
    <t>1,375,920 (767,200)</t>
  </si>
  <si>
    <t>135c</t>
  </si>
  <si>
    <t>1,490,580 (839,000)</t>
  </si>
  <si>
    <t>315p</t>
  </si>
  <si>
    <t>1,490,580 (882,600)</t>
  </si>
  <si>
    <t>MISC Razor EX</t>
  </si>
  <si>
    <t>325a</t>
  </si>
  <si>
    <t>1,852,200 (944,200)</t>
  </si>
  <si>
    <t>MISC Razor LX</t>
  </si>
  <si>
    <t>Arrow</t>
  </si>
  <si>
    <t>1,984,500 (972,300)</t>
  </si>
  <si>
    <t>Hawk</t>
  </si>
  <si>
    <t>2,646,000 (1,284,400)</t>
  </si>
  <si>
    <t>Hornet F7C Mk I</t>
  </si>
  <si>
    <t>2,910,600 (1,492,700)</t>
  </si>
  <si>
    <t>Hornet Tracker F7C-R Mk I</t>
  </si>
  <si>
    <t>3,210,480 (1,832,100)</t>
  </si>
  <si>
    <t>Hornet F7C-S Ghost Mk I</t>
  </si>
  <si>
    <t>3,307,500 (1,654,100)</t>
  </si>
  <si>
    <t>350r</t>
  </si>
  <si>
    <t>3,748,500 (1,602,100)</t>
  </si>
  <si>
    <t>Hurricane</t>
  </si>
  <si>
    <t>5,556,600 (1,218,300)</t>
  </si>
  <si>
    <t>Talon</t>
  </si>
  <si>
    <t>3,260,250 (1,854,500)</t>
  </si>
  <si>
    <t>Talon Shrike</t>
  </si>
  <si>
    <t>3,260,250 (2,259,200)</t>
  </si>
  <si>
    <t>Gladiator</t>
  </si>
  <si>
    <t>4,365,900 (1,954,500)</t>
  </si>
  <si>
    <t>Hornet Wildfire F7C Mk 1</t>
  </si>
  <si>
    <t>4,630,500 (2,246,100)</t>
  </si>
  <si>
    <t>Super Hornet F7C-M Mk I</t>
  </si>
  <si>
    <t>4,762,800 (2,132,600)</t>
  </si>
  <si>
    <t>Terrapin</t>
  </si>
  <si>
    <t>5,433,120 (2,568,100)</t>
  </si>
  <si>
    <t>Banu Defender</t>
  </si>
  <si>
    <t>6,237,000 (2,781,000)</t>
  </si>
  <si>
    <t>Khartu-al</t>
  </si>
  <si>
    <t>7,229,250 (2,113,900)</t>
  </si>
  <si>
    <t>Blade</t>
  </si>
  <si>
    <t>7,796,250 (3,370,600)</t>
  </si>
  <si>
    <t>San'tok.yai</t>
  </si>
  <si>
    <t>9,355,500</t>
  </si>
  <si>
    <t>Esperia Prowler</t>
  </si>
  <si>
    <t>18,711,000 (4,284,200)</t>
  </si>
  <si>
    <t>C2 Starlifter</t>
  </si>
  <si>
    <t>18,900,000 (4,925,500)</t>
  </si>
  <si>
    <t>Valkyrie</t>
  </si>
  <si>
    <t>19,845,000 (4,454,400)</t>
  </si>
  <si>
    <t>600i Touring</t>
  </si>
  <si>
    <t>24,938,550 (9,894,000)</t>
  </si>
  <si>
    <t>600i</t>
  </si>
  <si>
    <t>27,231,750 (9,475,100)</t>
  </si>
  <si>
    <t>Carrack</t>
  </si>
  <si>
    <t>34,398,000 (26,657,500)</t>
  </si>
  <si>
    <t>65,265,200 (32,294,500)</t>
  </si>
  <si>
    <t>C1 Spirit</t>
  </si>
  <si>
    <t>3,118,500</t>
  </si>
  <si>
    <t>Crusader Showroom (Orison)</t>
  </si>
  <si>
    <t>Ares Star Fighter Ion</t>
  </si>
  <si>
    <t>4,725,000 (2,859,000)</t>
  </si>
  <si>
    <t>Ares Star Fighter Inferno</t>
  </si>
  <si>
    <t>A1 Spirit</t>
  </si>
  <si>
    <t>4,961,250</t>
  </si>
  <si>
    <t>Mercury Star Runner</t>
  </si>
  <si>
    <t>12,285,000 (4,912,000)</t>
  </si>
  <si>
    <t>C2 Hercules Starlifter</t>
  </si>
  <si>
    <t>18,900,000 (4,925,000)</t>
  </si>
  <si>
    <t>M2 Hercules Starlifter</t>
  </si>
  <si>
    <t>29,484,000 (5,225,000)</t>
  </si>
  <si>
    <t>A2 Hercules Starlifter</t>
  </si>
  <si>
    <t>44,296,876 (5,525,000)</t>
  </si>
  <si>
    <t>location</t>
  </si>
  <si>
    <t>ship</t>
  </si>
  <si>
    <t>price_322</t>
  </si>
  <si>
    <t>price_323</t>
  </si>
  <si>
    <t>Lorville</t>
  </si>
  <si>
    <t>10584</t>
  </si>
  <si>
    <t>11007</t>
  </si>
  <si>
    <t>1323</t>
  </si>
  <si>
    <t>13608</t>
  </si>
  <si>
    <t>34272</t>
  </si>
  <si>
    <t>4536</t>
  </si>
  <si>
    <t>47628</t>
  </si>
  <si>
    <t>7056</t>
  </si>
  <si>
    <t>74088</t>
  </si>
  <si>
    <t>3969000</t>
  </si>
  <si>
    <t>Area18</t>
  </si>
  <si>
    <t>10585</t>
  </si>
  <si>
    <t>11907</t>
  </si>
  <si>
    <t>9355500</t>
  </si>
  <si>
    <t>Orison</t>
  </si>
  <si>
    <t>3118500</t>
  </si>
  <si>
    <t>4961250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</si>
</sst>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4.63"/>
    <col customWidth="1" min="3" max="3" width="23.13"/>
    <col customWidth="1" min="4" max="4" width="1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6</v>
      </c>
      <c r="B2" s="4" t="s">
        <v>7</v>
      </c>
      <c r="C2" s="1" t="s">
        <v>8</v>
      </c>
      <c r="D2" s="1" t="str">
        <f t="shared" ref="D2:D157" si="1">SUBSTITUTE(SUBSTITUTE(SUBSTITUTE(SUBSTITUTE(B2, "(", ""), ")", ""), ",", ""), ".", "")
</f>
        <v>56700 88000</v>
      </c>
      <c r="E2" s="3">
        <f>IFERROR(__xludf.DUMMYFUNCTION("IF(ISNUMBER(FIND("" "", D2)), SPLIT(D2, "" ""), TRANSPOSE({D2; D2})
)"),56700.0)</f>
        <v>56700</v>
      </c>
      <c r="F2" s="3">
        <f>IFERROR(__xludf.DUMMYFUNCTION("""COMPUTED_VALUE"""),88000.0)</f>
        <v>88000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 t="s">
        <v>9</v>
      </c>
      <c r="B3" s="2" t="s">
        <v>10</v>
      </c>
      <c r="C3" s="1" t="s">
        <v>8</v>
      </c>
      <c r="D3" s="1" t="str">
        <f t="shared" si="1"/>
        <v>68040 15000</v>
      </c>
      <c r="E3" s="3">
        <f>IFERROR(__xludf.DUMMYFUNCTION("IF(ISNUMBER(FIND("" "", D3)), SPLIT(D3, "" ""), TRANSPOSE({D3; D3})
)"),68040.0)</f>
        <v>68040</v>
      </c>
      <c r="F3" s="3">
        <f>IFERROR(__xludf.DUMMYFUNCTION("""COMPUTED_VALUE"""),15000.0)</f>
        <v>15000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" t="s">
        <v>11</v>
      </c>
      <c r="B4" s="2" t="s">
        <v>12</v>
      </c>
      <c r="C4" s="1" t="s">
        <v>8</v>
      </c>
      <c r="D4" s="1" t="str">
        <f t="shared" si="1"/>
        <v>103950 172000</v>
      </c>
      <c r="E4" s="3">
        <f>IFERROR(__xludf.DUMMYFUNCTION("IF(ISNUMBER(FIND("" "", D4)), SPLIT(D4, "" ""), TRANSPOSE({D4; D4})
)"),103950.0)</f>
        <v>103950</v>
      </c>
      <c r="F4" s="3">
        <f>IFERROR(__xludf.DUMMYFUNCTION("""COMPUTED_VALUE"""),172000.0)</f>
        <v>172000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" t="s">
        <v>13</v>
      </c>
      <c r="B5" s="2">
        <v>105.84</v>
      </c>
      <c r="C5" s="1" t="s">
        <v>8</v>
      </c>
      <c r="D5" s="1" t="str">
        <f t="shared" si="1"/>
        <v>10584</v>
      </c>
      <c r="E5" s="3" t="str">
        <f>IFERROR(__xludf.DUMMYFUNCTION("IF(ISNUMBER(FIND("" "", D5)), SPLIT(D5, "" ""), TRANSPOSE({D5; D5})
)"),"10584")</f>
        <v>10584</v>
      </c>
      <c r="F5" s="3" t="str">
        <f>IFERROR(__xludf.DUMMYFUNCTION("""COMPUTED_VALUE"""),"10584")</f>
        <v>10584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" t="s">
        <v>14</v>
      </c>
      <c r="B6" s="2">
        <v>110.07</v>
      </c>
      <c r="C6" s="1" t="s">
        <v>8</v>
      </c>
      <c r="D6" s="1" t="str">
        <f t="shared" si="1"/>
        <v>11007</v>
      </c>
      <c r="E6" s="3" t="str">
        <f>IFERROR(__xludf.DUMMYFUNCTION("IF(ISNUMBER(FIND("" "", D6)), SPLIT(D6, "" ""), TRANSPOSE({D6; D6})
)"),"11007")</f>
        <v>11007</v>
      </c>
      <c r="F6" s="3" t="str">
        <f>IFERROR(__xludf.DUMMYFUNCTION("""COMPUTED_VALUE"""),"11007")</f>
        <v>11007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 t="s">
        <v>15</v>
      </c>
      <c r="B7" s="2" t="s">
        <v>16</v>
      </c>
      <c r="C7" s="1" t="s">
        <v>8</v>
      </c>
      <c r="D7" s="1" t="str">
        <f t="shared" si="1"/>
        <v>110170 28086</v>
      </c>
      <c r="E7" s="3">
        <f>IFERROR(__xludf.DUMMYFUNCTION("IF(ISNUMBER(FIND("" "", D7)), SPLIT(D7, "" ""), TRANSPOSE({D7; D7})
)"),110170.0)</f>
        <v>110170</v>
      </c>
      <c r="F7" s="3">
        <f>IFERROR(__xludf.DUMMYFUNCTION("""COMPUTED_VALUE"""),28086.0)</f>
        <v>28086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 t="s">
        <v>17</v>
      </c>
      <c r="B8" s="2" t="s">
        <v>18</v>
      </c>
      <c r="C8" s="1" t="s">
        <v>8</v>
      </c>
      <c r="D8" s="1" t="str">
        <f t="shared" si="1"/>
        <v>120186 70267</v>
      </c>
      <c r="E8" s="3">
        <f>IFERROR(__xludf.DUMMYFUNCTION("IF(ISNUMBER(FIND("" "", D8)), SPLIT(D8, "" ""), TRANSPOSE({D8; D8})
)"),120186.0)</f>
        <v>120186</v>
      </c>
      <c r="F8" s="3">
        <f>IFERROR(__xludf.DUMMYFUNCTION("""COMPUTED_VALUE"""),70267.0)</f>
        <v>70267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 t="s">
        <v>19</v>
      </c>
      <c r="B9" s="2" t="s">
        <v>20</v>
      </c>
      <c r="C9" s="1" t="s">
        <v>8</v>
      </c>
      <c r="D9" s="1" t="str">
        <f t="shared" si="1"/>
        <v>130201 28086</v>
      </c>
      <c r="E9" s="3">
        <f>IFERROR(__xludf.DUMMYFUNCTION("IF(ISNUMBER(FIND("" "", D9)), SPLIT(D9, "" ""), TRANSPOSE({D9; D9})
)"),130201.0)</f>
        <v>130201</v>
      </c>
      <c r="F9" s="3">
        <f>IFERROR(__xludf.DUMMYFUNCTION("""COMPUTED_VALUE"""),28086.0)</f>
        <v>28086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 t="s">
        <v>21</v>
      </c>
      <c r="B10" s="2" t="s">
        <v>20</v>
      </c>
      <c r="C10" s="1" t="s">
        <v>8</v>
      </c>
      <c r="D10" s="1" t="str">
        <f t="shared" si="1"/>
        <v>130201 28086</v>
      </c>
      <c r="E10" s="3">
        <f>IFERROR(__xludf.DUMMYFUNCTION("IF(ISNUMBER(FIND("" "", D10)), SPLIT(D10, "" ""), TRANSPOSE({D10; D10})
)"),130201.0)</f>
        <v>130201</v>
      </c>
      <c r="F10" s="3">
        <f>IFERROR(__xludf.DUMMYFUNCTION("""COMPUTED_VALUE"""),28086.0)</f>
        <v>28086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 t="s">
        <v>22</v>
      </c>
      <c r="B11" s="2" t="s">
        <v>20</v>
      </c>
      <c r="C11" s="1" t="s">
        <v>8</v>
      </c>
      <c r="D11" s="1" t="str">
        <f t="shared" si="1"/>
        <v>130201 28086</v>
      </c>
      <c r="E11" s="3">
        <f>IFERROR(__xludf.DUMMYFUNCTION("IF(ISNUMBER(FIND("" "", D11)), SPLIT(D11, "" ""), TRANSPOSE({D11; D11})
)"),130201.0)</f>
        <v>130201</v>
      </c>
      <c r="F11" s="3">
        <f>IFERROR(__xludf.DUMMYFUNCTION("""COMPUTED_VALUE"""),28086.0)</f>
        <v>28086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 t="s">
        <v>23</v>
      </c>
      <c r="B12" s="2">
        <v>132.3</v>
      </c>
      <c r="C12" s="1" t="s">
        <v>8</v>
      </c>
      <c r="D12" s="1" t="str">
        <f t="shared" si="1"/>
        <v>1323</v>
      </c>
      <c r="E12" s="3" t="str">
        <f>IFERROR(__xludf.DUMMYFUNCTION("IF(ISNUMBER(FIND("" "", D12)), SPLIT(D12, "" ""), TRANSPOSE({D12; D12})
)"),"1323")</f>
        <v>1323</v>
      </c>
      <c r="F12" s="3" t="str">
        <f>IFERROR(__xludf.DUMMYFUNCTION("""COMPUTED_VALUE"""),"1323")</f>
        <v>1323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 t="s">
        <v>24</v>
      </c>
      <c r="B13" s="2">
        <v>136.08</v>
      </c>
      <c r="C13" s="1" t="s">
        <v>8</v>
      </c>
      <c r="D13" s="1" t="str">
        <f t="shared" si="1"/>
        <v>13608</v>
      </c>
      <c r="E13" s="3" t="str">
        <f>IFERROR(__xludf.DUMMYFUNCTION("IF(ISNUMBER(FIND("" "", D13)), SPLIT(D13, "" ""), TRANSPOSE({D13; D13})
)"),"13608")</f>
        <v>13608</v>
      </c>
      <c r="F13" s="3" t="str">
        <f>IFERROR(__xludf.DUMMYFUNCTION("""COMPUTED_VALUE"""),"13608")</f>
        <v>13608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 t="s">
        <v>25</v>
      </c>
      <c r="B14" s="2" t="s">
        <v>26</v>
      </c>
      <c r="C14" s="1" t="s">
        <v>8</v>
      </c>
      <c r="D14" s="1" t="str">
        <f t="shared" si="1"/>
        <v>141750 176500</v>
      </c>
      <c r="E14" s="3">
        <f>IFERROR(__xludf.DUMMYFUNCTION("IF(ISNUMBER(FIND("" "", D14)), SPLIT(D14, "" ""), TRANSPOSE({D14; D14})
)"),141750.0)</f>
        <v>141750</v>
      </c>
      <c r="F14" s="3">
        <f>IFERROR(__xludf.DUMMYFUNCTION("""COMPUTED_VALUE"""),176500.0)</f>
        <v>176500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 t="s">
        <v>27</v>
      </c>
      <c r="B15" s="2" t="s">
        <v>28</v>
      </c>
      <c r="C15" s="1" t="s">
        <v>8</v>
      </c>
      <c r="D15" s="1" t="str">
        <f t="shared" si="1"/>
        <v>150232 28086</v>
      </c>
      <c r="E15" s="3">
        <f>IFERROR(__xludf.DUMMYFUNCTION("IF(ISNUMBER(FIND("" "", D15)), SPLIT(D15, "" ""), TRANSPOSE({D15; D15})
)"),150232.0)</f>
        <v>150232</v>
      </c>
      <c r="F15" s="3">
        <f>IFERROR(__xludf.DUMMYFUNCTION("""COMPUTED_VALUE"""),28086.0)</f>
        <v>28086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 t="s">
        <v>29</v>
      </c>
      <c r="B16" s="2" t="s">
        <v>30</v>
      </c>
      <c r="C16" s="1" t="s">
        <v>8</v>
      </c>
      <c r="D16" s="1" t="str">
        <f t="shared" si="1"/>
        <v>160247 28086</v>
      </c>
      <c r="E16" s="3">
        <f>IFERROR(__xludf.DUMMYFUNCTION("IF(ISNUMBER(FIND("" "", D16)), SPLIT(D16, "" ""), TRANSPOSE({D16; D16})
)"),160247.0)</f>
        <v>160247</v>
      </c>
      <c r="F16" s="3">
        <f>IFERROR(__xludf.DUMMYFUNCTION("""COMPUTED_VALUE"""),28086.0)</f>
        <v>28086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 t="s">
        <v>31</v>
      </c>
      <c r="B17" s="2" t="s">
        <v>32</v>
      </c>
      <c r="C17" s="1" t="s">
        <v>8</v>
      </c>
      <c r="D17" s="1" t="str">
        <f t="shared" si="1"/>
        <v>330750 224200</v>
      </c>
      <c r="E17" s="3">
        <f>IFERROR(__xludf.DUMMYFUNCTION("IF(ISNUMBER(FIND("" "", D17)), SPLIT(D17, "" ""), TRANSPOSE({D17; D17})
)"),330750.0)</f>
        <v>330750</v>
      </c>
      <c r="F17" s="3">
        <f>IFERROR(__xludf.DUMMYFUNCTION("""COMPUTED_VALUE"""),224200.0)</f>
        <v>224200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 t="s">
        <v>33</v>
      </c>
      <c r="B18" s="2" t="s">
        <v>34</v>
      </c>
      <c r="C18" s="1" t="s">
        <v>8</v>
      </c>
      <c r="D18" s="1" t="str">
        <f t="shared" si="1"/>
        <v>342720 272700</v>
      </c>
      <c r="E18" s="3">
        <f>IFERROR(__xludf.DUMMYFUNCTION("IF(ISNUMBER(FIND("" "", D18)), SPLIT(D18, "" ""), TRANSPOSE({D18; D18})
)"),342720.0)</f>
        <v>342720</v>
      </c>
      <c r="F18" s="3">
        <f>IFERROR(__xludf.DUMMYFUNCTION("""COMPUTED_VALUE"""),272700.0)</f>
        <v>272700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" t="s">
        <v>35</v>
      </c>
      <c r="B19" s="2">
        <v>342.72</v>
      </c>
      <c r="C19" s="1" t="s">
        <v>8</v>
      </c>
      <c r="D19" s="1" t="str">
        <f t="shared" si="1"/>
        <v>34272</v>
      </c>
      <c r="E19" s="3" t="str">
        <f>IFERROR(__xludf.DUMMYFUNCTION("IF(ISNUMBER(FIND("" "", D19)), SPLIT(D19, "" ""), TRANSPOSE({D19; D19})
)"),"34272")</f>
        <v>34272</v>
      </c>
      <c r="F19" s="3" t="str">
        <f>IFERROR(__xludf.DUMMYFUNCTION("""COMPUTED_VALUE"""),"34272")</f>
        <v>34272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" t="s">
        <v>36</v>
      </c>
      <c r="B20" s="2" t="s">
        <v>37</v>
      </c>
      <c r="C20" s="1" t="s">
        <v>8</v>
      </c>
      <c r="D20" s="1" t="str">
        <f t="shared" si="1"/>
        <v>378000 233000</v>
      </c>
      <c r="E20" s="3">
        <f>IFERROR(__xludf.DUMMYFUNCTION("IF(ISNUMBER(FIND("" "", D20)), SPLIT(D20, "" ""), TRANSPOSE({D20; D20})
)"),378000.0)</f>
        <v>378000</v>
      </c>
      <c r="F20" s="3">
        <f>IFERROR(__xludf.DUMMYFUNCTION("""COMPUTED_VALUE"""),233000.0)</f>
        <v>233000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" t="s">
        <v>38</v>
      </c>
      <c r="B21" s="2" t="s">
        <v>39</v>
      </c>
      <c r="C21" s="1" t="s">
        <v>8</v>
      </c>
      <c r="D21" s="1" t="str">
        <f t="shared" si="1"/>
        <v>423360 124100</v>
      </c>
      <c r="E21" s="3">
        <f>IFERROR(__xludf.DUMMYFUNCTION("IF(ISNUMBER(FIND("" "", D21)), SPLIT(D21, "" ""), TRANSPOSE({D21; D21})
)"),423360.0)</f>
        <v>423360</v>
      </c>
      <c r="F21" s="3">
        <f>IFERROR(__xludf.DUMMYFUNCTION("""COMPUTED_VALUE"""),124100.0)</f>
        <v>124100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" t="s">
        <v>40</v>
      </c>
      <c r="B22" s="2">
        <v>453.6</v>
      </c>
      <c r="C22" s="1" t="s">
        <v>8</v>
      </c>
      <c r="D22" s="1" t="str">
        <f t="shared" si="1"/>
        <v>4536</v>
      </c>
      <c r="E22" s="3" t="str">
        <f>IFERROR(__xludf.DUMMYFUNCTION("IF(ISNUMBER(FIND("" "", D22)), SPLIT(D22, "" ""), TRANSPOSE({D22; D22})
)"),"4536")</f>
        <v>4536</v>
      </c>
      <c r="F22" s="3" t="str">
        <f>IFERROR(__xludf.DUMMYFUNCTION("""COMPUTED_VALUE"""),"4536")</f>
        <v>4536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 t="s">
        <v>41</v>
      </c>
      <c r="B23" s="2">
        <v>476.28</v>
      </c>
      <c r="C23" s="1" t="s">
        <v>8</v>
      </c>
      <c r="D23" s="1" t="str">
        <f t="shared" si="1"/>
        <v>47628</v>
      </c>
      <c r="E23" s="3" t="str">
        <f>IFERROR(__xludf.DUMMYFUNCTION("IF(ISNUMBER(FIND("" "", D23)), SPLIT(D23, "" ""), TRANSPOSE({D23; D23})
)"),"47628")</f>
        <v>47628</v>
      </c>
      <c r="F23" s="3" t="str">
        <f>IFERROR(__xludf.DUMMYFUNCTION("""COMPUTED_VALUE"""),"47628")</f>
        <v>47628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 t="s">
        <v>42</v>
      </c>
      <c r="B24" s="2" t="s">
        <v>43</v>
      </c>
      <c r="C24" s="1" t="s">
        <v>8</v>
      </c>
      <c r="D24" s="1" t="str">
        <f t="shared" si="1"/>
        <v>573300 574500</v>
      </c>
      <c r="E24" s="3">
        <f>IFERROR(__xludf.DUMMYFUNCTION("IF(ISNUMBER(FIND("" "", D24)), SPLIT(D24, "" ""), TRANSPOSE({D24; D24})
)"),573300.0)</f>
        <v>573300</v>
      </c>
      <c r="F24" s="3">
        <f>IFERROR(__xludf.DUMMYFUNCTION("""COMPUTED_VALUE"""),574500.0)</f>
        <v>574500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 t="s">
        <v>44</v>
      </c>
      <c r="B25" s="2" t="s">
        <v>45</v>
      </c>
      <c r="C25" s="1" t="s">
        <v>8</v>
      </c>
      <c r="D25" s="1" t="str">
        <f t="shared" si="1"/>
        <v>635040 627500</v>
      </c>
      <c r="E25" s="3">
        <f>IFERROR(__xludf.DUMMYFUNCTION("IF(ISNUMBER(FIND("" "", D25)), SPLIT(D25, "" ""), TRANSPOSE({D25; D25})
)"),635040.0)</f>
        <v>635040</v>
      </c>
      <c r="F25" s="3">
        <f>IFERROR(__xludf.DUMMYFUNCTION("""COMPUTED_VALUE"""),627500.0)</f>
        <v>627500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 t="s">
        <v>46</v>
      </c>
      <c r="B26" s="2" t="s">
        <v>47</v>
      </c>
      <c r="C26" s="1" t="s">
        <v>8</v>
      </c>
      <c r="D26" s="1" t="str">
        <f t="shared" si="1"/>
        <v>642600 251400</v>
      </c>
      <c r="E26" s="3">
        <f>IFERROR(__xludf.DUMMYFUNCTION("IF(ISNUMBER(FIND("" "", D26)), SPLIT(D26, "" ""), TRANSPOSE({D26; D26})
)"),642600.0)</f>
        <v>642600</v>
      </c>
      <c r="F26" s="3">
        <f>IFERROR(__xludf.DUMMYFUNCTION("""COMPUTED_VALUE"""),251400.0)</f>
        <v>251400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 t="s">
        <v>48</v>
      </c>
      <c r="B27" s="2" t="s">
        <v>49</v>
      </c>
      <c r="C27" s="1" t="s">
        <v>8</v>
      </c>
      <c r="D27" s="1" t="str">
        <f t="shared" si="1"/>
        <v>655200 404000</v>
      </c>
      <c r="E27" s="3">
        <f>IFERROR(__xludf.DUMMYFUNCTION("IF(ISNUMBER(FIND("" "", D27)), SPLIT(D27, "" ""), TRANSPOSE({D27; D27})
)"),655200.0)</f>
        <v>655200</v>
      </c>
      <c r="F27" s="3">
        <f>IFERROR(__xludf.DUMMYFUNCTION("""COMPUTED_VALUE"""),404000.0)</f>
        <v>404000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 t="s">
        <v>50</v>
      </c>
      <c r="B28" s="2" t="s">
        <v>51</v>
      </c>
      <c r="C28" s="1" t="s">
        <v>8</v>
      </c>
      <c r="D28" s="1" t="str">
        <f t="shared" si="1"/>
        <v>680400 184900</v>
      </c>
      <c r="E28" s="3">
        <f>IFERROR(__xludf.DUMMYFUNCTION("IF(ISNUMBER(FIND("" "", D28)), SPLIT(D28, "" ""), TRANSPOSE({D28; D28})
)"),680400.0)</f>
        <v>680400</v>
      </c>
      <c r="F28" s="3">
        <f>IFERROR(__xludf.DUMMYFUNCTION("""COMPUTED_VALUE"""),184900.0)</f>
        <v>184900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 t="s">
        <v>52</v>
      </c>
      <c r="B29" s="2" t="s">
        <v>53</v>
      </c>
      <c r="C29" s="1" t="s">
        <v>8</v>
      </c>
      <c r="D29" s="1" t="str">
        <f t="shared" si="1"/>
        <v>687960 245500</v>
      </c>
      <c r="E29" s="3">
        <f>IFERROR(__xludf.DUMMYFUNCTION("IF(ISNUMBER(FIND("" "", D29)), SPLIT(D29, "" ""), TRANSPOSE({D29; D29})
)"),687960.0)</f>
        <v>687960</v>
      </c>
      <c r="F29" s="3">
        <f>IFERROR(__xludf.DUMMYFUNCTION("""COMPUTED_VALUE"""),245500.0)</f>
        <v>245500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 t="s">
        <v>54</v>
      </c>
      <c r="B30" s="2">
        <v>705.6</v>
      </c>
      <c r="C30" s="1" t="s">
        <v>8</v>
      </c>
      <c r="D30" s="1" t="str">
        <f t="shared" si="1"/>
        <v>7056</v>
      </c>
      <c r="E30" s="3" t="str">
        <f>IFERROR(__xludf.DUMMYFUNCTION("IF(ISNUMBER(FIND("" "", D30)), SPLIT(D30, "" ""), TRANSPOSE({D30; D30})
)"),"7056")</f>
        <v>7056</v>
      </c>
      <c r="F30" s="3" t="str">
        <f>IFERROR(__xludf.DUMMYFUNCTION("""COMPUTED_VALUE"""),"7056")</f>
        <v>7056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 t="s">
        <v>55</v>
      </c>
      <c r="B31" s="2" t="s">
        <v>56</v>
      </c>
      <c r="C31" s="1" t="s">
        <v>8</v>
      </c>
      <c r="D31" s="1" t="str">
        <f t="shared" si="1"/>
        <v>727650 693000</v>
      </c>
      <c r="E31" s="3">
        <f>IFERROR(__xludf.DUMMYFUNCTION("IF(ISNUMBER(FIND("" "", D31)), SPLIT(D31, "" ""), TRANSPOSE({D31; D31})
)"),727650.0)</f>
        <v>727650</v>
      </c>
      <c r="F31" s="3">
        <f>IFERROR(__xludf.DUMMYFUNCTION("""COMPUTED_VALUE"""),693000.0)</f>
        <v>693000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 t="s">
        <v>57</v>
      </c>
      <c r="B32" s="2" t="s">
        <v>56</v>
      </c>
      <c r="C32" s="1" t="s">
        <v>8</v>
      </c>
      <c r="D32" s="1" t="str">
        <f t="shared" si="1"/>
        <v>727650 693000</v>
      </c>
      <c r="E32" s="3">
        <f>IFERROR(__xludf.DUMMYFUNCTION("IF(ISNUMBER(FIND("" "", D32)), SPLIT(D32, "" ""), TRANSPOSE({D32; D32})
)"),727650.0)</f>
        <v>727650</v>
      </c>
      <c r="F32" s="3">
        <f>IFERROR(__xludf.DUMMYFUNCTION("""COMPUTED_VALUE"""),693000.0)</f>
        <v>693000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 t="s">
        <v>58</v>
      </c>
      <c r="B33" s="2">
        <v>740.88</v>
      </c>
      <c r="C33" s="1" t="s">
        <v>8</v>
      </c>
      <c r="D33" s="1" t="str">
        <f t="shared" si="1"/>
        <v>74088</v>
      </c>
      <c r="E33" s="3" t="str">
        <f>IFERROR(__xludf.DUMMYFUNCTION("IF(ISNUMBER(FIND("" "", D33)), SPLIT(D33, "" ""), TRANSPOSE({D33; D33})
)"),"74088")</f>
        <v>74088</v>
      </c>
      <c r="F33" s="3" t="str">
        <f>IFERROR(__xludf.DUMMYFUNCTION("""COMPUTED_VALUE"""),"74088")</f>
        <v>74088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 t="s">
        <v>59</v>
      </c>
      <c r="B34" s="2" t="s">
        <v>60</v>
      </c>
      <c r="C34" s="1" t="s">
        <v>8</v>
      </c>
      <c r="D34" s="1" t="str">
        <f t="shared" si="1"/>
        <v>846720 255500</v>
      </c>
      <c r="E34" s="3">
        <f>IFERROR(__xludf.DUMMYFUNCTION("IF(ISNUMBER(FIND("" "", D34)), SPLIT(D34, "" ""), TRANSPOSE({D34; D34})
)"),846720.0)</f>
        <v>846720</v>
      </c>
      <c r="F34" s="3">
        <f>IFERROR(__xludf.DUMMYFUNCTION("""COMPUTED_VALUE"""),255500.0)</f>
        <v>255500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 t="s">
        <v>61</v>
      </c>
      <c r="B35" s="2" t="s">
        <v>62</v>
      </c>
      <c r="C35" s="1" t="s">
        <v>8</v>
      </c>
      <c r="D35" s="1" t="str">
        <f t="shared" si="1"/>
        <v>907200 338400</v>
      </c>
      <c r="E35" s="3">
        <f>IFERROR(__xludf.DUMMYFUNCTION("IF(ISNUMBER(FIND("" "", D35)), SPLIT(D35, "" ""), TRANSPOSE({D35; D35})
)"),907200.0)</f>
        <v>907200</v>
      </c>
      <c r="F35" s="3">
        <f>IFERROR(__xludf.DUMMYFUNCTION("""COMPUTED_VALUE"""),338400.0)</f>
        <v>338400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 t="s">
        <v>63</v>
      </c>
      <c r="B36" s="2" t="s">
        <v>64</v>
      </c>
      <c r="C36" s="1" t="s">
        <v>8</v>
      </c>
      <c r="D36" s="1" t="str">
        <f t="shared" si="1"/>
        <v>961482 546027</v>
      </c>
      <c r="E36" s="3">
        <f>IFERROR(__xludf.DUMMYFUNCTION("IF(ISNUMBER(FIND("" "", D36)), SPLIT(D36, "" ""), TRANSPOSE({D36; D36})
)"),961482.0)</f>
        <v>961482</v>
      </c>
      <c r="F36" s="3">
        <f>IFERROR(__xludf.DUMMYFUNCTION("""COMPUTED_VALUE"""),546027.0)</f>
        <v>546027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 t="s">
        <v>65</v>
      </c>
      <c r="B37" s="2" t="s">
        <v>66</v>
      </c>
      <c r="C37" s="1" t="s">
        <v>8</v>
      </c>
      <c r="D37" s="1" t="str">
        <f t="shared" si="1"/>
        <v>1020600 487600</v>
      </c>
      <c r="E37" s="3">
        <f>IFERROR(__xludf.DUMMYFUNCTION("IF(ISNUMBER(FIND("" "", D37)), SPLIT(D37, "" ""), TRANSPOSE({D37; D37})
)"),1020600.0)</f>
        <v>1020600</v>
      </c>
      <c r="F37" s="3">
        <f>IFERROR(__xludf.DUMMYFUNCTION("""COMPUTED_VALUE"""),487600.0)</f>
        <v>487600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 t="s">
        <v>67</v>
      </c>
      <c r="B38" s="2" t="s">
        <v>68</v>
      </c>
      <c r="C38" s="1" t="s">
        <v>8</v>
      </c>
      <c r="D38" s="1" t="str">
        <f t="shared" si="1"/>
        <v>1146600 654000</v>
      </c>
      <c r="E38" s="3">
        <f>IFERROR(__xludf.DUMMYFUNCTION("IF(ISNUMBER(FIND("" "", D38)), SPLIT(D38, "" ""), TRANSPOSE({D38; D38})
)"),1146600.0)</f>
        <v>1146600</v>
      </c>
      <c r="F38" s="3">
        <f>IFERROR(__xludf.DUMMYFUNCTION("""COMPUTED_VALUE"""),654000.0)</f>
        <v>654000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" t="s">
        <v>69</v>
      </c>
      <c r="B39" s="2" t="s">
        <v>70</v>
      </c>
      <c r="C39" s="1" t="s">
        <v>8</v>
      </c>
      <c r="D39" s="1" t="str">
        <f t="shared" si="1"/>
        <v>1164240 287400</v>
      </c>
      <c r="E39" s="3">
        <f>IFERROR(__xludf.DUMMYFUNCTION("IF(ISNUMBER(FIND("" "", D39)), SPLIT(D39, "" ""), TRANSPOSE({D39; D39})
)"),1164240.0)</f>
        <v>1164240</v>
      </c>
      <c r="F39" s="3">
        <f>IFERROR(__xludf.DUMMYFUNCTION("""COMPUTED_VALUE"""),287400.0)</f>
        <v>287400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" t="s">
        <v>71</v>
      </c>
      <c r="B40" s="2" t="s">
        <v>72</v>
      </c>
      <c r="C40" s="1" t="s">
        <v>8</v>
      </c>
      <c r="D40" s="1" t="str">
        <f t="shared" si="1"/>
        <v>1285200 1181100</v>
      </c>
      <c r="E40" s="3">
        <f>IFERROR(__xludf.DUMMYFUNCTION("IF(ISNUMBER(FIND("" "", D40)), SPLIT(D40, "" ""), TRANSPOSE({D40; D40})
)"),1285200.0)</f>
        <v>1285200</v>
      </c>
      <c r="F40" s="3">
        <f>IFERROR(__xludf.DUMMYFUNCTION("""COMPUTED_VALUE"""),1181100.0)</f>
        <v>1181100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" t="s">
        <v>73</v>
      </c>
      <c r="B41" s="2" t="s">
        <v>74</v>
      </c>
      <c r="C41" s="1" t="s">
        <v>8</v>
      </c>
      <c r="D41" s="1" t="str">
        <f t="shared" si="1"/>
        <v>1358280 785600</v>
      </c>
      <c r="E41" s="3">
        <f>IFERROR(__xludf.DUMMYFUNCTION("IF(ISNUMBER(FIND("" "", D41)), SPLIT(D41, "" ""), TRANSPOSE({D41; D41})
)"),1358280.0)</f>
        <v>1358280</v>
      </c>
      <c r="F41" s="3">
        <f>IFERROR(__xludf.DUMMYFUNCTION("""COMPUTED_VALUE"""),785600.0)</f>
        <v>785600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" t="s">
        <v>75</v>
      </c>
      <c r="B42" s="2" t="s">
        <v>76</v>
      </c>
      <c r="C42" s="1" t="s">
        <v>8</v>
      </c>
      <c r="D42" s="1" t="str">
        <f t="shared" si="1"/>
        <v>1481760 364500</v>
      </c>
      <c r="E42" s="3">
        <f>IFERROR(__xludf.DUMMYFUNCTION("IF(ISNUMBER(FIND("" "", D42)), SPLIT(D42, "" ""), TRANSPOSE({D42; D42})
)"),1481760.0)</f>
        <v>1481760</v>
      </c>
      <c r="F42" s="3">
        <f>IFERROR(__xludf.DUMMYFUNCTION("""COMPUTED_VALUE"""),364500.0)</f>
        <v>364500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" t="s">
        <v>77</v>
      </c>
      <c r="B43" s="2" t="s">
        <v>78</v>
      </c>
      <c r="C43" s="1" t="s">
        <v>8</v>
      </c>
      <c r="D43" s="1" t="str">
        <f t="shared" si="1"/>
        <v>1499400 1193800</v>
      </c>
      <c r="E43" s="3">
        <f>IFERROR(__xludf.DUMMYFUNCTION("IF(ISNUMBER(FIND("" "", D43)), SPLIT(D43, "" ""), TRANSPOSE({D43; D43})
)"),1499400.0)</f>
        <v>1499400</v>
      </c>
      <c r="F43" s="3">
        <f>IFERROR(__xludf.DUMMYFUNCTION("""COMPUTED_VALUE"""),1193800.0)</f>
        <v>1193800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" t="s">
        <v>79</v>
      </c>
      <c r="B44" s="2" t="s">
        <v>80</v>
      </c>
      <c r="C44" s="1" t="s">
        <v>8</v>
      </c>
      <c r="D44" s="1" t="str">
        <f t="shared" si="1"/>
        <v>1512000 952800</v>
      </c>
      <c r="E44" s="3">
        <f>IFERROR(__xludf.DUMMYFUNCTION("IF(ISNUMBER(FIND("" "", D44)), SPLIT(D44, "" ""), TRANSPOSE({D44; D44})
)"),1512000.0)</f>
        <v>1512000</v>
      </c>
      <c r="F44" s="3">
        <f>IFERROR(__xludf.DUMMYFUNCTION("""COMPUTED_VALUE"""),952800.0)</f>
        <v>952800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" t="s">
        <v>81</v>
      </c>
      <c r="B45" s="2" t="s">
        <v>82</v>
      </c>
      <c r="C45" s="1" t="s">
        <v>8</v>
      </c>
      <c r="D45" s="1" t="str">
        <f t="shared" si="1"/>
        <v>1587600 882200</v>
      </c>
      <c r="E45" s="3">
        <f>IFERROR(__xludf.DUMMYFUNCTION("IF(ISNUMBER(FIND("" "", D45)), SPLIT(D45, "" ""), TRANSPOSE({D45; D45})
)"),1587600.0)</f>
        <v>1587600</v>
      </c>
      <c r="F45" s="3">
        <f>IFERROR(__xludf.DUMMYFUNCTION("""COMPUTED_VALUE"""),882200.0)</f>
        <v>882200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" t="s">
        <v>83</v>
      </c>
      <c r="B46" s="2" t="s">
        <v>84</v>
      </c>
      <c r="C46" s="1" t="s">
        <v>8</v>
      </c>
      <c r="D46" s="1" t="str">
        <f t="shared" si="1"/>
        <v>1587600 791000</v>
      </c>
      <c r="E46" s="3">
        <f>IFERROR(__xludf.DUMMYFUNCTION("IF(ISNUMBER(FIND("" "", D46)), SPLIT(D46, "" ""), TRANSPOSE({D46; D46})
)"),1587600.0)</f>
        <v>1587600</v>
      </c>
      <c r="F46" s="3">
        <f>IFERROR(__xludf.DUMMYFUNCTION("""COMPUTED_VALUE"""),791000.0)</f>
        <v>791000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" t="s">
        <v>85</v>
      </c>
      <c r="B47" s="2" t="s">
        <v>86</v>
      </c>
      <c r="C47" s="1" t="s">
        <v>8</v>
      </c>
      <c r="D47" s="1" t="str">
        <f t="shared" si="1"/>
        <v>1663200 1410100</v>
      </c>
      <c r="E47" s="3">
        <f>IFERROR(__xludf.DUMMYFUNCTION("IF(ISNUMBER(FIND("" "", D47)), SPLIT(D47, "" ""), TRANSPOSE({D47; D47})
)"),1663200.0)</f>
        <v>1663200</v>
      </c>
      <c r="F47" s="3">
        <f>IFERROR(__xludf.DUMMYFUNCTION("""COMPUTED_VALUE"""),1410100.0)</f>
        <v>1410100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" t="s">
        <v>87</v>
      </c>
      <c r="B48" s="2" t="s">
        <v>88</v>
      </c>
      <c r="C48" s="1" t="s">
        <v>8</v>
      </c>
      <c r="D48" s="1" t="str">
        <f t="shared" si="1"/>
        <v>1701000 1375500</v>
      </c>
      <c r="E48" s="3">
        <f>IFERROR(__xludf.DUMMYFUNCTION("IF(ISNUMBER(FIND("" "", D48)), SPLIT(D48, "" ""), TRANSPOSE({D48; D48})
)"),1701000.0)</f>
        <v>1701000</v>
      </c>
      <c r="F48" s="3">
        <f>IFERROR(__xludf.DUMMYFUNCTION("""COMPUTED_VALUE"""),1375500.0)</f>
        <v>1375500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" t="s">
        <v>89</v>
      </c>
      <c r="B49" s="2" t="s">
        <v>90</v>
      </c>
      <c r="C49" s="1" t="s">
        <v>8</v>
      </c>
      <c r="D49" s="1" t="str">
        <f t="shared" si="1"/>
        <v>1719900 744700</v>
      </c>
      <c r="E49" s="3">
        <f>IFERROR(__xludf.DUMMYFUNCTION("IF(ISNUMBER(FIND("" "", D49)), SPLIT(D49, "" ""), TRANSPOSE({D49; D49})
)"),1719900.0)</f>
        <v>1719900</v>
      </c>
      <c r="F49" s="3">
        <f>IFERROR(__xludf.DUMMYFUNCTION("""COMPUTED_VALUE"""),744700.0)</f>
        <v>744700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" t="s">
        <v>91</v>
      </c>
      <c r="B50" s="2" t="s">
        <v>92</v>
      </c>
      <c r="C50" s="1" t="s">
        <v>8</v>
      </c>
      <c r="D50" s="1" t="str">
        <f t="shared" si="1"/>
        <v>1757700 1878800</v>
      </c>
      <c r="E50" s="3">
        <f>IFERROR(__xludf.DUMMYFUNCTION("IF(ISNUMBER(FIND("" "", D50)), SPLIT(D50, "" ""), TRANSPOSE({D50; D50})
)"),1757700.0)</f>
        <v>1757700</v>
      </c>
      <c r="F50" s="3">
        <f>IFERROR(__xludf.DUMMYFUNCTION("""COMPUTED_VALUE"""),1878800.0)</f>
        <v>1878800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" t="s">
        <v>93</v>
      </c>
      <c r="B51" s="2" t="s">
        <v>94</v>
      </c>
      <c r="C51" s="1" t="s">
        <v>8</v>
      </c>
      <c r="D51" s="1" t="str">
        <f t="shared" si="1"/>
        <v>1852200 1076600</v>
      </c>
      <c r="E51" s="3">
        <f>IFERROR(__xludf.DUMMYFUNCTION("IF(ISNUMBER(FIND("" "", D51)), SPLIT(D51, "" ""), TRANSPOSE({D51; D51})
)"),1852200.0)</f>
        <v>1852200</v>
      </c>
      <c r="F51" s="3">
        <f>IFERROR(__xludf.DUMMYFUNCTION("""COMPUTED_VALUE"""),1076600.0)</f>
        <v>1076600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" t="s">
        <v>95</v>
      </c>
      <c r="B52" s="2" t="s">
        <v>96</v>
      </c>
      <c r="C52" s="1" t="s">
        <v>8</v>
      </c>
      <c r="D52" s="1" t="str">
        <f t="shared" si="1"/>
        <v>1863540 1761200</v>
      </c>
      <c r="E52" s="3">
        <f>IFERROR(__xludf.DUMMYFUNCTION("IF(ISNUMBER(FIND("" "", D52)), SPLIT(D52, "" ""), TRANSPOSE({D52; D52})
)"),1863540.0)</f>
        <v>1863540</v>
      </c>
      <c r="F52" s="3">
        <f>IFERROR(__xludf.DUMMYFUNCTION("""COMPUTED_VALUE"""),1761200.0)</f>
        <v>1761200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" t="s">
        <v>97</v>
      </c>
      <c r="B53" s="2" t="s">
        <v>98</v>
      </c>
      <c r="C53" s="1" t="s">
        <v>8</v>
      </c>
      <c r="D53" s="1" t="str">
        <f t="shared" si="1"/>
        <v>1927800 1823800</v>
      </c>
      <c r="E53" s="3">
        <f>IFERROR(__xludf.DUMMYFUNCTION("IF(ISNUMBER(FIND("" "", D53)), SPLIT(D53, "" ""), TRANSPOSE({D53; D53})
)"),1927800.0)</f>
        <v>1927800</v>
      </c>
      <c r="F53" s="3">
        <f>IFERROR(__xludf.DUMMYFUNCTION("""COMPUTED_VALUE"""),1823800.0)</f>
        <v>1823800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" t="s">
        <v>99</v>
      </c>
      <c r="B54" s="2" t="s">
        <v>100</v>
      </c>
      <c r="C54" s="1" t="s">
        <v>8</v>
      </c>
      <c r="D54" s="1" t="str">
        <f t="shared" si="1"/>
        <v>1984500 870000</v>
      </c>
      <c r="E54" s="3">
        <f>IFERROR(__xludf.DUMMYFUNCTION("IF(ISNUMBER(FIND("" "", D54)), SPLIT(D54, "" ""), TRANSPOSE({D54; D54})
)"),1984500.0)</f>
        <v>1984500</v>
      </c>
      <c r="F54" s="3">
        <f>IFERROR(__xludf.DUMMYFUNCTION("""COMPUTED_VALUE"""),870000.0)</f>
        <v>870000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" t="s">
        <v>101</v>
      </c>
      <c r="B55" s="2" t="s">
        <v>102</v>
      </c>
      <c r="C55" s="1" t="s">
        <v>8</v>
      </c>
      <c r="D55" s="1" t="str">
        <f t="shared" si="1"/>
        <v>2116800 1385300</v>
      </c>
      <c r="E55" s="3">
        <f>IFERROR(__xludf.DUMMYFUNCTION("IF(ISNUMBER(FIND("" "", D55)), SPLIT(D55, "" ""), TRANSPOSE({D55; D55})
)"),2116800.0)</f>
        <v>2116800</v>
      </c>
      <c r="F55" s="3">
        <f>IFERROR(__xludf.DUMMYFUNCTION("""COMPUTED_VALUE"""),1385300.0)</f>
        <v>1385300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" t="s">
        <v>103</v>
      </c>
      <c r="B56" s="2" t="s">
        <v>104</v>
      </c>
      <c r="C56" s="1" t="s">
        <v>8</v>
      </c>
      <c r="D56" s="1" t="str">
        <f t="shared" si="1"/>
        <v>2249100 840000</v>
      </c>
      <c r="E56" s="3">
        <f>IFERROR(__xludf.DUMMYFUNCTION("IF(ISNUMBER(FIND("" "", D56)), SPLIT(D56, "" ""), TRANSPOSE({D56; D56})
)"),2249100.0)</f>
        <v>2249100</v>
      </c>
      <c r="F56" s="3">
        <f>IFERROR(__xludf.DUMMYFUNCTION("""COMPUTED_VALUE"""),840000.0)</f>
        <v>840000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" t="s">
        <v>105</v>
      </c>
      <c r="B57" s="2" t="s">
        <v>106</v>
      </c>
      <c r="C57" s="1" t="s">
        <v>8</v>
      </c>
      <c r="D57" s="1" t="str">
        <f t="shared" si="1"/>
        <v>2249100 1155500</v>
      </c>
      <c r="E57" s="3">
        <f>IFERROR(__xludf.DUMMYFUNCTION("IF(ISNUMBER(FIND("" "", D57)), SPLIT(D57, "" ""), TRANSPOSE({D57; D57})
)"),2249100.0)</f>
        <v>2249100</v>
      </c>
      <c r="F57" s="3">
        <f>IFERROR(__xludf.DUMMYFUNCTION("""COMPUTED_VALUE"""),1155500.0)</f>
        <v>1155500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" t="s">
        <v>107</v>
      </c>
      <c r="B58" s="2" t="s">
        <v>108</v>
      </c>
      <c r="C58" s="1" t="s">
        <v>8</v>
      </c>
      <c r="D58" s="1" t="str">
        <f t="shared" si="1"/>
        <v>2381400 1169900</v>
      </c>
      <c r="E58" s="3">
        <f>IFERROR(__xludf.DUMMYFUNCTION("IF(ISNUMBER(FIND("" "", D58)), SPLIT(D58, "" ""), TRANSPOSE({D58; D58})
)"),2381400.0)</f>
        <v>2381400</v>
      </c>
      <c r="F58" s="3">
        <f>IFERROR(__xludf.DUMMYFUNCTION("""COMPUTED_VALUE"""),1169900.0)</f>
        <v>1169900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" t="s">
        <v>109</v>
      </c>
      <c r="B59" s="2" t="s">
        <v>110</v>
      </c>
      <c r="C59" s="1" t="s">
        <v>8</v>
      </c>
      <c r="D59" s="1" t="str">
        <f t="shared" si="1"/>
        <v>2513700 780000</v>
      </c>
      <c r="E59" s="3">
        <f>IFERROR(__xludf.DUMMYFUNCTION("IF(ISNUMBER(FIND("" "", D59)), SPLIT(D59, "" ""), TRANSPOSE({D59; D59})
)"),2513700.0)</f>
        <v>2513700</v>
      </c>
      <c r="F59" s="3">
        <f>IFERROR(__xludf.DUMMYFUNCTION("""COMPUTED_VALUE"""),780000.0)</f>
        <v>780000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" t="s">
        <v>111</v>
      </c>
      <c r="B60" s="2" t="s">
        <v>112</v>
      </c>
      <c r="C60" s="1" t="s">
        <v>8</v>
      </c>
      <c r="D60" s="1" t="str">
        <f t="shared" si="1"/>
        <v>2646000 1264000</v>
      </c>
      <c r="E60" s="3">
        <f>IFERROR(__xludf.DUMMYFUNCTION("IF(ISNUMBER(FIND("" "", D60)), SPLIT(D60, "" ""), TRANSPOSE({D60; D60})
)"),2646000.0)</f>
        <v>2646000</v>
      </c>
      <c r="F60" s="3">
        <f>IFERROR(__xludf.DUMMYFUNCTION("""COMPUTED_VALUE"""),1264000.0)</f>
        <v>1264000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" t="s">
        <v>113</v>
      </c>
      <c r="B61" s="2" t="s">
        <v>114</v>
      </c>
      <c r="C61" s="1" t="s">
        <v>8</v>
      </c>
      <c r="D61" s="1" t="str">
        <f t="shared" si="1"/>
        <v>2857680 1810500</v>
      </c>
      <c r="E61" s="3">
        <f>IFERROR(__xludf.DUMMYFUNCTION("IF(ISNUMBER(FIND("" "", D61)), SPLIT(D61, "" ""), TRANSPOSE({D61; D61})
)"),2857680.0)</f>
        <v>2857680</v>
      </c>
      <c r="F61" s="3">
        <f>IFERROR(__xludf.DUMMYFUNCTION("""COMPUTED_VALUE"""),1810500.0)</f>
        <v>1810500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" t="s">
        <v>115</v>
      </c>
      <c r="B62" s="2" t="s">
        <v>116</v>
      </c>
      <c r="C62" s="1" t="s">
        <v>8</v>
      </c>
      <c r="D62" s="1" t="str">
        <f t="shared" si="1"/>
        <v>2910600 1429800</v>
      </c>
      <c r="E62" s="3">
        <f>IFERROR(__xludf.DUMMYFUNCTION("IF(ISNUMBER(FIND("" "", D62)), SPLIT(D62, "" ""), TRANSPOSE({D62; D62})
)"),2910600.0)</f>
        <v>2910600</v>
      </c>
      <c r="F62" s="3">
        <f>IFERROR(__xludf.DUMMYFUNCTION("""COMPUTED_VALUE"""),1429800.0)</f>
        <v>1429800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" t="s">
        <v>117</v>
      </c>
      <c r="B63" s="2" t="s">
        <v>118</v>
      </c>
      <c r="C63" s="1" t="s">
        <v>8</v>
      </c>
      <c r="D63" s="1" t="str">
        <f t="shared" si="1"/>
        <v>2929500 2061000</v>
      </c>
      <c r="E63" s="3">
        <f>IFERROR(__xludf.DUMMYFUNCTION("IF(ISNUMBER(FIND("" "", D63)), SPLIT(D63, "" ""), TRANSPOSE({D63; D63})
)"),2929500.0)</f>
        <v>2929500</v>
      </c>
      <c r="F63" s="3">
        <f>IFERROR(__xludf.DUMMYFUNCTION("""COMPUTED_VALUE"""),2061000.0)</f>
        <v>2061000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" t="s">
        <v>119</v>
      </c>
      <c r="B64" s="2" t="s">
        <v>120</v>
      </c>
      <c r="C64" s="1" t="s">
        <v>8</v>
      </c>
      <c r="D64" s="1" t="str">
        <f t="shared" si="1"/>
        <v>3118500 1697600</v>
      </c>
      <c r="E64" s="3">
        <f>IFERROR(__xludf.DUMMYFUNCTION("IF(ISNUMBER(FIND("" "", D64)), SPLIT(D64, "" ""), TRANSPOSE({D64; D64})
)"),3118500.0)</f>
        <v>3118500</v>
      </c>
      <c r="F64" s="3">
        <f>IFERROR(__xludf.DUMMYFUNCTION("""COMPUTED_VALUE"""),1697600.0)</f>
        <v>1697600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" t="s">
        <v>121</v>
      </c>
      <c r="B65" s="2" t="s">
        <v>122</v>
      </c>
      <c r="C65" s="1" t="s">
        <v>8</v>
      </c>
      <c r="D65" s="1" t="str">
        <f t="shared" si="1"/>
        <v>3316950 1967600</v>
      </c>
      <c r="E65" s="3">
        <f>IFERROR(__xludf.DUMMYFUNCTION("IF(ISNUMBER(FIND("" "", D65)), SPLIT(D65, "" ""), TRANSPOSE({D65; D65})
)"),3316950.0)</f>
        <v>3316950</v>
      </c>
      <c r="F65" s="3">
        <f>IFERROR(__xludf.DUMMYFUNCTION("""COMPUTED_VALUE"""),1967600.0)</f>
        <v>1967600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" t="s">
        <v>123</v>
      </c>
      <c r="B66" s="2" t="s">
        <v>124</v>
      </c>
      <c r="C66" s="1" t="s">
        <v>8</v>
      </c>
      <c r="D66" s="1" t="str">
        <f t="shared" si="1"/>
        <v>3402000 1230000</v>
      </c>
      <c r="E66" s="3">
        <f>IFERROR(__xludf.DUMMYFUNCTION("IF(ISNUMBER(FIND("" "", D66)), SPLIT(D66, "" ""), TRANSPOSE({D66; D66})
)"),3402000.0)</f>
        <v>3402000</v>
      </c>
      <c r="F66" s="3">
        <f>IFERROR(__xludf.DUMMYFUNCTION("""COMPUTED_VALUE"""),1230000.0)</f>
        <v>1230000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" t="s">
        <v>125</v>
      </c>
      <c r="B67" s="2" t="s">
        <v>126</v>
      </c>
      <c r="C67" s="1" t="s">
        <v>8</v>
      </c>
      <c r="D67" s="1" t="str">
        <f t="shared" si="1"/>
        <v>3543750 1853000</v>
      </c>
      <c r="E67" s="3">
        <f>IFERROR(__xludf.DUMMYFUNCTION("IF(ISNUMBER(FIND("" "", D67)), SPLIT(D67, "" ""), TRANSPOSE({D67; D67})
)"),3543750.0)</f>
        <v>3543750</v>
      </c>
      <c r="F67" s="3">
        <f>IFERROR(__xludf.DUMMYFUNCTION("""COMPUTED_VALUE"""),1853000.0)</f>
        <v>1853000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" t="s">
        <v>127</v>
      </c>
      <c r="B68" s="2" t="s">
        <v>128</v>
      </c>
      <c r="C68" s="1" t="s">
        <v>8</v>
      </c>
      <c r="D68" s="1" t="str">
        <f t="shared" si="1"/>
        <v>3704400 2493500</v>
      </c>
      <c r="E68" s="3">
        <f>IFERROR(__xludf.DUMMYFUNCTION("IF(ISNUMBER(FIND("" "", D68)), SPLIT(D68, "" ""), TRANSPOSE({D68; D68})
)"),3704400.0)</f>
        <v>3704400</v>
      </c>
      <c r="F68" s="3">
        <f>IFERROR(__xludf.DUMMYFUNCTION("""COMPUTED_VALUE"""),2493500.0)</f>
        <v>2493500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" t="s">
        <v>129</v>
      </c>
      <c r="B69" s="2" t="s">
        <v>130</v>
      </c>
      <c r="C69" s="1" t="s">
        <v>8</v>
      </c>
      <c r="D69" s="1" t="str">
        <f t="shared" si="1"/>
        <v>3969000</v>
      </c>
      <c r="E69" s="3" t="str">
        <f>IFERROR(__xludf.DUMMYFUNCTION("IF(ISNUMBER(FIND("" "", D69)), SPLIT(D69, "" ""), TRANSPOSE({D69; D69})
)"),"3969000")</f>
        <v>3969000</v>
      </c>
      <c r="F69" s="3" t="str">
        <f>IFERROR(__xludf.DUMMYFUNCTION("""COMPUTED_VALUE"""),"3969000")</f>
        <v>3969000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" t="s">
        <v>131</v>
      </c>
      <c r="B70" s="2" t="s">
        <v>132</v>
      </c>
      <c r="C70" s="1" t="s">
        <v>8</v>
      </c>
      <c r="D70" s="1" t="str">
        <f t="shared" si="1"/>
        <v>3997350 1355300</v>
      </c>
      <c r="E70" s="3">
        <f>IFERROR(__xludf.DUMMYFUNCTION("IF(ISNUMBER(FIND("" "", D70)), SPLIT(D70, "" ""), TRANSPOSE({D70; D70})
)"),3997350.0)</f>
        <v>3997350</v>
      </c>
      <c r="F70" s="3">
        <f>IFERROR(__xludf.DUMMYFUNCTION("""COMPUTED_VALUE"""),1355300.0)</f>
        <v>1355300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" t="s">
        <v>133</v>
      </c>
      <c r="B71" s="2" t="s">
        <v>134</v>
      </c>
      <c r="C71" s="1" t="s">
        <v>8</v>
      </c>
      <c r="D71" s="1" t="str">
        <f t="shared" si="1"/>
        <v>4498200 2183300</v>
      </c>
      <c r="E71" s="3">
        <f>IFERROR(__xludf.DUMMYFUNCTION("IF(ISNUMBER(FIND("" "", D71)), SPLIT(D71, "" ""), TRANSPOSE({D71; D71})
)"),4498200.0)</f>
        <v>4498200</v>
      </c>
      <c r="F71" s="3">
        <f>IFERROR(__xludf.DUMMYFUNCTION("""COMPUTED_VALUE"""),2183300.0)</f>
        <v>2183300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" t="s">
        <v>135</v>
      </c>
      <c r="B72" s="2" t="s">
        <v>136</v>
      </c>
      <c r="C72" s="1" t="s">
        <v>8</v>
      </c>
      <c r="D72" s="1" t="str">
        <f t="shared" si="1"/>
        <v>4895100 2354100</v>
      </c>
      <c r="E72" s="3">
        <f>IFERROR(__xludf.DUMMYFUNCTION("IF(ISNUMBER(FIND("" "", D72)), SPLIT(D72, "" ""), TRANSPOSE({D72; D72})
)"),4895100.0)</f>
        <v>4895100</v>
      </c>
      <c r="F72" s="3">
        <f>IFERROR(__xludf.DUMMYFUNCTION("""COMPUTED_VALUE"""),2354100.0)</f>
        <v>2354100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" t="s">
        <v>137</v>
      </c>
      <c r="B73" s="2" t="s">
        <v>138</v>
      </c>
      <c r="C73" s="1" t="s">
        <v>8</v>
      </c>
      <c r="D73" s="1" t="str">
        <f t="shared" si="1"/>
        <v>4961250 2537800</v>
      </c>
      <c r="E73" s="3">
        <f>IFERROR(__xludf.DUMMYFUNCTION("IF(ISNUMBER(FIND("" "", D73)), SPLIT(D73, "" ""), TRANSPOSE({D73; D73})
)"),4961250.0)</f>
        <v>4961250</v>
      </c>
      <c r="F73" s="3">
        <f>IFERROR(__xludf.DUMMYFUNCTION("""COMPUTED_VALUE"""),2537800.0)</f>
        <v>2537800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" t="s">
        <v>139</v>
      </c>
      <c r="B74" s="2" t="s">
        <v>140</v>
      </c>
      <c r="C74" s="1" t="s">
        <v>8</v>
      </c>
      <c r="D74" s="1" t="str">
        <f t="shared" si="1"/>
        <v>5443200 2879700</v>
      </c>
      <c r="E74" s="3">
        <f>IFERROR(__xludf.DUMMYFUNCTION("IF(ISNUMBER(FIND("" "", D74)), SPLIT(D74, "" ""), TRANSPOSE({D74; D74})
)"),5443200.0)</f>
        <v>5443200</v>
      </c>
      <c r="F74" s="3">
        <f>IFERROR(__xludf.DUMMYFUNCTION("""COMPUTED_VALUE"""),2879700.0)</f>
        <v>2879700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" t="s">
        <v>141</v>
      </c>
      <c r="B75" s="2" t="s">
        <v>142</v>
      </c>
      <c r="C75" s="1" t="s">
        <v>8</v>
      </c>
      <c r="D75" s="1" t="str">
        <f t="shared" si="1"/>
        <v>5528517 2890167</v>
      </c>
      <c r="E75" s="3">
        <f>IFERROR(__xludf.DUMMYFUNCTION("IF(ISNUMBER(FIND("" "", D75)), SPLIT(D75, "" ""), TRANSPOSE({D75; D75})
)"),5528517.0)</f>
        <v>5528517</v>
      </c>
      <c r="F75" s="3">
        <f>IFERROR(__xludf.DUMMYFUNCTION("""COMPUTED_VALUE"""),2890167.0)</f>
        <v>2890167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" t="s">
        <v>143</v>
      </c>
      <c r="B76" s="2" t="s">
        <v>144</v>
      </c>
      <c r="C76" s="1" t="s">
        <v>8</v>
      </c>
      <c r="D76" s="1" t="str">
        <f t="shared" si="1"/>
        <v>7938000 3490000</v>
      </c>
      <c r="E76" s="3">
        <f>IFERROR(__xludf.DUMMYFUNCTION("IF(ISNUMBER(FIND("" "", D76)), SPLIT(D76, "" ""), TRANSPOSE({D76; D76})
)"),7938000.0)</f>
        <v>7938000</v>
      </c>
      <c r="F76" s="3">
        <f>IFERROR(__xludf.DUMMYFUNCTION("""COMPUTED_VALUE"""),3490000.0)</f>
        <v>3490000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" t="s">
        <v>145</v>
      </c>
      <c r="B77" s="2" t="s">
        <v>146</v>
      </c>
      <c r="C77" s="1" t="s">
        <v>8</v>
      </c>
      <c r="D77" s="1" t="str">
        <f t="shared" si="1"/>
        <v>7938000 4031700</v>
      </c>
      <c r="E77" s="3">
        <f>IFERROR(__xludf.DUMMYFUNCTION("IF(ISNUMBER(FIND("" "", D77)), SPLIT(D77, "" ""), TRANSPOSE({D77; D77})
)"),7938000.0)</f>
        <v>7938000</v>
      </c>
      <c r="F77" s="3">
        <f>IFERROR(__xludf.DUMMYFUNCTION("""COMPUTED_VALUE"""),4031700.0)</f>
        <v>4031700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" t="s">
        <v>147</v>
      </c>
      <c r="B78" s="2" t="s">
        <v>148</v>
      </c>
      <c r="C78" s="1" t="s">
        <v>8</v>
      </c>
      <c r="D78" s="1" t="str">
        <f t="shared" si="1"/>
        <v>6552000 2985500</v>
      </c>
      <c r="E78" s="3">
        <f>IFERROR(__xludf.DUMMYFUNCTION("IF(ISNUMBER(FIND("" "", D78)), SPLIT(D78, "" ""), TRANSPOSE({D78; D78})
)"),6552000.0)</f>
        <v>6552000</v>
      </c>
      <c r="F78" s="3">
        <f>IFERROR(__xludf.DUMMYFUNCTION("""COMPUTED_VALUE"""),2985500.0)</f>
        <v>2985500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" t="s">
        <v>149</v>
      </c>
      <c r="B79" s="2" t="s">
        <v>150</v>
      </c>
      <c r="C79" s="1" t="s">
        <v>8</v>
      </c>
      <c r="D79" s="1" t="str">
        <f t="shared" si="1"/>
        <v>8043840 3256400</v>
      </c>
      <c r="E79" s="3">
        <f>IFERROR(__xludf.DUMMYFUNCTION("IF(ISNUMBER(FIND("" "", D79)), SPLIT(D79, "" ""), TRANSPOSE({D79; D79})
)"),8043840.0)</f>
        <v>8043840</v>
      </c>
      <c r="F79" s="3">
        <f>IFERROR(__xludf.DUMMYFUNCTION("""COMPUTED_VALUE"""),3256400.0)</f>
        <v>3256400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" t="s">
        <v>151</v>
      </c>
      <c r="B80" s="2" t="s">
        <v>152</v>
      </c>
      <c r="C80" s="1" t="s">
        <v>8</v>
      </c>
      <c r="D80" s="1" t="str">
        <f t="shared" si="1"/>
        <v>8930250 5130500</v>
      </c>
      <c r="E80" s="3">
        <f>IFERROR(__xludf.DUMMYFUNCTION("IF(ISNUMBER(FIND("" "", D80)), SPLIT(D80, "" ""), TRANSPOSE({D80; D80})
)"),8930250.0)</f>
        <v>8930250</v>
      </c>
      <c r="F80" s="3">
        <f>IFERROR(__xludf.DUMMYFUNCTION("""COMPUTED_VALUE"""),5130500.0)</f>
        <v>5130500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" t="s">
        <v>153</v>
      </c>
      <c r="B81" s="2" t="s">
        <v>154</v>
      </c>
      <c r="C81" s="1" t="s">
        <v>8</v>
      </c>
      <c r="D81" s="1" t="str">
        <f t="shared" si="1"/>
        <v>9327150 3104200</v>
      </c>
      <c r="E81" s="3">
        <f>IFERROR(__xludf.DUMMYFUNCTION("IF(ISNUMBER(FIND("" "", D81)), SPLIT(D81, "" ""), TRANSPOSE({D81; D81})
)"),9327150.0)</f>
        <v>9327150</v>
      </c>
      <c r="F81" s="3">
        <f>IFERROR(__xludf.DUMMYFUNCTION("""COMPUTED_VALUE"""),3104200.0)</f>
        <v>3104200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" t="s">
        <v>155</v>
      </c>
      <c r="B82" s="2" t="s">
        <v>156</v>
      </c>
      <c r="C82" s="1" t="s">
        <v>8</v>
      </c>
      <c r="D82" s="1" t="str">
        <f t="shared" si="1"/>
        <v>10160640 3548000</v>
      </c>
      <c r="E82" s="3">
        <f>IFERROR(__xludf.DUMMYFUNCTION("IF(ISNUMBER(FIND("" "", D82)), SPLIT(D82, "" ""), TRANSPOSE({D82; D82})
)"),1.016064E7)</f>
        <v>10160640</v>
      </c>
      <c r="F82" s="3">
        <f>IFERROR(__xludf.DUMMYFUNCTION("""COMPUTED_VALUE"""),3548000.0)</f>
        <v>3548000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" t="s">
        <v>157</v>
      </c>
      <c r="B83" s="2" t="s">
        <v>158</v>
      </c>
      <c r="C83" s="1" t="s">
        <v>8</v>
      </c>
      <c r="D83" s="1" t="str">
        <f t="shared" si="1"/>
        <v>10319400 3387800</v>
      </c>
      <c r="E83" s="3">
        <f>IFERROR(__xludf.DUMMYFUNCTION("IF(ISNUMBER(FIND("" "", D83)), SPLIT(D83, "" ""), TRANSPOSE({D83; D83})
)"),1.03194E7)</f>
        <v>10319400</v>
      </c>
      <c r="F83" s="3">
        <f>IFERROR(__xludf.DUMMYFUNCTION("""COMPUTED_VALUE"""),3387800.0)</f>
        <v>3387800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" t="s">
        <v>159</v>
      </c>
      <c r="B84" s="2" t="s">
        <v>160</v>
      </c>
      <c r="C84" s="1" t="s">
        <v>8</v>
      </c>
      <c r="D84" s="1" t="str">
        <f t="shared" si="1"/>
        <v>10914750 2012000</v>
      </c>
      <c r="E84" s="3">
        <f>IFERROR(__xludf.DUMMYFUNCTION("IF(ISNUMBER(FIND("" "", D84)), SPLIT(D84, "" ""), TRANSPOSE({D84; D84})
)"),1.091475E7)</f>
        <v>10914750</v>
      </c>
      <c r="F84" s="3">
        <f>IFERROR(__xludf.DUMMYFUNCTION("""COMPUTED_VALUE"""),2012000.0)</f>
        <v>2012000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" t="s">
        <v>161</v>
      </c>
      <c r="B85" s="2" t="s">
        <v>162</v>
      </c>
      <c r="C85" s="1" t="s">
        <v>8</v>
      </c>
      <c r="D85" s="1" t="str">
        <f t="shared" si="1"/>
        <v>11466000 6352700</v>
      </c>
      <c r="E85" s="3">
        <f>IFERROR(__xludf.DUMMYFUNCTION("IF(ISNUMBER(FIND("" "", D85)), SPLIT(D85, "" ""), TRANSPOSE({D85; D85})
)"),1.1466E7)</f>
        <v>11466000</v>
      </c>
      <c r="F85" s="3">
        <f>IFERROR(__xludf.DUMMYFUNCTION("""COMPUTED_VALUE"""),6352700.0)</f>
        <v>6352700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" t="s">
        <v>163</v>
      </c>
      <c r="B86" s="2" t="s">
        <v>164</v>
      </c>
      <c r="C86" s="1" t="s">
        <v>8</v>
      </c>
      <c r="D86" s="1" t="str">
        <f t="shared" si="1"/>
        <v>11510100 2050500</v>
      </c>
      <c r="E86" s="3">
        <f>IFERROR(__xludf.DUMMYFUNCTION("IF(ISNUMBER(FIND("" "", D86)), SPLIT(D86, "" ""), TRANSPOSE({D86; D86})
)"),1.15101E7)</f>
        <v>11510100</v>
      </c>
      <c r="F86" s="3">
        <f>IFERROR(__xludf.DUMMYFUNCTION("""COMPUTED_VALUE"""),2050500.0)</f>
        <v>2050500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" t="s">
        <v>165</v>
      </c>
      <c r="B87" s="2" t="s">
        <v>166</v>
      </c>
      <c r="C87" s="1" t="s">
        <v>8</v>
      </c>
      <c r="D87" s="1" t="str">
        <f t="shared" si="1"/>
        <v>12186720 4926700</v>
      </c>
      <c r="E87" s="3">
        <f>IFERROR(__xludf.DUMMYFUNCTION("IF(ISNUMBER(FIND("" "", D87)), SPLIT(D87, "" ""), TRANSPOSE({D87; D87})
)"),1.218672E7)</f>
        <v>12186720</v>
      </c>
      <c r="F87" s="3">
        <f>IFERROR(__xludf.DUMMYFUNCTION("""COMPUTED_VALUE"""),4926700.0)</f>
        <v>4926700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" t="s">
        <v>167</v>
      </c>
      <c r="B88" s="2" t="s">
        <v>168</v>
      </c>
      <c r="C88" s="1" t="s">
        <v>8</v>
      </c>
      <c r="D88" s="1" t="str">
        <f t="shared" si="1"/>
        <v>12474000 4686600</v>
      </c>
      <c r="E88" s="3">
        <f>IFERROR(__xludf.DUMMYFUNCTION("IF(ISNUMBER(FIND("" "", D88)), SPLIT(D88, "" ""), TRANSPOSE({D88; D88})
)"),1.2474E7)</f>
        <v>12474000</v>
      </c>
      <c r="F88" s="3">
        <f>IFERROR(__xludf.DUMMYFUNCTION("""COMPUTED_VALUE"""),4686600.0)</f>
        <v>4686600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" t="s">
        <v>169</v>
      </c>
      <c r="B89" s="2" t="s">
        <v>170</v>
      </c>
      <c r="C89" s="1" t="s">
        <v>8</v>
      </c>
      <c r="D89" s="1" t="str">
        <f t="shared" si="1"/>
        <v>13230000 6651500</v>
      </c>
      <c r="E89" s="3">
        <f>IFERROR(__xludf.DUMMYFUNCTION("IF(ISNUMBER(FIND("" "", D89)), SPLIT(D89, "" ""), TRANSPOSE({D89; D89})
)"),1.323E7)</f>
        <v>13230000</v>
      </c>
      <c r="F89" s="3">
        <f>IFERROR(__xludf.DUMMYFUNCTION("""COMPUTED_VALUE"""),6651500.0)</f>
        <v>6651500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" t="s">
        <v>171</v>
      </c>
      <c r="B90" s="2" t="s">
        <v>172</v>
      </c>
      <c r="C90" s="1" t="s">
        <v>8</v>
      </c>
      <c r="D90" s="1" t="str">
        <f t="shared" si="1"/>
        <v>14817600 5658800</v>
      </c>
      <c r="E90" s="3">
        <f>IFERROR(__xludf.DUMMYFUNCTION("IF(ISNUMBER(FIND("" "", D90)), SPLIT(D90, "" ""), TRANSPOSE({D90; D90})
)"),1.48176E7)</f>
        <v>14817600</v>
      </c>
      <c r="F90" s="3">
        <f>IFERROR(__xludf.DUMMYFUNCTION("""COMPUTED_VALUE"""),5658800.0)</f>
        <v>5658800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" t="s">
        <v>173</v>
      </c>
      <c r="B91" s="2" t="s">
        <v>174</v>
      </c>
      <c r="C91" s="1" t="s">
        <v>8</v>
      </c>
      <c r="D91" s="1" t="str">
        <f t="shared" si="1"/>
        <v>14994000 6191500</v>
      </c>
      <c r="E91" s="3">
        <f>IFERROR(__xludf.DUMMYFUNCTION("IF(ISNUMBER(FIND("" "", D91)), SPLIT(D91, "" ""), TRANSPOSE({D91; D91})
)"),1.4994E7)</f>
        <v>14994000</v>
      </c>
      <c r="F91" s="3">
        <f>IFERROR(__xludf.DUMMYFUNCTION("""COMPUTED_VALUE"""),6191500.0)</f>
        <v>6191500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" t="s">
        <v>175</v>
      </c>
      <c r="B92" s="2" t="s">
        <v>176</v>
      </c>
      <c r="C92" s="1" t="s">
        <v>8</v>
      </c>
      <c r="D92" s="1" t="str">
        <f t="shared" si="1"/>
        <v>16537500 15750000</v>
      </c>
      <c r="E92" s="3">
        <f>IFERROR(__xludf.DUMMYFUNCTION("IF(ISNUMBER(FIND("" "", D92)), SPLIT(D92, "" ""), TRANSPOSE({D92; D92})
)"),1.65375E7)</f>
        <v>16537500</v>
      </c>
      <c r="F92" s="3">
        <f>IFERROR(__xludf.DUMMYFUNCTION("""COMPUTED_VALUE"""),1.575E7)</f>
        <v>15750000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" t="s">
        <v>177</v>
      </c>
      <c r="B93" s="2" t="s">
        <v>178</v>
      </c>
      <c r="C93" s="1" t="s">
        <v>8</v>
      </c>
      <c r="D93" s="1" t="str">
        <f t="shared" si="1"/>
        <v>17199000 8675500</v>
      </c>
      <c r="E93" s="3">
        <f>IFERROR(__xludf.DUMMYFUNCTION("IF(ISNUMBER(FIND("" "", D93)), SPLIT(D93, "" ""), TRANSPOSE({D93; D93})
)"),1.7199E7)</f>
        <v>17199000</v>
      </c>
      <c r="F93" s="3">
        <f>IFERROR(__xludf.DUMMYFUNCTION("""COMPUTED_VALUE"""),8675500.0)</f>
        <v>8675500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" t="s">
        <v>179</v>
      </c>
      <c r="B94" s="2" t="s">
        <v>180</v>
      </c>
      <c r="C94" s="1" t="s">
        <v>8</v>
      </c>
      <c r="D94" s="1" t="str">
        <f t="shared" si="1"/>
        <v>29484000 5225300</v>
      </c>
      <c r="E94" s="3">
        <f>IFERROR(__xludf.DUMMYFUNCTION("IF(ISNUMBER(FIND("" "", D94)), SPLIT(D94, "" ""), TRANSPOSE({D94; D94})
)"),2.9484E7)</f>
        <v>29484000</v>
      </c>
      <c r="F94" s="3">
        <f>IFERROR(__xludf.DUMMYFUNCTION("""COMPUTED_VALUE"""),5225300.0)</f>
        <v>5225300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" t="s">
        <v>181</v>
      </c>
      <c r="B95" s="2" t="s">
        <v>182</v>
      </c>
      <c r="C95" s="1" t="s">
        <v>8</v>
      </c>
      <c r="D95" s="1" t="str">
        <f t="shared" si="1"/>
        <v>31752000 15126400</v>
      </c>
      <c r="E95" s="3">
        <f>IFERROR(__xludf.DUMMYFUNCTION("IF(ISNUMBER(FIND("" "", D95)), SPLIT(D95, "" ""), TRANSPOSE({D95; D95})
)"),3.1752E7)</f>
        <v>31752000</v>
      </c>
      <c r="F95" s="3">
        <f>IFERROR(__xludf.DUMMYFUNCTION("""COMPUTED_VALUE"""),1.51264E7)</f>
        <v>15126400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" t="s">
        <v>183</v>
      </c>
      <c r="B96" s="2" t="s">
        <v>184</v>
      </c>
      <c r="C96" s="1" t="s">
        <v>8</v>
      </c>
      <c r="D96" s="1" t="str">
        <f t="shared" si="1"/>
        <v>47958752 12459900</v>
      </c>
      <c r="E96" s="3">
        <f>IFERROR(__xludf.DUMMYFUNCTION("IF(ISNUMBER(FIND("" "", D96)), SPLIT(D96, "" ""), TRANSPOSE({D96; D96})
)"),4.7958752E7)</f>
        <v>47958752</v>
      </c>
      <c r="F96" s="3">
        <f>IFERROR(__xludf.DUMMYFUNCTION("""COMPUTED_VALUE"""),1.24599E7)</f>
        <v>12459900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" t="s">
        <v>185</v>
      </c>
      <c r="B97" s="2" t="s">
        <v>186</v>
      </c>
      <c r="C97" s="1" t="s">
        <v>8</v>
      </c>
      <c r="D97" s="1" t="str">
        <f t="shared" si="1"/>
        <v>65365200 32294500</v>
      </c>
      <c r="E97" s="3">
        <f>IFERROR(__xludf.DUMMYFUNCTION("IF(ISNUMBER(FIND("" "", D97)), SPLIT(D97, "" ""), TRANSPOSE({D97; D97})
)"),6.53652E7)</f>
        <v>65365200</v>
      </c>
      <c r="F97" s="3">
        <f>IFERROR(__xludf.DUMMYFUNCTION("""COMPUTED_VALUE"""),3.22945E7)</f>
        <v>32294500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2" t="s">
        <v>187</v>
      </c>
      <c r="B98" s="2" t="s">
        <v>188</v>
      </c>
      <c r="C98" s="2" t="s">
        <v>189</v>
      </c>
      <c r="D98" s="1" t="str">
        <f t="shared" si="1"/>
        <v>29170 5145</v>
      </c>
      <c r="E98" s="3">
        <f>IFERROR(__xludf.DUMMYFUNCTION("IF(ISNUMBER(FIND("" "", D98)), SPLIT(D98, "" ""), TRANSPOSE({D98; D98})
)"),29170.0)</f>
        <v>29170</v>
      </c>
      <c r="F98" s="3">
        <f>IFERROR(__xludf.DUMMYFUNCTION("""COMPUTED_VALUE"""),5145.0)</f>
        <v>5145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2" t="s">
        <v>6</v>
      </c>
      <c r="B99" s="2" t="s">
        <v>190</v>
      </c>
      <c r="C99" s="2" t="s">
        <v>189</v>
      </c>
      <c r="D99" s="1" t="str">
        <f t="shared" si="1"/>
        <v>56700 88000</v>
      </c>
      <c r="E99" s="3">
        <f>IFERROR(__xludf.DUMMYFUNCTION("IF(ISNUMBER(FIND("" "", D99)), SPLIT(D99, "" ""), TRANSPOSE({D99; D99})
)"),56700.0)</f>
        <v>56700</v>
      </c>
      <c r="F99" s="3">
        <f>IFERROR(__xludf.DUMMYFUNCTION("""COMPUTED_VALUE"""),88000.0)</f>
        <v>88000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2" t="s">
        <v>191</v>
      </c>
      <c r="B100" s="2" t="s">
        <v>192</v>
      </c>
      <c r="C100" s="2" t="s">
        <v>189</v>
      </c>
      <c r="D100" s="1" t="str">
        <f t="shared" si="1"/>
        <v>75600 12000</v>
      </c>
      <c r="E100" s="3">
        <f>IFERROR(__xludf.DUMMYFUNCTION("IF(ISNUMBER(FIND("" "", D100)), SPLIT(D100, "" ""), TRANSPOSE({D100; D100})
)"),75600.0)</f>
        <v>75600</v>
      </c>
      <c r="F100" s="3">
        <f>IFERROR(__xludf.DUMMYFUNCTION("""COMPUTED_VALUE"""),12000.0)</f>
        <v>12000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2" t="s">
        <v>13</v>
      </c>
      <c r="B101" s="2">
        <v>105.85</v>
      </c>
      <c r="C101" s="2" t="s">
        <v>189</v>
      </c>
      <c r="D101" s="1" t="str">
        <f t="shared" si="1"/>
        <v>10585</v>
      </c>
      <c r="E101" s="3" t="str">
        <f>IFERROR(__xludf.DUMMYFUNCTION("IF(ISNUMBER(FIND("" "", D101)), SPLIT(D101, "" ""), TRANSPOSE({D101; D101})
)"),"10585")</f>
        <v>10585</v>
      </c>
      <c r="F101" s="3" t="str">
        <f>IFERROR(__xludf.DUMMYFUNCTION("""COMPUTED_VALUE"""),"10585")</f>
        <v>10585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2" t="s">
        <v>14</v>
      </c>
      <c r="B102" s="2">
        <v>119.07</v>
      </c>
      <c r="C102" s="2" t="s">
        <v>189</v>
      </c>
      <c r="D102" s="1" t="str">
        <f t="shared" si="1"/>
        <v>11907</v>
      </c>
      <c r="E102" s="3" t="str">
        <f>IFERROR(__xludf.DUMMYFUNCTION("IF(ISNUMBER(FIND("" "", D102)), SPLIT(D102, "" ""), TRANSPOSE({D102; D102})
)"),"11907")</f>
        <v>11907</v>
      </c>
      <c r="F102" s="3" t="str">
        <f>IFERROR(__xludf.DUMMYFUNCTION("""COMPUTED_VALUE"""),"11907")</f>
        <v>11907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2" t="s">
        <v>23</v>
      </c>
      <c r="B103" s="2">
        <v>132.3</v>
      </c>
      <c r="C103" s="2" t="s">
        <v>189</v>
      </c>
      <c r="D103" s="1" t="str">
        <f t="shared" si="1"/>
        <v>1323</v>
      </c>
      <c r="E103" s="3" t="str">
        <f>IFERROR(__xludf.DUMMYFUNCTION("IF(ISNUMBER(FIND("" "", D103)), SPLIT(D103, "" ""), TRANSPOSE({D103; D103})
)"),"1323")</f>
        <v>1323</v>
      </c>
      <c r="F103" s="3" t="str">
        <f>IFERROR(__xludf.DUMMYFUNCTION("""COMPUTED_VALUE"""),"1323")</f>
        <v>1323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2" t="s">
        <v>193</v>
      </c>
      <c r="B104" s="2" t="s">
        <v>194</v>
      </c>
      <c r="C104" s="2" t="s">
        <v>189</v>
      </c>
      <c r="D104" s="1" t="str">
        <f t="shared" si="1"/>
        <v>283500 135500</v>
      </c>
      <c r="E104" s="3">
        <f>IFERROR(__xludf.DUMMYFUNCTION("IF(ISNUMBER(FIND("" "", D104)), SPLIT(D104, "" ""), TRANSPOSE({D104; D104})
)"),283500.0)</f>
        <v>283500</v>
      </c>
      <c r="F104" s="3">
        <f>IFERROR(__xludf.DUMMYFUNCTION("""COMPUTED_VALUE"""),135500.0)</f>
        <v>135500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2" t="s">
        <v>195</v>
      </c>
      <c r="B105" s="2" t="s">
        <v>196</v>
      </c>
      <c r="C105" s="2" t="s">
        <v>189</v>
      </c>
      <c r="D105" s="1" t="str">
        <f t="shared" si="1"/>
        <v>449820 150000</v>
      </c>
      <c r="E105" s="3">
        <f>IFERROR(__xludf.DUMMYFUNCTION("IF(ISNUMBER(FIND("" "", D105)), SPLIT(D105, "" ""), TRANSPOSE({D105; D105})
)"),449820.0)</f>
        <v>449820</v>
      </c>
      <c r="F105" s="3">
        <f>IFERROR(__xludf.DUMMYFUNCTION("""COMPUTED_VALUE"""),150000.0)</f>
        <v>150000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2" t="s">
        <v>197</v>
      </c>
      <c r="B106" s="2" t="s">
        <v>198</v>
      </c>
      <c r="C106" s="2" t="s">
        <v>189</v>
      </c>
      <c r="D106" s="1" t="str">
        <f t="shared" si="1"/>
        <v>515970 406000</v>
      </c>
      <c r="E106" s="3">
        <f>IFERROR(__xludf.DUMMYFUNCTION("IF(ISNUMBER(FIND("" "", D106)), SPLIT(D106, "" ""), TRANSPOSE({D106; D106})
)"),515970.0)</f>
        <v>515970</v>
      </c>
      <c r="F106" s="3">
        <f>IFERROR(__xludf.DUMMYFUNCTION("""COMPUTED_VALUE"""),406000.0)</f>
        <v>406000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2" t="s">
        <v>199</v>
      </c>
      <c r="B107" s="2" t="s">
        <v>200</v>
      </c>
      <c r="C107" s="2" t="s">
        <v>189</v>
      </c>
      <c r="D107" s="1" t="str">
        <f t="shared" si="1"/>
        <v>555660 452500</v>
      </c>
      <c r="E107" s="3">
        <f>IFERROR(__xludf.DUMMYFUNCTION("IF(ISNUMBER(FIND("" "", D107)), SPLIT(D107, "" ""), TRANSPOSE({D107; D107})
)"),555660.0)</f>
        <v>555660</v>
      </c>
      <c r="F107" s="3">
        <f>IFERROR(__xludf.DUMMYFUNCTION("""COMPUTED_VALUE"""),452500.0)</f>
        <v>452500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2" t="s">
        <v>201</v>
      </c>
      <c r="B108" s="2" t="s">
        <v>202</v>
      </c>
      <c r="C108" s="2" t="s">
        <v>189</v>
      </c>
      <c r="D108" s="1" t="str">
        <f t="shared" si="1"/>
        <v>722925 349200</v>
      </c>
      <c r="E108" s="3">
        <f>IFERROR(__xludf.DUMMYFUNCTION("IF(ISNUMBER(FIND("" "", D108)), SPLIT(D108, "" ""), TRANSPOSE({D108; D108})
)"),722925.0)</f>
        <v>722925</v>
      </c>
      <c r="F108" s="3">
        <f>IFERROR(__xludf.DUMMYFUNCTION("""COMPUTED_VALUE"""),349200.0)</f>
        <v>349200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2" t="s">
        <v>55</v>
      </c>
      <c r="B109" s="2" t="s">
        <v>56</v>
      </c>
      <c r="C109" s="2" t="s">
        <v>189</v>
      </c>
      <c r="D109" s="1" t="str">
        <f t="shared" si="1"/>
        <v>727650 693000</v>
      </c>
      <c r="E109" s="3">
        <f>IFERROR(__xludf.DUMMYFUNCTION("IF(ISNUMBER(FIND("" "", D109)), SPLIT(D109, "" ""), TRANSPOSE({D109; D109})
)"),727650.0)</f>
        <v>727650</v>
      </c>
      <c r="F109" s="3">
        <f>IFERROR(__xludf.DUMMYFUNCTION("""COMPUTED_VALUE"""),693000.0)</f>
        <v>693000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2" t="s">
        <v>203</v>
      </c>
      <c r="B110" s="2" t="s">
        <v>204</v>
      </c>
      <c r="C110" s="2" t="s">
        <v>189</v>
      </c>
      <c r="D110" s="1" t="str">
        <f t="shared" si="1"/>
        <v>745290 400000</v>
      </c>
      <c r="E110" s="3">
        <f>IFERROR(__xludf.DUMMYFUNCTION("IF(ISNUMBER(FIND("" "", D110)), SPLIT(D110, "" ""), TRANSPOSE({D110; D110})
)"),745290.0)</f>
        <v>745290</v>
      </c>
      <c r="F110" s="3">
        <f>IFERROR(__xludf.DUMMYFUNCTION("""COMPUTED_VALUE"""),400000.0)</f>
        <v>400000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2" t="s">
        <v>205</v>
      </c>
      <c r="B111" s="2" t="s">
        <v>206</v>
      </c>
      <c r="C111" s="2" t="s">
        <v>189</v>
      </c>
      <c r="D111" s="1" t="str">
        <f t="shared" si="1"/>
        <v>824670 742500</v>
      </c>
      <c r="E111" s="3">
        <f>IFERROR(__xludf.DUMMYFUNCTION("IF(ISNUMBER(FIND("" "", D111)), SPLIT(D111, "" ""), TRANSPOSE({D111; D111})
)"),824670.0)</f>
        <v>824670</v>
      </c>
      <c r="F111" s="3">
        <f>IFERROR(__xludf.DUMMYFUNCTION("""COMPUTED_VALUE"""),742500.0)</f>
        <v>742500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2" t="s">
        <v>59</v>
      </c>
      <c r="B112" s="2" t="s">
        <v>60</v>
      </c>
      <c r="C112" s="2" t="s">
        <v>189</v>
      </c>
      <c r="D112" s="1" t="str">
        <f t="shared" si="1"/>
        <v>846720 255500</v>
      </c>
      <c r="E112" s="3">
        <f>IFERROR(__xludf.DUMMYFUNCTION("IF(ISNUMBER(FIND("" "", D112)), SPLIT(D112, "" ""), TRANSPOSE({D112; D112})
)"),846720.0)</f>
        <v>846720</v>
      </c>
      <c r="F112" s="3">
        <f>IFERROR(__xludf.DUMMYFUNCTION("""COMPUTED_VALUE"""),255500.0)</f>
        <v>255500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2" t="s">
        <v>67</v>
      </c>
      <c r="B113" s="2" t="s">
        <v>68</v>
      </c>
      <c r="C113" s="2" t="s">
        <v>189</v>
      </c>
      <c r="D113" s="1" t="str">
        <f t="shared" si="1"/>
        <v>1146600 654000</v>
      </c>
      <c r="E113" s="3">
        <f>IFERROR(__xludf.DUMMYFUNCTION("IF(ISNUMBER(FIND("" "", D113)), SPLIT(D113, "" ""), TRANSPOSE({D113; D113})
)"),1146600.0)</f>
        <v>1146600</v>
      </c>
      <c r="F113" s="3">
        <f>IFERROR(__xludf.DUMMYFUNCTION("""COMPUTED_VALUE"""),654000.0)</f>
        <v>654000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2" t="s">
        <v>69</v>
      </c>
      <c r="B114" s="2" t="s">
        <v>70</v>
      </c>
      <c r="C114" s="2" t="s">
        <v>189</v>
      </c>
      <c r="D114" s="1" t="str">
        <f t="shared" si="1"/>
        <v>1164240 287400</v>
      </c>
      <c r="E114" s="3">
        <f>IFERROR(__xludf.DUMMYFUNCTION("IF(ISNUMBER(FIND("" "", D114)), SPLIT(D114, "" ""), TRANSPOSE({D114; D114})
)"),1164240.0)</f>
        <v>1164240</v>
      </c>
      <c r="F114" s="3">
        <f>IFERROR(__xludf.DUMMYFUNCTION("""COMPUTED_VALUE"""),287400.0)</f>
        <v>287400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2" t="s">
        <v>207</v>
      </c>
      <c r="B115" s="2" t="s">
        <v>208</v>
      </c>
      <c r="C115" s="2" t="s">
        <v>189</v>
      </c>
      <c r="D115" s="1" t="str">
        <f t="shared" si="1"/>
        <v>1178100 627500</v>
      </c>
      <c r="E115" s="3">
        <f>IFERROR(__xludf.DUMMYFUNCTION("IF(ISNUMBER(FIND("" "", D115)), SPLIT(D115, "" ""), TRANSPOSE({D115; D115})
)"),1178100.0)</f>
        <v>1178100</v>
      </c>
      <c r="F115" s="3">
        <f>IFERROR(__xludf.DUMMYFUNCTION("""COMPUTED_VALUE"""),627500.0)</f>
        <v>627500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2" t="s">
        <v>209</v>
      </c>
      <c r="B116" s="2" t="s">
        <v>210</v>
      </c>
      <c r="C116" s="2" t="s">
        <v>189</v>
      </c>
      <c r="D116" s="1" t="str">
        <f t="shared" si="1"/>
        <v>1228500 763600</v>
      </c>
      <c r="E116" s="3">
        <f>IFERROR(__xludf.DUMMYFUNCTION("IF(ISNUMBER(FIND("" "", D116)), SPLIT(D116, "" ""), TRANSPOSE({D116; D116})
)"),1228500.0)</f>
        <v>1228500</v>
      </c>
      <c r="F116" s="3">
        <f>IFERROR(__xludf.DUMMYFUNCTION("""COMPUTED_VALUE"""),763600.0)</f>
        <v>763600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2" t="s">
        <v>211</v>
      </c>
      <c r="B117" s="2" t="s">
        <v>212</v>
      </c>
      <c r="C117" s="2" t="s">
        <v>189</v>
      </c>
      <c r="D117" s="1" t="str">
        <f t="shared" si="1"/>
        <v>1375920 767200</v>
      </c>
      <c r="E117" s="3">
        <f>IFERROR(__xludf.DUMMYFUNCTION("IF(ISNUMBER(FIND("" "", D117)), SPLIT(D117, "" ""), TRANSPOSE({D117; D117})
)"),1375920.0)</f>
        <v>1375920</v>
      </c>
      <c r="F117" s="3">
        <f>IFERROR(__xludf.DUMMYFUNCTION("""COMPUTED_VALUE"""),767200.0)</f>
        <v>767200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2" t="s">
        <v>75</v>
      </c>
      <c r="B118" s="2" t="s">
        <v>76</v>
      </c>
      <c r="C118" s="2" t="s">
        <v>189</v>
      </c>
      <c r="D118" s="1" t="str">
        <f t="shared" si="1"/>
        <v>1481760 364500</v>
      </c>
      <c r="E118" s="3">
        <f>IFERROR(__xludf.DUMMYFUNCTION("IF(ISNUMBER(FIND("" "", D118)), SPLIT(D118, "" ""), TRANSPOSE({D118; D118})
)"),1481760.0)</f>
        <v>1481760</v>
      </c>
      <c r="F118" s="3">
        <f>IFERROR(__xludf.DUMMYFUNCTION("""COMPUTED_VALUE"""),364500.0)</f>
        <v>364500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2" t="s">
        <v>213</v>
      </c>
      <c r="B119" s="2" t="s">
        <v>214</v>
      </c>
      <c r="C119" s="2" t="s">
        <v>189</v>
      </c>
      <c r="D119" s="1" t="str">
        <f t="shared" si="1"/>
        <v>1490580 839000</v>
      </c>
      <c r="E119" s="3">
        <f>IFERROR(__xludf.DUMMYFUNCTION("IF(ISNUMBER(FIND("" "", D119)), SPLIT(D119, "" ""), TRANSPOSE({D119; D119})
)"),1490580.0)</f>
        <v>1490580</v>
      </c>
      <c r="F119" s="3">
        <f>IFERROR(__xludf.DUMMYFUNCTION("""COMPUTED_VALUE"""),839000.0)</f>
        <v>839000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2" t="s">
        <v>215</v>
      </c>
      <c r="B120" s="2" t="s">
        <v>216</v>
      </c>
      <c r="C120" s="2" t="s">
        <v>189</v>
      </c>
      <c r="D120" s="1" t="str">
        <f t="shared" si="1"/>
        <v>1490580 882600</v>
      </c>
      <c r="E120" s="3">
        <f>IFERROR(__xludf.DUMMYFUNCTION("IF(ISNUMBER(FIND("" "", D120)), SPLIT(D120, "" ""), TRANSPOSE({D120; D120})
)"),1490580.0)</f>
        <v>1490580</v>
      </c>
      <c r="F120" s="3">
        <f>IFERROR(__xludf.DUMMYFUNCTION("""COMPUTED_VALUE"""),882600.0)</f>
        <v>882600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2" t="s">
        <v>77</v>
      </c>
      <c r="B121" s="2" t="s">
        <v>78</v>
      </c>
      <c r="C121" s="2" t="s">
        <v>189</v>
      </c>
      <c r="D121" s="1" t="str">
        <f t="shared" si="1"/>
        <v>1499400 1193800</v>
      </c>
      <c r="E121" s="3">
        <f>IFERROR(__xludf.DUMMYFUNCTION("IF(ISNUMBER(FIND("" "", D121)), SPLIT(D121, "" ""), TRANSPOSE({D121; D121})
)"),1499400.0)</f>
        <v>1499400</v>
      </c>
      <c r="F121" s="3">
        <f>IFERROR(__xludf.DUMMYFUNCTION("""COMPUTED_VALUE"""),1193800.0)</f>
        <v>1193800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2" t="s">
        <v>217</v>
      </c>
      <c r="B122" s="2" t="s">
        <v>92</v>
      </c>
      <c r="C122" s="2" t="s">
        <v>189</v>
      </c>
      <c r="D122" s="1" t="str">
        <f t="shared" si="1"/>
        <v>1757700 1878800</v>
      </c>
      <c r="E122" s="3">
        <f>IFERROR(__xludf.DUMMYFUNCTION("IF(ISNUMBER(FIND("" "", D122)), SPLIT(D122, "" ""), TRANSPOSE({D122; D122})
)"),1757700.0)</f>
        <v>1757700</v>
      </c>
      <c r="F122" s="3">
        <f>IFERROR(__xludf.DUMMYFUNCTION("""COMPUTED_VALUE"""),1878800.0)</f>
        <v>1878800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2" t="s">
        <v>218</v>
      </c>
      <c r="B123" s="2" t="s">
        <v>219</v>
      </c>
      <c r="C123" s="2" t="s">
        <v>189</v>
      </c>
      <c r="D123" s="1" t="str">
        <f t="shared" si="1"/>
        <v>1852200 944200</v>
      </c>
      <c r="E123" s="3">
        <f>IFERROR(__xludf.DUMMYFUNCTION("IF(ISNUMBER(FIND("" "", D123)), SPLIT(D123, "" ""), TRANSPOSE({D123; D123})
)"),1852200.0)</f>
        <v>1852200</v>
      </c>
      <c r="F123" s="3">
        <f>IFERROR(__xludf.DUMMYFUNCTION("""COMPUTED_VALUE"""),944200.0)</f>
        <v>944200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2" t="s">
        <v>220</v>
      </c>
      <c r="B124" s="2" t="s">
        <v>98</v>
      </c>
      <c r="C124" s="2" t="s">
        <v>189</v>
      </c>
      <c r="D124" s="1" t="str">
        <f t="shared" si="1"/>
        <v>1927800 1823800</v>
      </c>
      <c r="E124" s="3">
        <f>IFERROR(__xludf.DUMMYFUNCTION("IF(ISNUMBER(FIND("" "", D124)), SPLIT(D124, "" ""), TRANSPOSE({D124; D124})
)"),1927800.0)</f>
        <v>1927800</v>
      </c>
      <c r="F124" s="3">
        <f>IFERROR(__xludf.DUMMYFUNCTION("""COMPUTED_VALUE"""),1823800.0)</f>
        <v>1823800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2" t="s">
        <v>221</v>
      </c>
      <c r="B125" s="2" t="s">
        <v>222</v>
      </c>
      <c r="C125" s="2" t="s">
        <v>189</v>
      </c>
      <c r="D125" s="1" t="str">
        <f t="shared" si="1"/>
        <v>1984500 972300</v>
      </c>
      <c r="E125" s="3">
        <f>IFERROR(__xludf.DUMMYFUNCTION("IF(ISNUMBER(FIND("" "", D125)), SPLIT(D125, "" ""), TRANSPOSE({D125; D125})
)"),1984500.0)</f>
        <v>1984500</v>
      </c>
      <c r="F125" s="3">
        <f>IFERROR(__xludf.DUMMYFUNCTION("""COMPUTED_VALUE"""),972300.0)</f>
        <v>972300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2" t="s">
        <v>223</v>
      </c>
      <c r="B126" s="2" t="s">
        <v>224</v>
      </c>
      <c r="C126" s="2" t="s">
        <v>189</v>
      </c>
      <c r="D126" s="1" t="str">
        <f t="shared" si="1"/>
        <v>2646000 1284400</v>
      </c>
      <c r="E126" s="3">
        <f>IFERROR(__xludf.DUMMYFUNCTION("IF(ISNUMBER(FIND("" "", D126)), SPLIT(D126, "" ""), TRANSPOSE({D126; D126})
)"),2646000.0)</f>
        <v>2646000</v>
      </c>
      <c r="F126" s="3">
        <f>IFERROR(__xludf.DUMMYFUNCTION("""COMPUTED_VALUE"""),1284400.0)</f>
        <v>1284400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2" t="s">
        <v>225</v>
      </c>
      <c r="B127" s="2" t="s">
        <v>226</v>
      </c>
      <c r="C127" s="2" t="s">
        <v>189</v>
      </c>
      <c r="D127" s="1" t="str">
        <f t="shared" si="1"/>
        <v>2910600 1492700</v>
      </c>
      <c r="E127" s="3">
        <f>IFERROR(__xludf.DUMMYFUNCTION("IF(ISNUMBER(FIND("" "", D127)), SPLIT(D127, "" ""), TRANSPOSE({D127; D127})
)"),2910600.0)</f>
        <v>2910600</v>
      </c>
      <c r="F127" s="3">
        <f>IFERROR(__xludf.DUMMYFUNCTION("""COMPUTED_VALUE"""),1492700.0)</f>
        <v>1492700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2" t="s">
        <v>227</v>
      </c>
      <c r="B128" s="2" t="s">
        <v>228</v>
      </c>
      <c r="C128" s="2" t="s">
        <v>189</v>
      </c>
      <c r="D128" s="1" t="str">
        <f t="shared" si="1"/>
        <v>3210480 1832100</v>
      </c>
      <c r="E128" s="3">
        <f>IFERROR(__xludf.DUMMYFUNCTION("IF(ISNUMBER(FIND("" "", D128)), SPLIT(D128, "" ""), TRANSPOSE({D128; D128})
)"),3210480.0)</f>
        <v>3210480</v>
      </c>
      <c r="F128" s="3">
        <f>IFERROR(__xludf.DUMMYFUNCTION("""COMPUTED_VALUE"""),1832100.0)</f>
        <v>1832100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2" t="s">
        <v>229</v>
      </c>
      <c r="B129" s="2" t="s">
        <v>230</v>
      </c>
      <c r="C129" s="2" t="s">
        <v>189</v>
      </c>
      <c r="D129" s="1" t="str">
        <f t="shared" si="1"/>
        <v>3307500 1654100</v>
      </c>
      <c r="E129" s="3">
        <f>IFERROR(__xludf.DUMMYFUNCTION("IF(ISNUMBER(FIND("" "", D129)), SPLIT(D129, "" ""), TRANSPOSE({D129; D129})
)"),3307500.0)</f>
        <v>3307500</v>
      </c>
      <c r="F129" s="3">
        <f>IFERROR(__xludf.DUMMYFUNCTION("""COMPUTED_VALUE"""),1654100.0)</f>
        <v>1654100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2" t="s">
        <v>231</v>
      </c>
      <c r="B130" s="2" t="s">
        <v>232</v>
      </c>
      <c r="C130" s="2" t="s">
        <v>189</v>
      </c>
      <c r="D130" s="1" t="str">
        <f t="shared" si="1"/>
        <v>3748500 1602100</v>
      </c>
      <c r="E130" s="3">
        <f>IFERROR(__xludf.DUMMYFUNCTION("IF(ISNUMBER(FIND("" "", D130)), SPLIT(D130, "" ""), TRANSPOSE({D130; D130})
)"),3748500.0)</f>
        <v>3748500</v>
      </c>
      <c r="F130" s="3">
        <f>IFERROR(__xludf.DUMMYFUNCTION("""COMPUTED_VALUE"""),1602100.0)</f>
        <v>1602100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2" t="s">
        <v>233</v>
      </c>
      <c r="B131" s="2" t="s">
        <v>234</v>
      </c>
      <c r="C131" s="2" t="s">
        <v>189</v>
      </c>
      <c r="D131" s="1" t="str">
        <f t="shared" si="1"/>
        <v>5556600 1218300</v>
      </c>
      <c r="E131" s="3">
        <f>IFERROR(__xludf.DUMMYFUNCTION("IF(ISNUMBER(FIND("" "", D131)), SPLIT(D131, "" ""), TRANSPOSE({D131; D131})
)"),5556600.0)</f>
        <v>5556600</v>
      </c>
      <c r="F131" s="3">
        <f>IFERROR(__xludf.DUMMYFUNCTION("""COMPUTED_VALUE"""),1218300.0)</f>
        <v>1218300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2" t="s">
        <v>235</v>
      </c>
      <c r="B132" s="2" t="s">
        <v>236</v>
      </c>
      <c r="C132" s="2" t="s">
        <v>189</v>
      </c>
      <c r="D132" s="1" t="str">
        <f t="shared" si="1"/>
        <v>3260250 1854500</v>
      </c>
      <c r="E132" s="3">
        <f>IFERROR(__xludf.DUMMYFUNCTION("IF(ISNUMBER(FIND("" "", D132)), SPLIT(D132, "" ""), TRANSPOSE({D132; D132})
)"),3260250.0)</f>
        <v>3260250</v>
      </c>
      <c r="F132" s="3">
        <f>IFERROR(__xludf.DUMMYFUNCTION("""COMPUTED_VALUE"""),1854500.0)</f>
        <v>1854500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2" t="s">
        <v>237</v>
      </c>
      <c r="B133" s="2" t="s">
        <v>238</v>
      </c>
      <c r="C133" s="2" t="s">
        <v>189</v>
      </c>
      <c r="D133" s="1" t="str">
        <f t="shared" si="1"/>
        <v>3260250 2259200</v>
      </c>
      <c r="E133" s="3">
        <f>IFERROR(__xludf.DUMMYFUNCTION("IF(ISNUMBER(FIND("" "", D133)), SPLIT(D133, "" ""), TRANSPOSE({D133; D133})
)"),3260250.0)</f>
        <v>3260250</v>
      </c>
      <c r="F133" s="3">
        <f>IFERROR(__xludf.DUMMYFUNCTION("""COMPUTED_VALUE"""),2259200.0)</f>
        <v>2259200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2" t="s">
        <v>239</v>
      </c>
      <c r="B134" s="2" t="s">
        <v>240</v>
      </c>
      <c r="C134" s="2" t="s">
        <v>189</v>
      </c>
      <c r="D134" s="1" t="str">
        <f t="shared" si="1"/>
        <v>4365900 1954500</v>
      </c>
      <c r="E134" s="3">
        <f>IFERROR(__xludf.DUMMYFUNCTION("IF(ISNUMBER(FIND("" "", D134)), SPLIT(D134, "" ""), TRANSPOSE({D134; D134})
)"),4365900.0)</f>
        <v>4365900</v>
      </c>
      <c r="F134" s="3">
        <f>IFERROR(__xludf.DUMMYFUNCTION("""COMPUTED_VALUE"""),1954500.0)</f>
        <v>1954500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2" t="s">
        <v>241</v>
      </c>
      <c r="B135" s="2" t="s">
        <v>242</v>
      </c>
      <c r="C135" s="2" t="s">
        <v>189</v>
      </c>
      <c r="D135" s="1" t="str">
        <f t="shared" si="1"/>
        <v>4630500 2246100</v>
      </c>
      <c r="E135" s="3">
        <f>IFERROR(__xludf.DUMMYFUNCTION("IF(ISNUMBER(FIND("" "", D135)), SPLIT(D135, "" ""), TRANSPOSE({D135; D135})
)"),4630500.0)</f>
        <v>4630500</v>
      </c>
      <c r="F135" s="3">
        <f>IFERROR(__xludf.DUMMYFUNCTION("""COMPUTED_VALUE"""),2246100.0)</f>
        <v>2246100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2" t="s">
        <v>243</v>
      </c>
      <c r="B136" s="2" t="s">
        <v>244</v>
      </c>
      <c r="C136" s="2" t="s">
        <v>189</v>
      </c>
      <c r="D136" s="1" t="str">
        <f t="shared" si="1"/>
        <v>4762800 2132600</v>
      </c>
      <c r="E136" s="3">
        <f>IFERROR(__xludf.DUMMYFUNCTION("IF(ISNUMBER(FIND("" "", D136)), SPLIT(D136, "" ""), TRANSPOSE({D136; D136})
)"),4762800.0)</f>
        <v>4762800</v>
      </c>
      <c r="F136" s="3">
        <f>IFERROR(__xludf.DUMMYFUNCTION("""COMPUTED_VALUE"""),2132600.0)</f>
        <v>2132600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2" t="s">
        <v>245</v>
      </c>
      <c r="B137" s="2" t="s">
        <v>246</v>
      </c>
      <c r="C137" s="2" t="s">
        <v>189</v>
      </c>
      <c r="D137" s="1" t="str">
        <f t="shared" si="1"/>
        <v>5433120 2568100</v>
      </c>
      <c r="E137" s="3">
        <f>IFERROR(__xludf.DUMMYFUNCTION("IF(ISNUMBER(FIND("" "", D137)), SPLIT(D137, "" ""), TRANSPOSE({D137; D137})
)"),5433120.0)</f>
        <v>5433120</v>
      </c>
      <c r="F137" s="3">
        <f>IFERROR(__xludf.DUMMYFUNCTION("""COMPUTED_VALUE"""),2568100.0)</f>
        <v>2568100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2" t="s">
        <v>247</v>
      </c>
      <c r="B138" s="2" t="s">
        <v>248</v>
      </c>
      <c r="C138" s="2" t="s">
        <v>189</v>
      </c>
      <c r="D138" s="1" t="str">
        <f t="shared" si="1"/>
        <v>6237000 2781000</v>
      </c>
      <c r="E138" s="3">
        <f>IFERROR(__xludf.DUMMYFUNCTION("IF(ISNUMBER(FIND("" "", D138)), SPLIT(D138, "" ""), TRANSPOSE({D138; D138})
)"),6237000.0)</f>
        <v>6237000</v>
      </c>
      <c r="F138" s="3">
        <f>IFERROR(__xludf.DUMMYFUNCTION("""COMPUTED_VALUE"""),2781000.0)</f>
        <v>2781000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2" t="s">
        <v>249</v>
      </c>
      <c r="B139" s="2" t="s">
        <v>250</v>
      </c>
      <c r="C139" s="2" t="s">
        <v>189</v>
      </c>
      <c r="D139" s="1" t="str">
        <f t="shared" si="1"/>
        <v>7229250 2113900</v>
      </c>
      <c r="E139" s="3">
        <f>IFERROR(__xludf.DUMMYFUNCTION("IF(ISNUMBER(FIND("" "", D139)), SPLIT(D139, "" ""), TRANSPOSE({D139; D139})
)"),7229250.0)</f>
        <v>7229250</v>
      </c>
      <c r="F139" s="3">
        <f>IFERROR(__xludf.DUMMYFUNCTION("""COMPUTED_VALUE"""),2113900.0)</f>
        <v>2113900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2" t="s">
        <v>251</v>
      </c>
      <c r="B140" s="2" t="s">
        <v>252</v>
      </c>
      <c r="C140" s="2" t="s">
        <v>189</v>
      </c>
      <c r="D140" s="1" t="str">
        <f t="shared" si="1"/>
        <v>7796250 3370600</v>
      </c>
      <c r="E140" s="3">
        <f>IFERROR(__xludf.DUMMYFUNCTION("IF(ISNUMBER(FIND("" "", D140)), SPLIT(D140, "" ""), TRANSPOSE({D140; D140})
)"),7796250.0)</f>
        <v>7796250</v>
      </c>
      <c r="F140" s="3">
        <f>IFERROR(__xludf.DUMMYFUNCTION("""COMPUTED_VALUE"""),3370600.0)</f>
        <v>3370600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2" t="s">
        <v>253</v>
      </c>
      <c r="B141" s="2" t="s">
        <v>254</v>
      </c>
      <c r="C141" s="2" t="s">
        <v>189</v>
      </c>
      <c r="D141" s="1" t="str">
        <f t="shared" si="1"/>
        <v>9355500</v>
      </c>
      <c r="E141" s="3" t="str">
        <f>IFERROR(__xludf.DUMMYFUNCTION("IF(ISNUMBER(FIND("" "", D141)), SPLIT(D141, "" ""), TRANSPOSE({D141; D141})
)"),"9355500")</f>
        <v>9355500</v>
      </c>
      <c r="F141" s="3" t="str">
        <f>IFERROR(__xludf.DUMMYFUNCTION("""COMPUTED_VALUE"""),"9355500")</f>
        <v>9355500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2" t="s">
        <v>161</v>
      </c>
      <c r="B142" s="2" t="s">
        <v>162</v>
      </c>
      <c r="C142" s="2" t="s">
        <v>189</v>
      </c>
      <c r="D142" s="1" t="str">
        <f t="shared" si="1"/>
        <v>11466000 6352700</v>
      </c>
      <c r="E142" s="3">
        <f>IFERROR(__xludf.DUMMYFUNCTION("IF(ISNUMBER(FIND("" "", D142)), SPLIT(D142, "" ""), TRANSPOSE({D142; D142})
)"),1.1466E7)</f>
        <v>11466000</v>
      </c>
      <c r="F142" s="3">
        <f>IFERROR(__xludf.DUMMYFUNCTION("""COMPUTED_VALUE"""),6352700.0)</f>
        <v>6352700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2" t="s">
        <v>255</v>
      </c>
      <c r="B143" s="2" t="s">
        <v>256</v>
      </c>
      <c r="C143" s="2" t="s">
        <v>189</v>
      </c>
      <c r="D143" s="1" t="str">
        <f t="shared" si="1"/>
        <v>18711000 4284200</v>
      </c>
      <c r="E143" s="3">
        <f>IFERROR(__xludf.DUMMYFUNCTION("IF(ISNUMBER(FIND("" "", D143)), SPLIT(D143, "" ""), TRANSPOSE({D143; D143})
)"),1.8711E7)</f>
        <v>18711000</v>
      </c>
      <c r="F143" s="3">
        <f>IFERROR(__xludf.DUMMYFUNCTION("""COMPUTED_VALUE"""),4284200.0)</f>
        <v>4284200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2" t="s">
        <v>257</v>
      </c>
      <c r="B144" s="2" t="s">
        <v>258</v>
      </c>
      <c r="C144" s="2" t="s">
        <v>189</v>
      </c>
      <c r="D144" s="1" t="str">
        <f t="shared" si="1"/>
        <v>18900000 4925500</v>
      </c>
      <c r="E144" s="3">
        <f>IFERROR(__xludf.DUMMYFUNCTION("IF(ISNUMBER(FIND("" "", D144)), SPLIT(D144, "" ""), TRANSPOSE({D144; D144})
)"),1.89E7)</f>
        <v>18900000</v>
      </c>
      <c r="F144" s="3">
        <f>IFERROR(__xludf.DUMMYFUNCTION("""COMPUTED_VALUE"""),4925500.0)</f>
        <v>4925500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2" t="s">
        <v>259</v>
      </c>
      <c r="B145" s="2" t="s">
        <v>260</v>
      </c>
      <c r="C145" s="2" t="s">
        <v>189</v>
      </c>
      <c r="D145" s="1" t="str">
        <f t="shared" si="1"/>
        <v>19845000 4454400</v>
      </c>
      <c r="E145" s="3">
        <f>IFERROR(__xludf.DUMMYFUNCTION("IF(ISNUMBER(FIND("" "", D145)), SPLIT(D145, "" ""), TRANSPOSE({D145; D145})
)"),1.9845E7)</f>
        <v>19845000</v>
      </c>
      <c r="F145" s="3">
        <f>IFERROR(__xludf.DUMMYFUNCTION("""COMPUTED_VALUE"""),4454400.0)</f>
        <v>4454400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2" t="s">
        <v>261</v>
      </c>
      <c r="B146" s="2" t="s">
        <v>262</v>
      </c>
      <c r="C146" s="2" t="s">
        <v>189</v>
      </c>
      <c r="D146" s="1" t="str">
        <f t="shared" si="1"/>
        <v>24938550 9894000</v>
      </c>
      <c r="E146" s="3">
        <f>IFERROR(__xludf.DUMMYFUNCTION("IF(ISNUMBER(FIND("" "", D146)), SPLIT(D146, "" ""), TRANSPOSE({D146; D146})
)"),2.493855E7)</f>
        <v>24938550</v>
      </c>
      <c r="F146" s="3">
        <f>IFERROR(__xludf.DUMMYFUNCTION("""COMPUTED_VALUE"""),9894000.0)</f>
        <v>9894000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2" t="s">
        <v>263</v>
      </c>
      <c r="B147" s="2" t="s">
        <v>264</v>
      </c>
      <c r="C147" s="2" t="s">
        <v>189</v>
      </c>
      <c r="D147" s="1" t="str">
        <f t="shared" si="1"/>
        <v>27231750 9475100</v>
      </c>
      <c r="E147" s="3">
        <f>IFERROR(__xludf.DUMMYFUNCTION("IF(ISNUMBER(FIND("" "", D147)), SPLIT(D147, "" ""), TRANSPOSE({D147; D147})
)"),2.723175E7)</f>
        <v>27231750</v>
      </c>
      <c r="F147" s="3">
        <f>IFERROR(__xludf.DUMMYFUNCTION("""COMPUTED_VALUE"""),9475100.0)</f>
        <v>9475100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2" t="s">
        <v>265</v>
      </c>
      <c r="B148" s="2" t="s">
        <v>266</v>
      </c>
      <c r="C148" s="2" t="s">
        <v>189</v>
      </c>
      <c r="D148" s="1" t="str">
        <f t="shared" si="1"/>
        <v>34398000 26657500</v>
      </c>
      <c r="E148" s="3">
        <f>IFERROR(__xludf.DUMMYFUNCTION("IF(ISNUMBER(FIND("" "", D148)), SPLIT(D148, "" ""), TRANSPOSE({D148; D148})
)"),3.4398E7)</f>
        <v>34398000</v>
      </c>
      <c r="F148" s="3">
        <f>IFERROR(__xludf.DUMMYFUNCTION("""COMPUTED_VALUE"""),2.66575E7)</f>
        <v>26657500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2" t="s">
        <v>185</v>
      </c>
      <c r="B149" s="2" t="s">
        <v>267</v>
      </c>
      <c r="C149" s="2" t="s">
        <v>189</v>
      </c>
      <c r="D149" s="1" t="str">
        <f t="shared" si="1"/>
        <v>65265200 32294500</v>
      </c>
      <c r="E149" s="3">
        <f>IFERROR(__xludf.DUMMYFUNCTION("IF(ISNUMBER(FIND("" "", D149)), SPLIT(D149, "" ""), TRANSPOSE({D149; D149})
)"),6.52652E7)</f>
        <v>65265200</v>
      </c>
      <c r="F149" s="3">
        <f>IFERROR(__xludf.DUMMYFUNCTION("""COMPUTED_VALUE"""),3.22945E7)</f>
        <v>32294500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2" t="s">
        <v>268</v>
      </c>
      <c r="B150" s="2" t="s">
        <v>269</v>
      </c>
      <c r="C150" s="1" t="s">
        <v>270</v>
      </c>
      <c r="D150" s="1" t="str">
        <f t="shared" si="1"/>
        <v>3118500</v>
      </c>
      <c r="E150" s="3" t="str">
        <f>IFERROR(__xludf.DUMMYFUNCTION("IF(ISNUMBER(FIND("" "", D150)), SPLIT(D150, "" ""), TRANSPOSE({D150; D150})
)"),"3118500")</f>
        <v>3118500</v>
      </c>
      <c r="F150" s="3" t="str">
        <f>IFERROR(__xludf.DUMMYFUNCTION("""COMPUTED_VALUE"""),"3118500")</f>
        <v>3118500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2" t="s">
        <v>271</v>
      </c>
      <c r="B151" s="2" t="s">
        <v>272</v>
      </c>
      <c r="C151" s="1" t="s">
        <v>270</v>
      </c>
      <c r="D151" s="1" t="str">
        <f t="shared" si="1"/>
        <v>4725000 2859000</v>
      </c>
      <c r="E151" s="3">
        <f>IFERROR(__xludf.DUMMYFUNCTION("IF(ISNUMBER(FIND("" "", D151)), SPLIT(D151, "" ""), TRANSPOSE({D151; D151})
)"),4725000.0)</f>
        <v>4725000</v>
      </c>
      <c r="F151" s="3">
        <f>IFERROR(__xludf.DUMMYFUNCTION("""COMPUTED_VALUE"""),2859000.0)</f>
        <v>2859000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2" t="s">
        <v>273</v>
      </c>
      <c r="B152" s="2" t="s">
        <v>272</v>
      </c>
      <c r="C152" s="1" t="s">
        <v>270</v>
      </c>
      <c r="D152" s="1" t="str">
        <f t="shared" si="1"/>
        <v>4725000 2859000</v>
      </c>
      <c r="E152" s="3">
        <f>IFERROR(__xludf.DUMMYFUNCTION("IF(ISNUMBER(FIND("" "", D152)), SPLIT(D152, "" ""), TRANSPOSE({D152; D152})
)"),4725000.0)</f>
        <v>4725000</v>
      </c>
      <c r="F152" s="3">
        <f>IFERROR(__xludf.DUMMYFUNCTION("""COMPUTED_VALUE"""),2859000.0)</f>
        <v>2859000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2" t="s">
        <v>274</v>
      </c>
      <c r="B153" s="2" t="s">
        <v>275</v>
      </c>
      <c r="C153" s="1" t="s">
        <v>270</v>
      </c>
      <c r="D153" s="1" t="str">
        <f t="shared" si="1"/>
        <v>4961250</v>
      </c>
      <c r="E153" s="3" t="str">
        <f>IFERROR(__xludf.DUMMYFUNCTION("IF(ISNUMBER(FIND("" "", D153)), SPLIT(D153, "" ""), TRANSPOSE({D153; D153})
)"),"4961250")</f>
        <v>4961250</v>
      </c>
      <c r="F153" s="3" t="str">
        <f>IFERROR(__xludf.DUMMYFUNCTION("""COMPUTED_VALUE"""),"4961250")</f>
        <v>4961250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2" t="s">
        <v>276</v>
      </c>
      <c r="B154" s="2" t="s">
        <v>277</v>
      </c>
      <c r="C154" s="1" t="s">
        <v>270</v>
      </c>
      <c r="D154" s="1" t="str">
        <f t="shared" si="1"/>
        <v>12285000 4912000</v>
      </c>
      <c r="E154" s="3">
        <f>IFERROR(__xludf.DUMMYFUNCTION("IF(ISNUMBER(FIND("" "", D154)), SPLIT(D154, "" ""), TRANSPOSE({D154; D154})
)"),1.2285E7)</f>
        <v>12285000</v>
      </c>
      <c r="F154" s="3">
        <f>IFERROR(__xludf.DUMMYFUNCTION("""COMPUTED_VALUE"""),4912000.0)</f>
        <v>4912000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2" t="s">
        <v>278</v>
      </c>
      <c r="B155" s="2" t="s">
        <v>279</v>
      </c>
      <c r="C155" s="1" t="s">
        <v>270</v>
      </c>
      <c r="D155" s="1" t="str">
        <f t="shared" si="1"/>
        <v>18900000 4925000</v>
      </c>
      <c r="E155" s="3">
        <f>IFERROR(__xludf.DUMMYFUNCTION("IF(ISNUMBER(FIND("" "", D155)), SPLIT(D155, "" ""), TRANSPOSE({D155; D155})
)"),1.89E7)</f>
        <v>18900000</v>
      </c>
      <c r="F155" s="3">
        <f>IFERROR(__xludf.DUMMYFUNCTION("""COMPUTED_VALUE"""),4925000.0)</f>
        <v>4925000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2" t="s">
        <v>280</v>
      </c>
      <c r="B156" s="2" t="s">
        <v>281</v>
      </c>
      <c r="C156" s="1" t="s">
        <v>270</v>
      </c>
      <c r="D156" s="1" t="str">
        <f t="shared" si="1"/>
        <v>29484000 5225000</v>
      </c>
      <c r="E156" s="3">
        <f>IFERROR(__xludf.DUMMYFUNCTION("IF(ISNUMBER(FIND("" "", D156)), SPLIT(D156, "" ""), TRANSPOSE({D156; D156})
)"),2.9484E7)</f>
        <v>29484000</v>
      </c>
      <c r="F156" s="3">
        <f>IFERROR(__xludf.DUMMYFUNCTION("""COMPUTED_VALUE"""),5225000.0)</f>
        <v>5225000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2" t="s">
        <v>282</v>
      </c>
      <c r="B157" s="2" t="s">
        <v>283</v>
      </c>
      <c r="C157" s="1" t="s">
        <v>270</v>
      </c>
      <c r="D157" s="1" t="str">
        <f t="shared" si="1"/>
        <v>44296876 5525000</v>
      </c>
      <c r="E157" s="3">
        <f>IFERROR(__xludf.DUMMYFUNCTION("IF(ISNUMBER(FIND("" "", D157)), SPLIT(D157, "" ""), TRANSPOSE({D157; D157})
)"),4.4296876E7)</f>
        <v>44296876</v>
      </c>
      <c r="F157" s="3">
        <f>IFERROR(__xludf.DUMMYFUNCTION("""COMPUTED_VALUE"""),5525000.0)</f>
        <v>5525000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25.5"/>
    <col customWidth="1" min="3" max="3" width="18.63"/>
    <col customWidth="1" min="4" max="4" width="23.13"/>
    <col customWidth="1" min="6" max="6" width="24.63"/>
  </cols>
  <sheetData>
    <row r="1">
      <c r="A1" s="1" t="s">
        <v>284</v>
      </c>
      <c r="B1" s="1" t="s">
        <v>285</v>
      </c>
      <c r="C1" s="1" t="s">
        <v>286</v>
      </c>
      <c r="D1" s="1" t="s">
        <v>287</v>
      </c>
      <c r="F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1" t="s">
        <v>288</v>
      </c>
      <c r="B2" s="1" t="s">
        <v>6</v>
      </c>
      <c r="C2" s="3">
        <v>88000.0</v>
      </c>
      <c r="D2" s="3">
        <v>56700.0</v>
      </c>
      <c r="F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1" t="s">
        <v>288</v>
      </c>
      <c r="B3" s="1" t="s">
        <v>9</v>
      </c>
      <c r="C3" s="3">
        <v>15000.0</v>
      </c>
      <c r="D3" s="3">
        <v>68040.0</v>
      </c>
      <c r="F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1" t="s">
        <v>288</v>
      </c>
      <c r="B4" s="1" t="s">
        <v>11</v>
      </c>
      <c r="C4" s="3">
        <v>172000.0</v>
      </c>
      <c r="D4" s="3">
        <v>103950.0</v>
      </c>
      <c r="F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1" t="s">
        <v>288</v>
      </c>
      <c r="B5" s="1" t="s">
        <v>13</v>
      </c>
      <c r="C5" s="3" t="s">
        <v>289</v>
      </c>
      <c r="D5" s="3" t="s">
        <v>289</v>
      </c>
      <c r="F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1" t="s">
        <v>288</v>
      </c>
      <c r="B6" s="1" t="s">
        <v>14</v>
      </c>
      <c r="C6" s="3" t="s">
        <v>290</v>
      </c>
      <c r="D6" s="3" t="s">
        <v>290</v>
      </c>
      <c r="F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1" t="s">
        <v>288</v>
      </c>
      <c r="B7" s="1" t="s">
        <v>15</v>
      </c>
      <c r="C7" s="3">
        <v>28086.0</v>
      </c>
      <c r="D7" s="3">
        <v>110170.0</v>
      </c>
      <c r="F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1" t="s">
        <v>288</v>
      </c>
      <c r="B8" s="1" t="s">
        <v>17</v>
      </c>
      <c r="C8" s="3">
        <v>70267.0</v>
      </c>
      <c r="D8" s="3">
        <v>120186.0</v>
      </c>
      <c r="F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1" t="s">
        <v>288</v>
      </c>
      <c r="B9" s="1" t="s">
        <v>19</v>
      </c>
      <c r="C9" s="3">
        <v>28086.0</v>
      </c>
      <c r="D9" s="3">
        <v>130201.0</v>
      </c>
      <c r="F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1" t="s">
        <v>288</v>
      </c>
      <c r="B10" s="1" t="s">
        <v>21</v>
      </c>
      <c r="C10" s="3">
        <v>28086.0</v>
      </c>
      <c r="D10" s="3">
        <v>130201.0</v>
      </c>
      <c r="F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1" t="s">
        <v>288</v>
      </c>
      <c r="B11" s="1" t="s">
        <v>22</v>
      </c>
      <c r="C11" s="3">
        <v>28086.0</v>
      </c>
      <c r="D11" s="3">
        <v>130201.0</v>
      </c>
      <c r="F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1" t="s">
        <v>288</v>
      </c>
      <c r="B12" s="1" t="s">
        <v>23</v>
      </c>
      <c r="C12" s="3" t="s">
        <v>291</v>
      </c>
      <c r="D12" s="3" t="s">
        <v>291</v>
      </c>
      <c r="F12" s="1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1" t="s">
        <v>288</v>
      </c>
      <c r="B13" s="1" t="s">
        <v>24</v>
      </c>
      <c r="C13" s="3" t="s">
        <v>292</v>
      </c>
      <c r="D13" s="3" t="s">
        <v>292</v>
      </c>
      <c r="F13" s="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1" t="s">
        <v>288</v>
      </c>
      <c r="B14" s="1" t="s">
        <v>25</v>
      </c>
      <c r="C14" s="3">
        <v>176500.0</v>
      </c>
      <c r="D14" s="3">
        <v>141750.0</v>
      </c>
      <c r="F14" s="1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1" t="s">
        <v>288</v>
      </c>
      <c r="B15" s="1" t="s">
        <v>27</v>
      </c>
      <c r="C15" s="3">
        <v>28086.0</v>
      </c>
      <c r="D15" s="3">
        <v>150232.0</v>
      </c>
      <c r="F15" s="1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1" t="s">
        <v>288</v>
      </c>
      <c r="B16" s="1" t="s">
        <v>29</v>
      </c>
      <c r="C16" s="3">
        <v>28086.0</v>
      </c>
      <c r="D16" s="3">
        <v>160247.0</v>
      </c>
      <c r="F16" s="1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1" t="s">
        <v>288</v>
      </c>
      <c r="B17" s="1" t="s">
        <v>31</v>
      </c>
      <c r="C17" s="3">
        <v>224200.0</v>
      </c>
      <c r="D17" s="3">
        <v>330750.0</v>
      </c>
      <c r="F17" s="1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1" t="s">
        <v>288</v>
      </c>
      <c r="B18" s="1" t="s">
        <v>33</v>
      </c>
      <c r="C18" s="3">
        <v>272700.0</v>
      </c>
      <c r="D18" s="3">
        <v>342720.0</v>
      </c>
      <c r="F18" s="1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1" t="s">
        <v>288</v>
      </c>
      <c r="B19" s="1" t="s">
        <v>35</v>
      </c>
      <c r="C19" s="3" t="s">
        <v>293</v>
      </c>
      <c r="D19" s="3" t="s">
        <v>293</v>
      </c>
      <c r="F19" s="1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1" t="s">
        <v>288</v>
      </c>
      <c r="B20" s="1" t="s">
        <v>36</v>
      </c>
      <c r="C20" s="3">
        <v>233000.0</v>
      </c>
      <c r="D20" s="3">
        <v>378000.0</v>
      </c>
      <c r="F20" s="1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1" t="s">
        <v>288</v>
      </c>
      <c r="B21" s="1" t="s">
        <v>38</v>
      </c>
      <c r="C21" s="3">
        <v>124100.0</v>
      </c>
      <c r="D21" s="3">
        <v>423360.0</v>
      </c>
      <c r="F21" s="1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1" t="s">
        <v>288</v>
      </c>
      <c r="B22" s="1" t="s">
        <v>40</v>
      </c>
      <c r="C22" s="3" t="s">
        <v>294</v>
      </c>
      <c r="D22" s="3" t="s">
        <v>294</v>
      </c>
      <c r="F22" s="1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1" t="s">
        <v>288</v>
      </c>
      <c r="B23" s="1" t="s">
        <v>41</v>
      </c>
      <c r="C23" s="3" t="s">
        <v>295</v>
      </c>
      <c r="D23" s="3" t="s">
        <v>295</v>
      </c>
      <c r="F23" s="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1" t="s">
        <v>288</v>
      </c>
      <c r="B24" s="1" t="s">
        <v>42</v>
      </c>
      <c r="C24" s="3">
        <v>574500.0</v>
      </c>
      <c r="D24" s="3">
        <v>573300.0</v>
      </c>
      <c r="F24" s="1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1" t="s">
        <v>288</v>
      </c>
      <c r="B25" s="1" t="s">
        <v>44</v>
      </c>
      <c r="C25" s="3">
        <v>627500.0</v>
      </c>
      <c r="D25" s="3">
        <v>635040.0</v>
      </c>
      <c r="F25" s="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1" t="s">
        <v>288</v>
      </c>
      <c r="B26" s="1" t="s">
        <v>46</v>
      </c>
      <c r="C26" s="3">
        <v>251400.0</v>
      </c>
      <c r="D26" s="3">
        <v>642600.0</v>
      </c>
      <c r="F26" s="1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1" t="s">
        <v>288</v>
      </c>
      <c r="B27" s="1" t="s">
        <v>48</v>
      </c>
      <c r="C27" s="3">
        <v>404000.0</v>
      </c>
      <c r="D27" s="3">
        <v>655200.0</v>
      </c>
      <c r="F27" s="1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1" t="s">
        <v>288</v>
      </c>
      <c r="B28" s="1" t="s">
        <v>50</v>
      </c>
      <c r="C28" s="3">
        <v>184900.0</v>
      </c>
      <c r="D28" s="3">
        <v>680400.0</v>
      </c>
      <c r="F28" s="1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1" t="s">
        <v>288</v>
      </c>
      <c r="B29" s="1" t="s">
        <v>52</v>
      </c>
      <c r="C29" s="3">
        <v>245500.0</v>
      </c>
      <c r="D29" s="3">
        <v>687960.0</v>
      </c>
      <c r="F29" s="1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1" t="s">
        <v>288</v>
      </c>
      <c r="B30" s="1" t="s">
        <v>54</v>
      </c>
      <c r="C30" s="3" t="s">
        <v>296</v>
      </c>
      <c r="D30" s="3" t="s">
        <v>296</v>
      </c>
      <c r="F30" s="1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1" t="s">
        <v>288</v>
      </c>
      <c r="B31" s="1" t="s">
        <v>55</v>
      </c>
      <c r="C31" s="3">
        <v>693000.0</v>
      </c>
      <c r="D31" s="3">
        <v>727650.0</v>
      </c>
      <c r="F31" s="1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1" t="s">
        <v>288</v>
      </c>
      <c r="B32" s="1" t="s">
        <v>57</v>
      </c>
      <c r="C32" s="3">
        <v>693000.0</v>
      </c>
      <c r="D32" s="3">
        <v>727650.0</v>
      </c>
      <c r="F32" s="1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1" t="s">
        <v>288</v>
      </c>
      <c r="B33" s="1" t="s">
        <v>58</v>
      </c>
      <c r="C33" s="3" t="s">
        <v>297</v>
      </c>
      <c r="D33" s="3" t="s">
        <v>297</v>
      </c>
      <c r="F33" s="1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1" t="s">
        <v>288</v>
      </c>
      <c r="B34" s="1" t="s">
        <v>59</v>
      </c>
      <c r="C34" s="3">
        <v>255500.0</v>
      </c>
      <c r="D34" s="3">
        <v>846720.0</v>
      </c>
      <c r="F34" s="1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1" t="s">
        <v>288</v>
      </c>
      <c r="B35" s="1" t="s">
        <v>61</v>
      </c>
      <c r="C35" s="3">
        <v>338400.0</v>
      </c>
      <c r="D35" s="3">
        <v>907200.0</v>
      </c>
      <c r="F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1" t="s">
        <v>288</v>
      </c>
      <c r="B36" s="1" t="s">
        <v>63</v>
      </c>
      <c r="C36" s="3">
        <v>546027.0</v>
      </c>
      <c r="D36" s="3">
        <v>961482.0</v>
      </c>
      <c r="F36" s="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1" t="s">
        <v>288</v>
      </c>
      <c r="B37" s="1" t="s">
        <v>65</v>
      </c>
      <c r="C37" s="3">
        <v>487600.0</v>
      </c>
      <c r="D37" s="3">
        <v>1020600.0</v>
      </c>
      <c r="F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1" t="s">
        <v>288</v>
      </c>
      <c r="B38" s="1" t="s">
        <v>67</v>
      </c>
      <c r="C38" s="3">
        <v>654000.0</v>
      </c>
      <c r="D38" s="3">
        <v>1146600.0</v>
      </c>
      <c r="F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1" t="s">
        <v>288</v>
      </c>
      <c r="B39" s="1" t="s">
        <v>69</v>
      </c>
      <c r="C39" s="3">
        <v>287400.0</v>
      </c>
      <c r="D39" s="3">
        <v>1164240.0</v>
      </c>
      <c r="F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1" t="s">
        <v>288</v>
      </c>
      <c r="B40" s="1" t="s">
        <v>71</v>
      </c>
      <c r="C40" s="3">
        <v>1181100.0</v>
      </c>
      <c r="D40" s="3">
        <v>1285200.0</v>
      </c>
      <c r="F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1" t="s">
        <v>288</v>
      </c>
      <c r="B41" s="1" t="s">
        <v>73</v>
      </c>
      <c r="C41" s="3">
        <v>785600.0</v>
      </c>
      <c r="D41" s="3">
        <v>1358280.0</v>
      </c>
      <c r="F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1" t="s">
        <v>288</v>
      </c>
      <c r="B42" s="1" t="s">
        <v>75</v>
      </c>
      <c r="C42" s="3">
        <v>364500.0</v>
      </c>
      <c r="D42" s="3">
        <v>1481760.0</v>
      </c>
      <c r="F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1" t="s">
        <v>288</v>
      </c>
      <c r="B43" s="1" t="s">
        <v>77</v>
      </c>
      <c r="C43" s="3">
        <v>1193800.0</v>
      </c>
      <c r="D43" s="3">
        <v>1499400.0</v>
      </c>
      <c r="F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1" t="s">
        <v>288</v>
      </c>
      <c r="B44" s="1" t="s">
        <v>79</v>
      </c>
      <c r="C44" s="3">
        <v>952800.0</v>
      </c>
      <c r="D44" s="3">
        <v>1512000.0</v>
      </c>
      <c r="F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1" t="s">
        <v>288</v>
      </c>
      <c r="B45" s="1" t="s">
        <v>81</v>
      </c>
      <c r="C45" s="3">
        <v>882200.0</v>
      </c>
      <c r="D45" s="3">
        <v>1587600.0</v>
      </c>
      <c r="F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1" t="s">
        <v>288</v>
      </c>
      <c r="B46" s="1" t="s">
        <v>83</v>
      </c>
      <c r="C46" s="3">
        <v>791000.0</v>
      </c>
      <c r="D46" s="3">
        <v>1587600.0</v>
      </c>
      <c r="F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1" t="s">
        <v>288</v>
      </c>
      <c r="B47" s="1" t="s">
        <v>85</v>
      </c>
      <c r="C47" s="3">
        <v>1410100.0</v>
      </c>
      <c r="D47" s="3">
        <v>1663200.0</v>
      </c>
      <c r="F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1" t="s">
        <v>288</v>
      </c>
      <c r="B48" s="1" t="s">
        <v>87</v>
      </c>
      <c r="C48" s="3">
        <v>1375500.0</v>
      </c>
      <c r="D48" s="3">
        <v>1701000.0</v>
      </c>
      <c r="F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1" t="s">
        <v>288</v>
      </c>
      <c r="B49" s="1" t="s">
        <v>89</v>
      </c>
      <c r="C49" s="3">
        <v>744700.0</v>
      </c>
      <c r="D49" s="3">
        <v>1719900.0</v>
      </c>
      <c r="F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1" t="s">
        <v>288</v>
      </c>
      <c r="B50" s="1" t="s">
        <v>91</v>
      </c>
      <c r="C50" s="3">
        <v>1878800.0</v>
      </c>
      <c r="D50" s="3">
        <v>1757700.0</v>
      </c>
      <c r="F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1" t="s">
        <v>288</v>
      </c>
      <c r="B51" s="1" t="s">
        <v>93</v>
      </c>
      <c r="C51" s="3">
        <v>1076600.0</v>
      </c>
      <c r="D51" s="3">
        <v>1852200.0</v>
      </c>
      <c r="F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1" t="s">
        <v>288</v>
      </c>
      <c r="B52" s="1" t="s">
        <v>95</v>
      </c>
      <c r="C52" s="3">
        <v>1761200.0</v>
      </c>
      <c r="D52" s="3">
        <v>1863540.0</v>
      </c>
      <c r="F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1" t="s">
        <v>288</v>
      </c>
      <c r="B53" s="1" t="s">
        <v>97</v>
      </c>
      <c r="C53" s="3">
        <v>1823800.0</v>
      </c>
      <c r="D53" s="3">
        <v>1927800.0</v>
      </c>
      <c r="F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1" t="s">
        <v>288</v>
      </c>
      <c r="B54" s="1" t="s">
        <v>99</v>
      </c>
      <c r="C54" s="3">
        <v>870000.0</v>
      </c>
      <c r="D54" s="3">
        <v>1984500.0</v>
      </c>
      <c r="F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1" t="s">
        <v>288</v>
      </c>
      <c r="B55" s="1" t="s">
        <v>101</v>
      </c>
      <c r="C55" s="3">
        <v>1385300.0</v>
      </c>
      <c r="D55" s="3">
        <v>2116800.0</v>
      </c>
      <c r="F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1" t="s">
        <v>288</v>
      </c>
      <c r="B56" s="1" t="s">
        <v>103</v>
      </c>
      <c r="C56" s="3">
        <v>840000.0</v>
      </c>
      <c r="D56" s="3">
        <v>2249100.0</v>
      </c>
      <c r="F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1" t="s">
        <v>288</v>
      </c>
      <c r="B57" s="1" t="s">
        <v>105</v>
      </c>
      <c r="C57" s="3">
        <v>1155500.0</v>
      </c>
      <c r="D57" s="3">
        <v>2249100.0</v>
      </c>
      <c r="F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1" t="s">
        <v>288</v>
      </c>
      <c r="B58" s="1" t="s">
        <v>107</v>
      </c>
      <c r="C58" s="3">
        <v>1169900.0</v>
      </c>
      <c r="D58" s="3">
        <v>2381400.0</v>
      </c>
      <c r="F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1" t="s">
        <v>288</v>
      </c>
      <c r="B59" s="1" t="s">
        <v>109</v>
      </c>
      <c r="C59" s="3">
        <v>780000.0</v>
      </c>
      <c r="D59" s="3">
        <v>2513700.0</v>
      </c>
      <c r="F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1" t="s">
        <v>288</v>
      </c>
      <c r="B60" s="1" t="s">
        <v>111</v>
      </c>
      <c r="C60" s="3">
        <v>1264000.0</v>
      </c>
      <c r="D60" s="3">
        <v>2646000.0</v>
      </c>
      <c r="F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1" t="s">
        <v>288</v>
      </c>
      <c r="B61" s="1" t="s">
        <v>113</v>
      </c>
      <c r="C61" s="3">
        <v>1810500.0</v>
      </c>
      <c r="D61" s="3">
        <v>2857680.0</v>
      </c>
      <c r="F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1" t="s">
        <v>288</v>
      </c>
      <c r="B62" s="1" t="s">
        <v>115</v>
      </c>
      <c r="C62" s="3">
        <v>1429800.0</v>
      </c>
      <c r="D62" s="3">
        <v>2910600.0</v>
      </c>
      <c r="F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1" t="s">
        <v>288</v>
      </c>
      <c r="B63" s="1" t="s">
        <v>117</v>
      </c>
      <c r="C63" s="3">
        <v>2061000.0</v>
      </c>
      <c r="D63" s="3">
        <v>2929500.0</v>
      </c>
      <c r="F63" s="1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1" t="s">
        <v>288</v>
      </c>
      <c r="B64" s="1" t="s">
        <v>119</v>
      </c>
      <c r="C64" s="3">
        <v>1697600.0</v>
      </c>
      <c r="D64" s="3">
        <v>3118500.0</v>
      </c>
      <c r="F64" s="1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1" t="s">
        <v>288</v>
      </c>
      <c r="B65" s="1" t="s">
        <v>121</v>
      </c>
      <c r="C65" s="3">
        <v>1967600.0</v>
      </c>
      <c r="D65" s="3">
        <v>3316950.0</v>
      </c>
      <c r="F65" s="1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1" t="s">
        <v>288</v>
      </c>
      <c r="B66" s="1" t="s">
        <v>123</v>
      </c>
      <c r="C66" s="3">
        <v>1230000.0</v>
      </c>
      <c r="D66" s="3">
        <v>3402000.0</v>
      </c>
      <c r="F66" s="1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1" t="s">
        <v>288</v>
      </c>
      <c r="B67" s="1" t="s">
        <v>125</v>
      </c>
      <c r="C67" s="3">
        <v>1853000.0</v>
      </c>
      <c r="D67" s="3">
        <v>3543750.0</v>
      </c>
      <c r="F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1" t="s">
        <v>288</v>
      </c>
      <c r="B68" s="1" t="s">
        <v>127</v>
      </c>
      <c r="C68" s="3">
        <v>2493500.0</v>
      </c>
      <c r="D68" s="3">
        <v>3704400.0</v>
      </c>
      <c r="F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1" t="s">
        <v>288</v>
      </c>
      <c r="B69" s="1" t="s">
        <v>129</v>
      </c>
      <c r="C69" s="3" t="s">
        <v>298</v>
      </c>
      <c r="D69" s="3" t="s">
        <v>298</v>
      </c>
      <c r="F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1" t="s">
        <v>288</v>
      </c>
      <c r="B70" s="1" t="s">
        <v>131</v>
      </c>
      <c r="C70" s="3">
        <v>1355300.0</v>
      </c>
      <c r="D70" s="3">
        <v>3997350.0</v>
      </c>
      <c r="F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1" t="s">
        <v>288</v>
      </c>
      <c r="B71" s="1" t="s">
        <v>133</v>
      </c>
      <c r="C71" s="3">
        <v>2183300.0</v>
      </c>
      <c r="D71" s="3">
        <v>4498200.0</v>
      </c>
      <c r="F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1" t="s">
        <v>288</v>
      </c>
      <c r="B72" s="1" t="s">
        <v>135</v>
      </c>
      <c r="C72" s="3">
        <v>2354100.0</v>
      </c>
      <c r="D72" s="3">
        <v>4895100.0</v>
      </c>
      <c r="F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1" t="s">
        <v>288</v>
      </c>
      <c r="B73" s="1" t="s">
        <v>137</v>
      </c>
      <c r="C73" s="3">
        <v>2537800.0</v>
      </c>
      <c r="D73" s="3">
        <v>4961250.0</v>
      </c>
      <c r="F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1" t="s">
        <v>288</v>
      </c>
      <c r="B74" s="1" t="s">
        <v>139</v>
      </c>
      <c r="C74" s="3">
        <v>2879700.0</v>
      </c>
      <c r="D74" s="3">
        <v>5443200.0</v>
      </c>
      <c r="F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1" t="s">
        <v>288</v>
      </c>
      <c r="B75" s="1" t="s">
        <v>141</v>
      </c>
      <c r="C75" s="3">
        <v>2890167.0</v>
      </c>
      <c r="D75" s="3">
        <v>5528517.0</v>
      </c>
      <c r="F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1" t="s">
        <v>288</v>
      </c>
      <c r="B76" s="1" t="s">
        <v>143</v>
      </c>
      <c r="C76" s="3">
        <v>3490000.0</v>
      </c>
      <c r="D76" s="3">
        <v>7938000.0</v>
      </c>
      <c r="F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1" t="s">
        <v>288</v>
      </c>
      <c r="B77" s="1" t="s">
        <v>145</v>
      </c>
      <c r="C77" s="3">
        <v>4031700.0</v>
      </c>
      <c r="D77" s="3">
        <v>7938000.0</v>
      </c>
      <c r="F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1" t="s">
        <v>288</v>
      </c>
      <c r="B78" s="1" t="s">
        <v>147</v>
      </c>
      <c r="C78" s="3">
        <v>2985500.0</v>
      </c>
      <c r="D78" s="3">
        <v>6552000.0</v>
      </c>
      <c r="F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1" t="s">
        <v>288</v>
      </c>
      <c r="B79" s="1" t="s">
        <v>149</v>
      </c>
      <c r="C79" s="3">
        <v>3256400.0</v>
      </c>
      <c r="D79" s="3">
        <v>8043840.0</v>
      </c>
      <c r="F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1" t="s">
        <v>288</v>
      </c>
      <c r="B80" s="1" t="s">
        <v>151</v>
      </c>
      <c r="C80" s="3">
        <v>5130500.0</v>
      </c>
      <c r="D80" s="3">
        <v>8930250.0</v>
      </c>
      <c r="F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1" t="s">
        <v>288</v>
      </c>
      <c r="B81" s="1" t="s">
        <v>153</v>
      </c>
      <c r="C81" s="3">
        <v>3104200.0</v>
      </c>
      <c r="D81" s="3">
        <v>9327150.0</v>
      </c>
      <c r="F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1" t="s">
        <v>288</v>
      </c>
      <c r="B82" s="1" t="s">
        <v>155</v>
      </c>
      <c r="C82" s="3">
        <v>3548000.0</v>
      </c>
      <c r="D82" s="3">
        <v>1.016064E7</v>
      </c>
      <c r="F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1" t="s">
        <v>288</v>
      </c>
      <c r="B83" s="1" t="s">
        <v>157</v>
      </c>
      <c r="C83" s="3">
        <v>3387800.0</v>
      </c>
      <c r="D83" s="3">
        <v>1.03194E7</v>
      </c>
      <c r="F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1" t="s">
        <v>288</v>
      </c>
      <c r="B84" s="1" t="s">
        <v>159</v>
      </c>
      <c r="C84" s="3">
        <v>2012000.0</v>
      </c>
      <c r="D84" s="3">
        <v>1.091475E7</v>
      </c>
      <c r="F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1" t="s">
        <v>288</v>
      </c>
      <c r="B85" s="1" t="s">
        <v>161</v>
      </c>
      <c r="C85" s="3">
        <v>6352700.0</v>
      </c>
      <c r="D85" s="3">
        <v>1.1466E7</v>
      </c>
      <c r="F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1" t="s">
        <v>288</v>
      </c>
      <c r="B86" s="1" t="s">
        <v>163</v>
      </c>
      <c r="C86" s="3">
        <v>2050500.0</v>
      </c>
      <c r="D86" s="3">
        <v>1.15101E7</v>
      </c>
      <c r="F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1" t="s">
        <v>288</v>
      </c>
      <c r="B87" s="1" t="s">
        <v>165</v>
      </c>
      <c r="C87" s="3">
        <v>4926700.0</v>
      </c>
      <c r="D87" s="3">
        <v>1.218672E7</v>
      </c>
      <c r="F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1" t="s">
        <v>288</v>
      </c>
      <c r="B88" s="1" t="s">
        <v>167</v>
      </c>
      <c r="C88" s="3">
        <v>4686600.0</v>
      </c>
      <c r="D88" s="3">
        <v>1.2474E7</v>
      </c>
      <c r="F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1" t="s">
        <v>288</v>
      </c>
      <c r="B89" s="1" t="s">
        <v>169</v>
      </c>
      <c r="C89" s="3">
        <v>6651500.0</v>
      </c>
      <c r="D89" s="3">
        <v>1.323E7</v>
      </c>
      <c r="F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1" t="s">
        <v>288</v>
      </c>
      <c r="B90" s="1" t="s">
        <v>171</v>
      </c>
      <c r="C90" s="3">
        <v>5658800.0</v>
      </c>
      <c r="D90" s="3">
        <v>1.48176E7</v>
      </c>
      <c r="F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1" t="s">
        <v>288</v>
      </c>
      <c r="B91" s="1" t="s">
        <v>173</v>
      </c>
      <c r="C91" s="3">
        <v>6191500.0</v>
      </c>
      <c r="D91" s="3">
        <v>1.4994E7</v>
      </c>
      <c r="F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1" t="s">
        <v>288</v>
      </c>
      <c r="B92" s="1" t="s">
        <v>175</v>
      </c>
      <c r="C92" s="3">
        <v>1.575E7</v>
      </c>
      <c r="D92" s="3">
        <v>1.65375E7</v>
      </c>
      <c r="F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1" t="s">
        <v>288</v>
      </c>
      <c r="B93" s="1" t="s">
        <v>177</v>
      </c>
      <c r="C93" s="3">
        <v>8675500.0</v>
      </c>
      <c r="D93" s="3">
        <v>1.7199E7</v>
      </c>
      <c r="F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1" t="s">
        <v>288</v>
      </c>
      <c r="B94" s="1" t="s">
        <v>179</v>
      </c>
      <c r="C94" s="3">
        <v>5225300.0</v>
      </c>
      <c r="D94" s="3">
        <v>2.9484E7</v>
      </c>
      <c r="F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1" t="s">
        <v>288</v>
      </c>
      <c r="B95" s="1" t="s">
        <v>181</v>
      </c>
      <c r="C95" s="3">
        <v>1.51264E7</v>
      </c>
      <c r="D95" s="3">
        <v>3.1752E7</v>
      </c>
      <c r="F95" s="1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1" t="s">
        <v>288</v>
      </c>
      <c r="B96" s="1" t="s">
        <v>183</v>
      </c>
      <c r="C96" s="3">
        <v>1.24599E7</v>
      </c>
      <c r="D96" s="3">
        <v>4.7958752E7</v>
      </c>
      <c r="F96" s="1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1" t="s">
        <v>288</v>
      </c>
      <c r="B97" s="1" t="s">
        <v>185</v>
      </c>
      <c r="C97" s="3">
        <v>3.22945E7</v>
      </c>
      <c r="D97" s="3">
        <v>6.53652E7</v>
      </c>
      <c r="F97" s="1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1" t="s">
        <v>299</v>
      </c>
      <c r="B98" s="2" t="s">
        <v>187</v>
      </c>
      <c r="C98" s="3">
        <v>5145.0</v>
      </c>
      <c r="D98" s="3">
        <v>29170.0</v>
      </c>
      <c r="F98" s="1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1" t="s">
        <v>299</v>
      </c>
      <c r="B99" s="2" t="s">
        <v>6</v>
      </c>
      <c r="C99" s="3">
        <v>88000.0</v>
      </c>
      <c r="D99" s="3">
        <v>56700.0</v>
      </c>
      <c r="F99" s="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1" t="s">
        <v>299</v>
      </c>
      <c r="B100" s="2" t="s">
        <v>191</v>
      </c>
      <c r="C100" s="3">
        <v>12000.0</v>
      </c>
      <c r="D100" s="3">
        <v>75600.0</v>
      </c>
      <c r="F100" s="1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1" t="s">
        <v>299</v>
      </c>
      <c r="B101" s="2" t="s">
        <v>13</v>
      </c>
      <c r="C101" s="3" t="s">
        <v>300</v>
      </c>
      <c r="D101" s="3" t="s">
        <v>300</v>
      </c>
      <c r="F101" s="1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1" t="s">
        <v>299</v>
      </c>
      <c r="B102" s="2" t="s">
        <v>14</v>
      </c>
      <c r="C102" s="3" t="s">
        <v>301</v>
      </c>
      <c r="D102" s="3" t="s">
        <v>301</v>
      </c>
      <c r="F102" s="1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1" t="s">
        <v>299</v>
      </c>
      <c r="B103" s="2" t="s">
        <v>23</v>
      </c>
      <c r="C103" s="3" t="s">
        <v>291</v>
      </c>
      <c r="D103" s="3" t="s">
        <v>291</v>
      </c>
      <c r="F103" s="1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1" t="s">
        <v>299</v>
      </c>
      <c r="B104" s="2" t="s">
        <v>193</v>
      </c>
      <c r="C104" s="3">
        <v>135500.0</v>
      </c>
      <c r="D104" s="3">
        <v>283500.0</v>
      </c>
      <c r="F104" s="1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1" t="s">
        <v>299</v>
      </c>
      <c r="B105" s="2" t="s">
        <v>195</v>
      </c>
      <c r="C105" s="3">
        <v>150000.0</v>
      </c>
      <c r="D105" s="3">
        <v>449820.0</v>
      </c>
      <c r="F105" s="1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1" t="s">
        <v>299</v>
      </c>
      <c r="B106" s="2" t="s">
        <v>197</v>
      </c>
      <c r="C106" s="3">
        <v>406000.0</v>
      </c>
      <c r="D106" s="3">
        <v>515970.0</v>
      </c>
      <c r="F106" s="1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1" t="s">
        <v>299</v>
      </c>
      <c r="B107" s="2" t="s">
        <v>199</v>
      </c>
      <c r="C107" s="3">
        <v>452500.0</v>
      </c>
      <c r="D107" s="3">
        <v>555660.0</v>
      </c>
      <c r="F107" s="1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1" t="s">
        <v>299</v>
      </c>
      <c r="B108" s="2" t="s">
        <v>201</v>
      </c>
      <c r="C108" s="3">
        <v>349200.0</v>
      </c>
      <c r="D108" s="3">
        <v>722925.0</v>
      </c>
      <c r="F108" s="1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1" t="s">
        <v>299</v>
      </c>
      <c r="B109" s="2" t="s">
        <v>55</v>
      </c>
      <c r="C109" s="3">
        <v>693000.0</v>
      </c>
      <c r="D109" s="3">
        <v>727650.0</v>
      </c>
      <c r="F109" s="1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1" t="s">
        <v>299</v>
      </c>
      <c r="B110" s="2" t="s">
        <v>203</v>
      </c>
      <c r="C110" s="3">
        <v>400000.0</v>
      </c>
      <c r="D110" s="3">
        <v>745290.0</v>
      </c>
      <c r="F110" s="1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1" t="s">
        <v>299</v>
      </c>
      <c r="B111" s="2" t="s">
        <v>205</v>
      </c>
      <c r="C111" s="3">
        <v>742500.0</v>
      </c>
      <c r="D111" s="3">
        <v>824670.0</v>
      </c>
      <c r="F111" s="1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1" t="s">
        <v>299</v>
      </c>
      <c r="B112" s="2" t="s">
        <v>59</v>
      </c>
      <c r="C112" s="3">
        <v>255500.0</v>
      </c>
      <c r="D112" s="3">
        <v>846720.0</v>
      </c>
      <c r="F112" s="1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1" t="s">
        <v>299</v>
      </c>
      <c r="B113" s="2" t="s">
        <v>67</v>
      </c>
      <c r="C113" s="3">
        <v>654000.0</v>
      </c>
      <c r="D113" s="3">
        <v>1146600.0</v>
      </c>
      <c r="F113" s="1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1" t="s">
        <v>299</v>
      </c>
      <c r="B114" s="2" t="s">
        <v>69</v>
      </c>
      <c r="C114" s="3">
        <v>287400.0</v>
      </c>
      <c r="D114" s="3">
        <v>1164240.0</v>
      </c>
      <c r="F114" s="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1" t="s">
        <v>299</v>
      </c>
      <c r="B115" s="2" t="s">
        <v>207</v>
      </c>
      <c r="C115" s="3">
        <v>627500.0</v>
      </c>
      <c r="D115" s="3">
        <v>1178100.0</v>
      </c>
      <c r="F115" s="1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1" t="s">
        <v>299</v>
      </c>
      <c r="B116" s="2" t="s">
        <v>209</v>
      </c>
      <c r="C116" s="3">
        <v>763600.0</v>
      </c>
      <c r="D116" s="3">
        <v>1228500.0</v>
      </c>
      <c r="F116" s="1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1" t="s">
        <v>299</v>
      </c>
      <c r="B117" s="2" t="s">
        <v>211</v>
      </c>
      <c r="C117" s="3">
        <v>767200.0</v>
      </c>
      <c r="D117" s="3">
        <v>1375920.0</v>
      </c>
      <c r="F117" s="1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1" t="s">
        <v>299</v>
      </c>
      <c r="B118" s="2" t="s">
        <v>75</v>
      </c>
      <c r="C118" s="3">
        <v>364500.0</v>
      </c>
      <c r="D118" s="3">
        <v>1481760.0</v>
      </c>
      <c r="F118" s="1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1" t="s">
        <v>299</v>
      </c>
      <c r="B119" s="2" t="s">
        <v>213</v>
      </c>
      <c r="C119" s="3">
        <v>839000.0</v>
      </c>
      <c r="D119" s="3">
        <v>1490580.0</v>
      </c>
      <c r="F119" s="1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1" t="s">
        <v>299</v>
      </c>
      <c r="B120" s="2" t="s">
        <v>215</v>
      </c>
      <c r="C120" s="3">
        <v>882600.0</v>
      </c>
      <c r="D120" s="3">
        <v>1490580.0</v>
      </c>
      <c r="F120" s="1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1" t="s">
        <v>299</v>
      </c>
      <c r="B121" s="2" t="s">
        <v>77</v>
      </c>
      <c r="C121" s="3">
        <v>1193800.0</v>
      </c>
      <c r="D121" s="3">
        <v>1499400.0</v>
      </c>
      <c r="F121" s="1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1" t="s">
        <v>299</v>
      </c>
      <c r="B122" s="2" t="s">
        <v>217</v>
      </c>
      <c r="C122" s="3">
        <v>1878800.0</v>
      </c>
      <c r="D122" s="3">
        <v>1757700.0</v>
      </c>
      <c r="F122" s="1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1" t="s">
        <v>299</v>
      </c>
      <c r="B123" s="2" t="s">
        <v>218</v>
      </c>
      <c r="C123" s="3">
        <v>944200.0</v>
      </c>
      <c r="D123" s="3">
        <v>1852200.0</v>
      </c>
      <c r="F123" s="1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1" t="s">
        <v>299</v>
      </c>
      <c r="B124" s="2" t="s">
        <v>220</v>
      </c>
      <c r="C124" s="3">
        <v>1823800.0</v>
      </c>
      <c r="D124" s="3">
        <v>1927800.0</v>
      </c>
      <c r="F124" s="1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1" t="s">
        <v>299</v>
      </c>
      <c r="B125" s="2" t="s">
        <v>221</v>
      </c>
      <c r="C125" s="3">
        <v>972300.0</v>
      </c>
      <c r="D125" s="3">
        <v>1984500.0</v>
      </c>
      <c r="F125" s="1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1" t="s">
        <v>299</v>
      </c>
      <c r="B126" s="2" t="s">
        <v>223</v>
      </c>
      <c r="C126" s="3">
        <v>1284400.0</v>
      </c>
      <c r="D126" s="3">
        <v>2646000.0</v>
      </c>
      <c r="F126" s="1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1" t="s">
        <v>299</v>
      </c>
      <c r="B127" s="2" t="s">
        <v>225</v>
      </c>
      <c r="C127" s="3">
        <v>1492700.0</v>
      </c>
      <c r="D127" s="3">
        <v>2910600.0</v>
      </c>
      <c r="F127" s="1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1" t="s">
        <v>299</v>
      </c>
      <c r="B128" s="2" t="s">
        <v>227</v>
      </c>
      <c r="C128" s="3">
        <v>1832100.0</v>
      </c>
      <c r="D128" s="3">
        <v>3210480.0</v>
      </c>
      <c r="F128" s="1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1" t="s">
        <v>299</v>
      </c>
      <c r="B129" s="2" t="s">
        <v>229</v>
      </c>
      <c r="C129" s="3">
        <v>1654100.0</v>
      </c>
      <c r="D129" s="3">
        <v>3307500.0</v>
      </c>
      <c r="F129" s="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1" t="s">
        <v>299</v>
      </c>
      <c r="B130" s="2" t="s">
        <v>231</v>
      </c>
      <c r="C130" s="3">
        <v>1602100.0</v>
      </c>
      <c r="D130" s="3">
        <v>3748500.0</v>
      </c>
      <c r="F130" s="1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1" t="s">
        <v>299</v>
      </c>
      <c r="B131" s="2" t="s">
        <v>233</v>
      </c>
      <c r="C131" s="3">
        <v>1218300.0</v>
      </c>
      <c r="D131" s="3">
        <v>5556600.0</v>
      </c>
      <c r="F131" s="1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1" t="s">
        <v>299</v>
      </c>
      <c r="B132" s="2" t="s">
        <v>235</v>
      </c>
      <c r="C132" s="3">
        <v>1854500.0</v>
      </c>
      <c r="D132" s="3">
        <v>3260250.0</v>
      </c>
      <c r="F132" s="1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1" t="s">
        <v>299</v>
      </c>
      <c r="B133" s="2" t="s">
        <v>237</v>
      </c>
      <c r="C133" s="3">
        <v>2259200.0</v>
      </c>
      <c r="D133" s="3">
        <v>3260250.0</v>
      </c>
      <c r="F133" s="1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1" t="s">
        <v>299</v>
      </c>
      <c r="B134" s="2" t="s">
        <v>239</v>
      </c>
      <c r="C134" s="3">
        <v>1954500.0</v>
      </c>
      <c r="D134" s="3">
        <v>4365900.0</v>
      </c>
      <c r="F134" s="1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1" t="s">
        <v>299</v>
      </c>
      <c r="B135" s="2" t="s">
        <v>241</v>
      </c>
      <c r="C135" s="3">
        <v>2246100.0</v>
      </c>
      <c r="D135" s="3">
        <v>4630500.0</v>
      </c>
      <c r="F135" s="1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1" t="s">
        <v>299</v>
      </c>
      <c r="B136" s="2" t="s">
        <v>243</v>
      </c>
      <c r="C136" s="3">
        <v>2132600.0</v>
      </c>
      <c r="D136" s="3">
        <v>4762800.0</v>
      </c>
      <c r="F136" s="1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1" t="s">
        <v>299</v>
      </c>
      <c r="B137" s="2" t="s">
        <v>245</v>
      </c>
      <c r="C137" s="3">
        <v>2568100.0</v>
      </c>
      <c r="D137" s="3">
        <v>5433120.0</v>
      </c>
      <c r="F137" s="1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1" t="s">
        <v>299</v>
      </c>
      <c r="B138" s="2" t="s">
        <v>247</v>
      </c>
      <c r="C138" s="3">
        <v>2781000.0</v>
      </c>
      <c r="D138" s="3">
        <v>6237000.0</v>
      </c>
      <c r="F138" s="1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1" t="s">
        <v>299</v>
      </c>
      <c r="B139" s="2" t="s">
        <v>249</v>
      </c>
      <c r="C139" s="3">
        <v>2113900.0</v>
      </c>
      <c r="D139" s="3">
        <v>7229250.0</v>
      </c>
      <c r="F139" s="1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1" t="s">
        <v>299</v>
      </c>
      <c r="B140" s="2" t="s">
        <v>251</v>
      </c>
      <c r="C140" s="3">
        <v>3370600.0</v>
      </c>
      <c r="D140" s="3">
        <v>7796250.0</v>
      </c>
      <c r="F140" s="1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1" t="s">
        <v>299</v>
      </c>
      <c r="B141" s="2" t="s">
        <v>253</v>
      </c>
      <c r="C141" s="3" t="s">
        <v>302</v>
      </c>
      <c r="D141" s="3" t="s">
        <v>302</v>
      </c>
      <c r="F141" s="1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1" t="s">
        <v>299</v>
      </c>
      <c r="B142" s="2" t="s">
        <v>161</v>
      </c>
      <c r="C142" s="3">
        <v>6352700.0</v>
      </c>
      <c r="D142" s="3">
        <v>1.1466E7</v>
      </c>
      <c r="F142" s="1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1" t="s">
        <v>299</v>
      </c>
      <c r="B143" s="2" t="s">
        <v>255</v>
      </c>
      <c r="C143" s="3">
        <v>4284200.0</v>
      </c>
      <c r="D143" s="3">
        <v>1.8711E7</v>
      </c>
      <c r="F143" s="1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1" t="s">
        <v>299</v>
      </c>
      <c r="B144" s="2" t="s">
        <v>257</v>
      </c>
      <c r="C144" s="3">
        <v>4925500.0</v>
      </c>
      <c r="D144" s="3">
        <v>1.89E7</v>
      </c>
      <c r="F144" s="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1" t="s">
        <v>299</v>
      </c>
      <c r="B145" s="2" t="s">
        <v>259</v>
      </c>
      <c r="C145" s="3">
        <v>4454400.0</v>
      </c>
      <c r="D145" s="3">
        <v>1.9845E7</v>
      </c>
      <c r="F145" s="1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1" t="s">
        <v>299</v>
      </c>
      <c r="B146" s="2" t="s">
        <v>261</v>
      </c>
      <c r="C146" s="3">
        <v>9894000.0</v>
      </c>
      <c r="D146" s="3">
        <v>2.493855E7</v>
      </c>
      <c r="F146" s="1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1" t="s">
        <v>299</v>
      </c>
      <c r="B147" s="2" t="s">
        <v>263</v>
      </c>
      <c r="C147" s="3">
        <v>9475100.0</v>
      </c>
      <c r="D147" s="3">
        <v>2.723175E7</v>
      </c>
      <c r="F147" s="1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1" t="s">
        <v>299</v>
      </c>
      <c r="B148" s="2" t="s">
        <v>265</v>
      </c>
      <c r="C148" s="3">
        <v>2.66575E7</v>
      </c>
      <c r="D148" s="3">
        <v>3.4398E7</v>
      </c>
      <c r="F148" s="1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1" t="s">
        <v>299</v>
      </c>
      <c r="B149" s="2" t="s">
        <v>185</v>
      </c>
      <c r="C149" s="3">
        <v>3.22945E7</v>
      </c>
      <c r="D149" s="3">
        <v>6.52652E7</v>
      </c>
      <c r="F149" s="1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1" t="s">
        <v>303</v>
      </c>
      <c r="B150" s="2" t="s">
        <v>268</v>
      </c>
      <c r="C150" s="3" t="s">
        <v>304</v>
      </c>
      <c r="D150" s="3" t="s">
        <v>304</v>
      </c>
      <c r="F150" s="1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1" t="s">
        <v>303</v>
      </c>
      <c r="B151" s="2" t="s">
        <v>271</v>
      </c>
      <c r="C151" s="3">
        <v>2859000.0</v>
      </c>
      <c r="D151" s="3">
        <v>4725000.0</v>
      </c>
      <c r="F151" s="1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1" t="s">
        <v>303</v>
      </c>
      <c r="B152" s="2" t="s">
        <v>273</v>
      </c>
      <c r="C152" s="3">
        <v>2859000.0</v>
      </c>
      <c r="D152" s="3">
        <v>4725000.0</v>
      </c>
      <c r="F152" s="1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1" t="s">
        <v>303</v>
      </c>
      <c r="B153" s="2" t="s">
        <v>274</v>
      </c>
      <c r="C153" s="3" t="s">
        <v>305</v>
      </c>
      <c r="D153" s="3" t="s">
        <v>305</v>
      </c>
      <c r="F153" s="1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1" t="s">
        <v>303</v>
      </c>
      <c r="B154" s="2" t="s">
        <v>276</v>
      </c>
      <c r="C154" s="3">
        <v>4912000.0</v>
      </c>
      <c r="D154" s="3">
        <v>1.2285E7</v>
      </c>
      <c r="F154" s="1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1" t="s">
        <v>303</v>
      </c>
      <c r="B155" s="2" t="s">
        <v>278</v>
      </c>
      <c r="C155" s="3">
        <v>4925000.0</v>
      </c>
      <c r="D155" s="3">
        <v>1.89E7</v>
      </c>
      <c r="F155" s="1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1" t="s">
        <v>303</v>
      </c>
      <c r="B156" s="2" t="s">
        <v>280</v>
      </c>
      <c r="C156" s="3">
        <v>5225000.0</v>
      </c>
      <c r="D156" s="3">
        <v>2.9484E7</v>
      </c>
      <c r="F156" s="1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1" t="s">
        <v>303</v>
      </c>
      <c r="B157" s="2" t="s">
        <v>282</v>
      </c>
      <c r="C157" s="3">
        <v>5525000.0</v>
      </c>
      <c r="D157" s="3">
        <v>4.4296876E7</v>
      </c>
      <c r="F157" s="1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F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F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F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F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F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F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F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F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F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F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F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F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F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F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F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F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F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F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F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F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F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F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F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F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F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F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F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F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F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F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F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F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F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F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F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F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F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F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F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F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F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F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F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F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F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F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F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F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F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F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F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F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F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F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F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F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F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F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F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F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F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F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F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F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F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F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F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F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F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F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F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F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F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F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F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F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F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F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F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F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F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F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F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F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F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F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F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F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F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F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F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F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F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F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F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F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F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F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F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F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F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F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F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F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F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F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F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F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F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F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F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F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F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F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F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F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F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F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F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F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F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F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F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F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F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F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F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F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F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F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F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F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F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F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F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F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F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F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F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F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F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F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F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F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F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F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F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F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F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F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F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F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F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F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F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F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F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F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F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F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F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F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F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F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F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F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F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F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F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F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F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F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F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F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F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F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F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F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F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F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F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F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F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F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F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F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F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F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F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F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F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F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F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F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F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F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F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F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F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F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F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F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F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F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F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F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F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F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F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F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F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F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F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F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F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F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F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F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F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F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F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F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F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F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F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F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F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F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F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F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F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F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F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F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F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F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F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F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F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F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F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F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F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F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F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F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F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F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F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F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F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F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F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F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F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F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F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F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F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F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F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F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F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F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F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F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F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F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F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F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F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F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F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F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F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F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F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F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F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F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F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F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F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F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F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F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F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F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F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F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F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F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F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F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F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F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F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F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F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F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F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F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F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F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F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F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F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F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F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F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F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F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F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F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F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F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F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F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F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F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F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F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F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F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F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F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F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F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F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F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F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F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F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F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F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F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F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F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F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F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F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F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F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F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F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F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F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F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F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F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F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F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F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F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F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F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F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F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F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F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F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F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F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F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F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F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F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F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F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F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F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F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F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F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F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F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F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F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F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F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F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F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F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F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F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F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F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F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F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F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F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F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F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F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F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F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F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F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F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F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F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F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F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F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F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F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F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F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F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F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F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F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F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F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F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F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F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F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F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F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F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F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F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F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F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F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F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F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F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F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F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F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F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F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F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F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F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F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F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F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F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F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F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F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F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F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F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F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F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F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F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F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F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F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F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F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F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F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F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F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F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F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F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F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F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F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F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F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F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F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F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F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F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F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F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F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F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F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F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F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F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F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F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F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F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F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F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F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F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F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F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F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F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F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F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F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F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F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F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F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F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F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F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F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F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F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F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F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F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F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F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F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F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F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F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F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F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F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F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F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F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F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F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F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F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F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F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F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F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F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F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F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F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F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F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F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F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F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F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F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F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F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F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F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F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F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F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F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F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F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F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F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F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F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F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F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F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F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F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F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F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F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F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F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F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F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F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F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F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F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F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F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F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F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F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F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F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F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F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F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F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F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F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F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F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F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F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F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F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F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F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F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F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F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F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F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F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F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F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F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F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F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F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F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F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F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F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F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F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F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F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F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F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F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F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F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F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F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F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F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F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F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F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F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F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F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F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F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F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F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F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F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F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F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F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F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F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F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F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F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F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F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F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F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F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F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F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F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F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F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F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F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F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F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F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F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F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F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F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F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F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F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F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F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F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F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F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F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F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F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F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F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F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F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F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F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F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F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F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F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F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F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F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F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F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F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F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F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F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F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F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F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F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F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F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F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F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F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F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F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F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F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F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F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F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F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F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F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F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F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F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F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F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F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F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F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F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F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F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F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F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F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F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F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F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F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F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F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F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F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F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F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F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F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F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F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F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F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F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F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F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F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F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F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F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F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F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F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F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F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F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F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F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F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F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F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F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F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F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F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F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F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F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F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F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F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F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F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F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F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F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F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F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F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F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F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F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F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F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F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F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F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F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F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F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F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F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F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F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F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F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F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F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F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F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F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F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F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F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F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F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F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F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F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F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F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F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F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F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F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F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F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F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F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F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F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F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F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F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F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F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F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F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F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F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F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F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F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F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F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F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F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F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F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F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F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F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F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F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F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F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"/>
      <c r="B999" s="3"/>
      <c r="C999" s="3"/>
      <c r="D999" s="3"/>
      <c r="F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"/>
      <c r="B1000" s="3"/>
      <c r="C1000" s="3"/>
      <c r="D1000" s="3"/>
      <c r="F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drawing r:id="rId1"/>
</worksheet>
</file>