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meh03c_fsu_edu/Documents/MANUSCRIPTS/WORKING/covid-differential-privacy/R/DATA-PROCESSED/"/>
    </mc:Choice>
  </mc:AlternateContent>
  <xr:revisionPtr revIDLastSave="48" documentId="8_{AFF526FE-E88B-4F6C-987E-DC035414CD22}" xr6:coauthVersionLast="45" xr6:coauthVersionMax="45" xr10:uidLastSave="{679D4E7D-E61E-42D0-923E-7C079671CF1F}"/>
  <bookViews>
    <workbookView xWindow="-120" yWindow="-120" windowWidth="29040" windowHeight="15840" activeTab="3" xr2:uid="{16446FA8-4158-4FD8-8C60-2FA172AAA77A}"/>
  </bookViews>
  <sheets>
    <sheet name="Cases" sheetId="1" r:id="rId1"/>
    <sheet name="Deaths" sheetId="2" r:id="rId2"/>
    <sheet name="IFR" sheetId="3" r:id="rId3"/>
    <sheet name="Race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G3" i="5"/>
  <c r="F3" i="5"/>
  <c r="C10" i="5"/>
  <c r="B10" i="5"/>
  <c r="E11" i="5"/>
  <c r="E4" i="5"/>
  <c r="E5" i="5"/>
  <c r="E6" i="5"/>
  <c r="E7" i="5"/>
  <c r="E8" i="5"/>
  <c r="E9" i="5"/>
  <c r="E10" i="5" s="1"/>
  <c r="E3" i="5"/>
  <c r="D4" i="3" l="1"/>
  <c r="D5" i="3"/>
  <c r="D6" i="3"/>
  <c r="D7" i="3"/>
  <c r="D8" i="3"/>
  <c r="D3" i="3"/>
  <c r="D2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" i="4"/>
  <c r="G25" i="4"/>
  <c r="D25" i="4" s="1"/>
  <c r="G26" i="4"/>
  <c r="D26" i="4" s="1"/>
  <c r="G27" i="4"/>
  <c r="D27" i="4" s="1"/>
  <c r="G28" i="4"/>
  <c r="D28" i="4" s="1"/>
  <c r="G29" i="4"/>
  <c r="D29" i="4" s="1"/>
  <c r="G30" i="4"/>
  <c r="D30" i="4" s="1"/>
  <c r="G31" i="4"/>
  <c r="D31" i="4" s="1"/>
  <c r="G32" i="4"/>
  <c r="D32" i="4" s="1"/>
  <c r="G33" i="4"/>
  <c r="D33" i="4" s="1"/>
  <c r="G34" i="4"/>
  <c r="D34" i="4" s="1"/>
  <c r="G35" i="4"/>
  <c r="D35" i="4" s="1"/>
  <c r="G36" i="4"/>
  <c r="D36" i="4" s="1"/>
  <c r="G37" i="4"/>
  <c r="D37" i="4" s="1"/>
  <c r="G38" i="4"/>
  <c r="D38" i="4" s="1"/>
  <c r="G39" i="4"/>
  <c r="D39" i="4" s="1"/>
  <c r="G40" i="4"/>
  <c r="D40" i="4" s="1"/>
  <c r="G41" i="4"/>
  <c r="D41" i="4" s="1"/>
  <c r="G42" i="4"/>
  <c r="D42" i="4" s="1"/>
  <c r="G43" i="4"/>
  <c r="D43" i="4" s="1"/>
  <c r="G44" i="4"/>
  <c r="D44" i="4" s="1"/>
  <c r="G45" i="4"/>
  <c r="D45" i="4" s="1"/>
  <c r="G46" i="4"/>
  <c r="D46" i="4" s="1"/>
  <c r="G24" i="4"/>
  <c r="D24" i="4" s="1"/>
  <c r="G2" i="4"/>
  <c r="D2" i="4" s="1"/>
  <c r="G3" i="4"/>
  <c r="D3" i="4" s="1"/>
  <c r="G4" i="4"/>
  <c r="D4" i="4" s="1"/>
  <c r="G5" i="4"/>
  <c r="D5" i="4" s="1"/>
  <c r="G6" i="4"/>
  <c r="D6" i="4" s="1"/>
  <c r="G7" i="4"/>
  <c r="D7" i="4" s="1"/>
  <c r="G8" i="4"/>
  <c r="D8" i="4" s="1"/>
  <c r="G9" i="4"/>
  <c r="D9" i="4" s="1"/>
  <c r="G10" i="4"/>
  <c r="D10" i="4" s="1"/>
  <c r="G11" i="4"/>
  <c r="D11" i="4" s="1"/>
  <c r="G12" i="4"/>
  <c r="D12" i="4" s="1"/>
  <c r="G13" i="4"/>
  <c r="D13" i="4" s="1"/>
  <c r="G14" i="4"/>
  <c r="D14" i="4" s="1"/>
  <c r="G15" i="4"/>
  <c r="D15" i="4" s="1"/>
  <c r="G16" i="4"/>
  <c r="D16" i="4" s="1"/>
  <c r="G17" i="4"/>
  <c r="D17" i="4" s="1"/>
  <c r="G18" i="4"/>
  <c r="D18" i="4" s="1"/>
  <c r="G19" i="4"/>
  <c r="D19" i="4" s="1"/>
  <c r="G20" i="4"/>
  <c r="D20" i="4" s="1"/>
  <c r="G21" i="4"/>
  <c r="D21" i="4" s="1"/>
  <c r="G22" i="4"/>
  <c r="D22" i="4" s="1"/>
  <c r="G23" i="4"/>
  <c r="D23" i="4" s="1"/>
  <c r="G1" i="4"/>
  <c r="D1" i="4" s="1"/>
  <c r="B4" i="3"/>
  <c r="C4" i="3"/>
  <c r="B5" i="3"/>
  <c r="C5" i="3"/>
  <c r="B6" i="3"/>
  <c r="C6" i="3"/>
  <c r="B7" i="3"/>
  <c r="C7" i="3"/>
  <c r="B8" i="3"/>
  <c r="C8" i="3"/>
  <c r="C3" i="3"/>
  <c r="B3" i="3"/>
  <c r="C2" i="3"/>
  <c r="B2" i="3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G2" i="1"/>
  <c r="F2" i="1"/>
  <c r="E10" i="2"/>
  <c r="E9" i="2"/>
  <c r="E8" i="2"/>
  <c r="E7" i="2"/>
  <c r="E6" i="2"/>
  <c r="E5" i="2"/>
  <c r="E4" i="2"/>
  <c r="E3" i="2"/>
  <c r="E2" i="2"/>
  <c r="E5" i="1"/>
  <c r="E6" i="1"/>
  <c r="E7" i="1"/>
  <c r="E8" i="1"/>
  <c r="E9" i="1"/>
  <c r="E10" i="1"/>
  <c r="E2" i="1"/>
  <c r="E3" i="1"/>
  <c r="E4" i="1"/>
</calcChain>
</file>

<file path=xl/sharedStrings.xml><?xml version="1.0" encoding="utf-8"?>
<sst xmlns="http://schemas.openxmlformats.org/spreadsheetml/2006/main" count="198" uniqueCount="87">
  <si>
    <t>Age Group</t>
  </si>
  <si>
    <t>0 - 4 Years</t>
  </si>
  <si>
    <t>5 - 17 Years</t>
  </si>
  <si>
    <t>18 - 29 Years</t>
  </si>
  <si>
    <t>30 - 39 Years</t>
  </si>
  <si>
    <t>40 - 49 Years</t>
  </si>
  <si>
    <t>50 - 64 Years</t>
  </si>
  <si>
    <t>65 - 74 Years</t>
  </si>
  <si>
    <t>75 - 84 Years</t>
  </si>
  <si>
    <t>85+ Years</t>
  </si>
  <si>
    <t>Cases</t>
  </si>
  <si>
    <t>Female</t>
  </si>
  <si>
    <t>Male</t>
  </si>
  <si>
    <t>Oth</t>
  </si>
  <si>
    <t>Deaths</t>
  </si>
  <si>
    <t xml:space="preserve"> 'H76003', </t>
  </si>
  <si>
    <t xml:space="preserve">'Male', </t>
  </si>
  <si>
    <t xml:space="preserve">  'H76004', </t>
  </si>
  <si>
    <t xml:space="preserve">  'H76005', </t>
  </si>
  <si>
    <t xml:space="preserve">  'H76006', </t>
  </si>
  <si>
    <t xml:space="preserve">  'H76007', </t>
  </si>
  <si>
    <t xml:space="preserve">  'H76008', </t>
  </si>
  <si>
    <t xml:space="preserve">  'H76009', </t>
  </si>
  <si>
    <t xml:space="preserve">  'H76010', </t>
  </si>
  <si>
    <t xml:space="preserve">  'H76011', </t>
  </si>
  <si>
    <t xml:space="preserve">  'H76012', </t>
  </si>
  <si>
    <t xml:space="preserve">  'H76013', </t>
  </si>
  <si>
    <t xml:space="preserve">  'H76014', </t>
  </si>
  <si>
    <t xml:space="preserve">  'H76015', </t>
  </si>
  <si>
    <t xml:space="preserve">  'H76016', </t>
  </si>
  <si>
    <t xml:space="preserve">  'H76017', </t>
  </si>
  <si>
    <t xml:space="preserve">  'H76018', </t>
  </si>
  <si>
    <t xml:space="preserve">  'H76019', </t>
  </si>
  <si>
    <t xml:space="preserve">  'H76020', </t>
  </si>
  <si>
    <t xml:space="preserve">  'H76021', </t>
  </si>
  <si>
    <t xml:space="preserve">  'H76022', </t>
  </si>
  <si>
    <t xml:space="preserve">  'H76023', </t>
  </si>
  <si>
    <t xml:space="preserve">  'H76024', </t>
  </si>
  <si>
    <t xml:space="preserve">  'H76025', </t>
  </si>
  <si>
    <t xml:space="preserve">  'H76027', </t>
  </si>
  <si>
    <t xml:space="preserve">'Female', </t>
  </si>
  <si>
    <t xml:space="preserve">  'H76028', </t>
  </si>
  <si>
    <t xml:space="preserve">  'H76029', </t>
  </si>
  <si>
    <t xml:space="preserve">  'H76030', </t>
  </si>
  <si>
    <t xml:space="preserve">  'H76031', </t>
  </si>
  <si>
    <t xml:space="preserve">  'H76032', </t>
  </si>
  <si>
    <t xml:space="preserve">  'H76033', </t>
  </si>
  <si>
    <t xml:space="preserve">  'H76034', </t>
  </si>
  <si>
    <t xml:space="preserve">  'H76035', </t>
  </si>
  <si>
    <t xml:space="preserve">  'H76036', </t>
  </si>
  <si>
    <t xml:space="preserve">  'H76037', </t>
  </si>
  <si>
    <t xml:space="preserve">  'H76038', </t>
  </si>
  <si>
    <t xml:space="preserve">  'H76039', </t>
  </si>
  <si>
    <t xml:space="preserve">  'H76040', </t>
  </si>
  <si>
    <t xml:space="preserve">  'H76041', </t>
  </si>
  <si>
    <t xml:space="preserve">  'H76042', </t>
  </si>
  <si>
    <t xml:space="preserve">  'H76043', </t>
  </si>
  <si>
    <t xml:space="preserve">  'H76044', </t>
  </si>
  <si>
    <t xml:space="preserve">  'H76045', </t>
  </si>
  <si>
    <t xml:space="preserve">  'H76046', </t>
  </si>
  <si>
    <t xml:space="preserve">  'H76047', </t>
  </si>
  <si>
    <t xml:space="preserve">  'H76048', </t>
  </si>
  <si>
    <t xml:space="preserve">  'H76049', </t>
  </si>
  <si>
    <t xml:space="preserve">50-64', </t>
  </si>
  <si>
    <t xml:space="preserve">65-74', </t>
  </si>
  <si>
    <t xml:space="preserve">75-84', </t>
  </si>
  <si>
    <t xml:space="preserve">85+', </t>
  </si>
  <si>
    <t xml:space="preserve">30-39', </t>
  </si>
  <si>
    <t xml:space="preserve">40-49', </t>
  </si>
  <si>
    <t>Total</t>
  </si>
  <si>
    <t xml:space="preserve">0-29', </t>
  </si>
  <si>
    <t>Race/Ethnicity</t>
  </si>
  <si>
    <t>American Indian / Alaska Native, Non-Hispanic</t>
  </si>
  <si>
    <t>Native Hawaiian / Other Pacific Islander, Non-Hispanic</t>
  </si>
  <si>
    <t>White, Non-Hispanic</t>
  </si>
  <si>
    <t>Multiple/Other, Non-Hispanic</t>
  </si>
  <si>
    <t>hsp</t>
  </si>
  <si>
    <t>asian</t>
  </si>
  <si>
    <t>black</t>
  </si>
  <si>
    <t>white</t>
  </si>
  <si>
    <t>multi</t>
  </si>
  <si>
    <t>natam</t>
  </si>
  <si>
    <t>nonwhite</t>
  </si>
  <si>
    <t>nathawai</t>
  </si>
  <si>
    <t>someother</t>
  </si>
  <si>
    <t>fatrat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</si>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</sst>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.8000000000000007"/>
      <color theme="1"/>
      <name val="Arial"/>
      <family val="2"/>
    </font>
    <font>
      <sz val="8.800000000000000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4337-82B2-4FF8-97D9-3C538E0B1A7E}">
  <dimension ref="A1:G10"/>
  <sheetViews>
    <sheetView workbookViewId="0">
      <selection activeCell="F2" sqref="F2:G10"/>
    </sheetView>
  </sheetViews>
  <sheetFormatPr defaultRowHeight="15" x14ac:dyDescent="0.25"/>
  <cols>
    <col min="1" max="1" width="20" customWidth="1"/>
    <col min="2" max="2" width="8.85546875" bestFit="1" customWidth="1"/>
  </cols>
  <sheetData>
    <row r="1" spans="1:7" x14ac:dyDescent="0.25">
      <c r="A1" s="1" t="s">
        <v>0</v>
      </c>
      <c r="B1" s="1" t="s">
        <v>10</v>
      </c>
      <c r="C1" t="s">
        <v>11</v>
      </c>
      <c r="D1" t="s">
        <v>12</v>
      </c>
      <c r="E1" t="s">
        <v>13</v>
      </c>
    </row>
    <row r="2" spans="1:7" x14ac:dyDescent="0.25">
      <c r="A2" s="2" t="s">
        <v>1</v>
      </c>
      <c r="B2" s="3">
        <v>98216</v>
      </c>
      <c r="C2">
        <v>48.6</v>
      </c>
      <c r="D2">
        <v>51.3</v>
      </c>
      <c r="E2">
        <f t="shared" ref="E2:E3" si="0">100-(SUM(C2:D2))</f>
        <v>9.9999999999994316E-2</v>
      </c>
      <c r="F2">
        <f>C2/100*$B2</f>
        <v>47732.976000000002</v>
      </c>
      <c r="G2">
        <f>D2/100*$B2</f>
        <v>50384.808000000005</v>
      </c>
    </row>
    <row r="3" spans="1:7" x14ac:dyDescent="0.25">
      <c r="A3" s="2" t="s">
        <v>2</v>
      </c>
      <c r="B3" s="3">
        <v>411516</v>
      </c>
      <c r="C3">
        <v>50.5</v>
      </c>
      <c r="D3">
        <v>49.5</v>
      </c>
      <c r="E3">
        <f t="shared" si="0"/>
        <v>0</v>
      </c>
      <c r="F3">
        <f t="shared" ref="F3:F10" si="1">C3/100*$B3</f>
        <v>207815.58000000002</v>
      </c>
      <c r="G3">
        <f t="shared" ref="G3:G10" si="2">D3/100*$B3</f>
        <v>203700.41999999998</v>
      </c>
    </row>
    <row r="4" spans="1:7" x14ac:dyDescent="0.25">
      <c r="A4" s="2" t="s">
        <v>3</v>
      </c>
      <c r="B4" s="3">
        <v>1404913</v>
      </c>
      <c r="C4">
        <v>52.5</v>
      </c>
      <c r="D4">
        <v>47.5</v>
      </c>
      <c r="E4">
        <f>100-(SUM(C4:D4))</f>
        <v>0</v>
      </c>
      <c r="F4">
        <f t="shared" si="1"/>
        <v>737579.32500000007</v>
      </c>
      <c r="G4">
        <f t="shared" si="2"/>
        <v>667333.67499999993</v>
      </c>
    </row>
    <row r="5" spans="1:7" x14ac:dyDescent="0.25">
      <c r="A5" s="2" t="s">
        <v>4</v>
      </c>
      <c r="B5" s="3">
        <v>979009</v>
      </c>
      <c r="C5">
        <v>50.5</v>
      </c>
      <c r="D5">
        <v>49.5</v>
      </c>
      <c r="E5">
        <f t="shared" ref="E5:E10" si="3">100-(SUM(C5:D5))</f>
        <v>0</v>
      </c>
      <c r="F5">
        <f t="shared" si="1"/>
        <v>494399.54499999998</v>
      </c>
      <c r="G5">
        <f t="shared" si="2"/>
        <v>484609.45500000002</v>
      </c>
    </row>
    <row r="6" spans="1:7" x14ac:dyDescent="0.25">
      <c r="A6" s="2" t="s">
        <v>5</v>
      </c>
      <c r="B6" s="3">
        <v>897754</v>
      </c>
      <c r="C6">
        <v>51.3</v>
      </c>
      <c r="D6">
        <v>48.7</v>
      </c>
      <c r="E6">
        <f t="shared" si="3"/>
        <v>0</v>
      </c>
      <c r="F6">
        <f t="shared" si="1"/>
        <v>460547.80200000003</v>
      </c>
      <c r="G6">
        <f t="shared" si="2"/>
        <v>437206.19800000003</v>
      </c>
    </row>
    <row r="7" spans="1:7" x14ac:dyDescent="0.25">
      <c r="A7" s="2" t="s">
        <v>6</v>
      </c>
      <c r="B7" s="3">
        <v>1209239</v>
      </c>
      <c r="C7">
        <v>50.6</v>
      </c>
      <c r="D7">
        <v>49.4</v>
      </c>
      <c r="E7">
        <f t="shared" si="3"/>
        <v>0</v>
      </c>
      <c r="F7">
        <f t="shared" si="1"/>
        <v>611874.93400000001</v>
      </c>
      <c r="G7">
        <f t="shared" si="2"/>
        <v>597364.06599999999</v>
      </c>
    </row>
    <row r="8" spans="1:7" x14ac:dyDescent="0.25">
      <c r="A8" s="2" t="s">
        <v>7</v>
      </c>
      <c r="B8" s="3">
        <v>445151</v>
      </c>
      <c r="C8">
        <v>49.7</v>
      </c>
      <c r="D8">
        <v>50.3</v>
      </c>
      <c r="E8">
        <f t="shared" si="3"/>
        <v>0</v>
      </c>
      <c r="F8">
        <f t="shared" si="1"/>
        <v>221240.04700000002</v>
      </c>
      <c r="G8">
        <f t="shared" si="2"/>
        <v>223910.95300000001</v>
      </c>
    </row>
    <row r="9" spans="1:7" x14ac:dyDescent="0.25">
      <c r="A9" s="2" t="s">
        <v>8</v>
      </c>
      <c r="B9" s="3">
        <v>252111</v>
      </c>
      <c r="C9">
        <v>54.3</v>
      </c>
      <c r="D9">
        <v>45.7</v>
      </c>
      <c r="E9">
        <f t="shared" si="3"/>
        <v>0</v>
      </c>
      <c r="F9">
        <f t="shared" si="1"/>
        <v>136896.27299999999</v>
      </c>
      <c r="G9">
        <f t="shared" si="2"/>
        <v>115214.727</v>
      </c>
    </row>
    <row r="10" spans="1:7" x14ac:dyDescent="0.25">
      <c r="A10" s="2" t="s">
        <v>9</v>
      </c>
      <c r="B10" s="3">
        <v>176543</v>
      </c>
      <c r="C10">
        <v>67.5</v>
      </c>
      <c r="D10">
        <v>32.5</v>
      </c>
      <c r="E10">
        <f t="shared" si="3"/>
        <v>0</v>
      </c>
      <c r="F10">
        <f t="shared" si="1"/>
        <v>119166.52500000001</v>
      </c>
      <c r="G10">
        <f t="shared" si="2"/>
        <v>57376.474999999999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7D0A-866E-4F1F-B7BF-E4762B995CF9}">
  <dimension ref="A1:G10"/>
  <sheetViews>
    <sheetView workbookViewId="0">
      <selection activeCell="C1" sqref="C1:D1"/>
    </sheetView>
  </sheetViews>
  <sheetFormatPr defaultRowHeight="15" x14ac:dyDescent="0.25"/>
  <cols>
    <col min="1" max="1" width="11.42578125" bestFit="1" customWidth="1"/>
    <col min="2" max="2" width="6.7109375" bestFit="1" customWidth="1"/>
    <col min="3" max="3" width="7.5703125" bestFit="1" customWidth="1"/>
    <col min="4" max="4" width="5.42578125" bestFit="1" customWidth="1"/>
    <col min="5" max="5" width="4.28515625" bestFit="1" customWidth="1"/>
  </cols>
  <sheetData>
    <row r="1" spans="1:7" x14ac:dyDescent="0.25">
      <c r="A1" s="1" t="s">
        <v>0</v>
      </c>
      <c r="B1" s="1" t="s">
        <v>14</v>
      </c>
      <c r="C1" t="s">
        <v>11</v>
      </c>
      <c r="D1" t="s">
        <v>12</v>
      </c>
      <c r="E1" t="s">
        <v>13</v>
      </c>
    </row>
    <row r="2" spans="1:7" x14ac:dyDescent="0.25">
      <c r="A2" s="2" t="s">
        <v>1</v>
      </c>
      <c r="B2" s="2">
        <v>34</v>
      </c>
      <c r="C2">
        <v>71.400000000000006</v>
      </c>
      <c r="D2">
        <v>28.6</v>
      </c>
      <c r="E2">
        <f t="shared" ref="E2:E3" si="0">100-(SUM(C2:D2))</f>
        <v>0</v>
      </c>
      <c r="F2">
        <f>C2/100*$B2</f>
        <v>24.276000000000003</v>
      </c>
      <c r="G2">
        <f>D2/100*$B2</f>
        <v>9.7240000000000002</v>
      </c>
    </row>
    <row r="3" spans="1:7" x14ac:dyDescent="0.25">
      <c r="A3" s="2" t="s">
        <v>2</v>
      </c>
      <c r="B3" s="2">
        <v>60</v>
      </c>
      <c r="C3">
        <v>43.3</v>
      </c>
      <c r="D3">
        <v>56.7</v>
      </c>
      <c r="E3">
        <f t="shared" si="0"/>
        <v>0</v>
      </c>
      <c r="F3">
        <f t="shared" ref="F3:G10" si="1">C3/100*$B3</f>
        <v>25.98</v>
      </c>
      <c r="G3">
        <f t="shared" si="1"/>
        <v>34.020000000000003</v>
      </c>
    </row>
    <row r="4" spans="1:7" x14ac:dyDescent="0.25">
      <c r="A4" s="2" t="s">
        <v>3</v>
      </c>
      <c r="B4" s="2">
        <v>823</v>
      </c>
      <c r="C4">
        <v>33.9</v>
      </c>
      <c r="D4">
        <v>66.099999999999994</v>
      </c>
      <c r="E4">
        <f>100-(SUM(C4:D4))</f>
        <v>0</v>
      </c>
      <c r="F4">
        <f t="shared" si="1"/>
        <v>278.99699999999996</v>
      </c>
      <c r="G4">
        <f t="shared" si="1"/>
        <v>544.00299999999993</v>
      </c>
    </row>
    <row r="5" spans="1:7" x14ac:dyDescent="0.25">
      <c r="A5" s="2" t="s">
        <v>4</v>
      </c>
      <c r="B5" s="3">
        <v>2062</v>
      </c>
      <c r="C5">
        <v>31.1</v>
      </c>
      <c r="D5">
        <v>68.900000000000006</v>
      </c>
      <c r="E5">
        <f t="shared" ref="E5:E10" si="2">100-(SUM(C5:D5))</f>
        <v>0</v>
      </c>
      <c r="F5">
        <f t="shared" si="1"/>
        <v>641.28200000000004</v>
      </c>
      <c r="G5">
        <f t="shared" si="1"/>
        <v>1420.7180000000001</v>
      </c>
    </row>
    <row r="6" spans="1:7" x14ac:dyDescent="0.25">
      <c r="A6" s="2" t="s">
        <v>5</v>
      </c>
      <c r="B6" s="3">
        <v>4975</v>
      </c>
      <c r="C6">
        <v>30.6</v>
      </c>
      <c r="D6">
        <v>69.3</v>
      </c>
      <c r="E6">
        <f t="shared" si="2"/>
        <v>9.9999999999994316E-2</v>
      </c>
      <c r="F6">
        <f t="shared" si="1"/>
        <v>1522.35</v>
      </c>
      <c r="G6">
        <f t="shared" si="1"/>
        <v>3447.6749999999997</v>
      </c>
    </row>
    <row r="7" spans="1:7" x14ac:dyDescent="0.25">
      <c r="A7" s="2" t="s">
        <v>6</v>
      </c>
      <c r="B7" s="3">
        <v>24140</v>
      </c>
      <c r="C7">
        <v>34</v>
      </c>
      <c r="D7">
        <v>66</v>
      </c>
      <c r="E7">
        <f t="shared" si="2"/>
        <v>0</v>
      </c>
      <c r="F7">
        <f t="shared" si="1"/>
        <v>8207.6</v>
      </c>
      <c r="G7">
        <f t="shared" si="1"/>
        <v>15932.400000000001</v>
      </c>
    </row>
    <row r="8" spans="1:7" x14ac:dyDescent="0.25">
      <c r="A8" s="2" t="s">
        <v>7</v>
      </c>
      <c r="B8" s="3">
        <v>32719</v>
      </c>
      <c r="C8">
        <v>38.6</v>
      </c>
      <c r="D8">
        <v>61.4</v>
      </c>
      <c r="E8">
        <f t="shared" si="2"/>
        <v>0</v>
      </c>
      <c r="F8">
        <f t="shared" si="1"/>
        <v>12629.534</v>
      </c>
      <c r="G8">
        <f t="shared" si="1"/>
        <v>20089.466</v>
      </c>
    </row>
    <row r="9" spans="1:7" x14ac:dyDescent="0.25">
      <c r="A9" s="2" t="s">
        <v>8</v>
      </c>
      <c r="B9" s="3">
        <v>41138</v>
      </c>
      <c r="C9">
        <v>44.8</v>
      </c>
      <c r="D9">
        <v>55.2</v>
      </c>
      <c r="E9">
        <f t="shared" si="2"/>
        <v>0</v>
      </c>
      <c r="F9">
        <f t="shared" si="1"/>
        <v>18429.823999999997</v>
      </c>
      <c r="G9">
        <f t="shared" si="1"/>
        <v>22708.176000000003</v>
      </c>
    </row>
    <row r="10" spans="1:7" x14ac:dyDescent="0.25">
      <c r="A10" s="2" t="s">
        <v>9</v>
      </c>
      <c r="B10" s="3">
        <v>49307</v>
      </c>
      <c r="C10">
        <v>60.1</v>
      </c>
      <c r="D10">
        <v>39.9</v>
      </c>
      <c r="E10">
        <f t="shared" si="2"/>
        <v>0</v>
      </c>
      <c r="F10">
        <f t="shared" si="1"/>
        <v>29633.506999999998</v>
      </c>
      <c r="G10">
        <f t="shared" si="1"/>
        <v>19673.492999999999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0BD3-DA5D-4107-8E14-DCFA09894A8F}">
  <dimension ref="A1:D8"/>
  <sheetViews>
    <sheetView workbookViewId="0">
      <selection activeCell="A12" sqref="A12"/>
    </sheetView>
  </sheetViews>
  <sheetFormatPr defaultRowHeight="15" x14ac:dyDescent="0.25"/>
  <cols>
    <col min="1" max="1" width="20.7109375" customWidth="1"/>
  </cols>
  <sheetData>
    <row r="1" spans="1:4" ht="24" x14ac:dyDescent="0.25">
      <c r="A1" s="1" t="s">
        <v>0</v>
      </c>
      <c r="B1" t="s">
        <v>11</v>
      </c>
      <c r="C1" t="s">
        <v>12</v>
      </c>
      <c r="D1" t="s">
        <v>69</v>
      </c>
    </row>
    <row r="2" spans="1:4" x14ac:dyDescent="0.25">
      <c r="A2" s="4" t="s">
        <v>70</v>
      </c>
      <c r="B2">
        <f>SUM(Deaths!F2:F4)/SUM(Cases!F2:F4)</f>
        <v>3.3153132270183431E-4</v>
      </c>
      <c r="C2">
        <f>SUM(Deaths!G2:G4)/SUM(Cases!G2:G4)</f>
        <v>6.3787165434351853E-4</v>
      </c>
      <c r="D2">
        <f>SUM(Deaths!F2:G4)/SUM(Cases!F2:G4)</f>
        <v>4.7896452970668169E-4</v>
      </c>
    </row>
    <row r="3" spans="1:4" x14ac:dyDescent="0.25">
      <c r="A3" t="s">
        <v>67</v>
      </c>
      <c r="B3">
        <f>Deaths!F5/Cases!F5</f>
        <v>1.297092617672211E-3</v>
      </c>
      <c r="C3">
        <f>Deaths!G5/Cases!G5</f>
        <v>2.9316761886125395E-3</v>
      </c>
      <c r="D3">
        <f>SUM(Deaths!F5:G5)/SUM(Cases!F5:G5)</f>
        <v>2.1062114852876735E-3</v>
      </c>
    </row>
    <row r="4" spans="1:4" x14ac:dyDescent="0.25">
      <c r="A4" t="s">
        <v>68</v>
      </c>
      <c r="B4">
        <f>Deaths!F6/Cases!F6</f>
        <v>3.305520064125721E-3</v>
      </c>
      <c r="C4">
        <f>Deaths!G6/Cases!G6</f>
        <v>7.8856956186151763E-3</v>
      </c>
      <c r="D4">
        <f>SUM(Deaths!F6:G6)/SUM(Cases!F6:G6)</f>
        <v>5.5360655591620862E-3</v>
      </c>
    </row>
    <row r="5" spans="1:4" x14ac:dyDescent="0.25">
      <c r="A5" s="4" t="s">
        <v>63</v>
      </c>
      <c r="B5">
        <f>Deaths!F7/Cases!F7</f>
        <v>1.3413852315120331E-2</v>
      </c>
      <c r="C5">
        <f>Deaths!G7/Cases!G7</f>
        <v>2.6671172416989679E-2</v>
      </c>
      <c r="D5">
        <f>SUM(Deaths!F7:G7)/SUM(Cases!F7:G7)</f>
        <v>1.9962968445443787E-2</v>
      </c>
    </row>
    <row r="6" spans="1:4" x14ac:dyDescent="0.25">
      <c r="A6" s="4" t="s">
        <v>64</v>
      </c>
      <c r="B6">
        <f>Deaths!F8/Cases!F8</f>
        <v>5.7085207543822292E-2</v>
      </c>
      <c r="C6">
        <f>Deaths!G8/Cases!G8</f>
        <v>8.9720782886400383E-2</v>
      </c>
      <c r="D6">
        <f>SUM(Deaths!F8:G8)/SUM(Cases!F8:G8)</f>
        <v>7.3500901941139077E-2</v>
      </c>
    </row>
    <row r="7" spans="1:4" x14ac:dyDescent="0.25">
      <c r="A7" s="4" t="s">
        <v>65</v>
      </c>
      <c r="B7">
        <f>Deaths!F9/Cases!F9</f>
        <v>0.1346261924895501</v>
      </c>
      <c r="C7">
        <f>Deaths!G9/Cases!G9</f>
        <v>0.19709438707431909</v>
      </c>
      <c r="D7">
        <f>SUM(Deaths!F9:G9)/SUM(Cases!F9:G9)</f>
        <v>0.16317415741478952</v>
      </c>
    </row>
    <row r="8" spans="1:4" x14ac:dyDescent="0.25">
      <c r="A8" s="4" t="s">
        <v>66</v>
      </c>
      <c r="B8">
        <f>Deaths!F10/Cases!F10</f>
        <v>0.24867308163932778</v>
      </c>
      <c r="C8">
        <f>Deaths!G10/Cases!G10</f>
        <v>0.34288430929226654</v>
      </c>
      <c r="D8">
        <f>SUM(Deaths!F10:G10)/SUM(Cases!F10:G10)</f>
        <v>0.2792917306265329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F9B3-16F6-4DAE-9FC6-3DFAD16DEB60}">
  <dimension ref="A2:G11"/>
  <sheetViews>
    <sheetView tabSelected="1" workbookViewId="0">
      <selection activeCell="F3" sqref="F3:G11"/>
    </sheetView>
  </sheetViews>
  <sheetFormatPr defaultRowHeight="15" x14ac:dyDescent="0.25"/>
  <cols>
    <col min="1" max="1" width="13.85546875" customWidth="1"/>
  </cols>
  <sheetData>
    <row r="2" spans="1:7" x14ac:dyDescent="0.25">
      <c r="A2" s="1" t="s">
        <v>71</v>
      </c>
      <c r="B2" s="1" t="s">
        <v>10</v>
      </c>
      <c r="C2" t="s">
        <v>14</v>
      </c>
      <c r="D2" t="s">
        <v>86</v>
      </c>
      <c r="E2" t="s">
        <v>85</v>
      </c>
    </row>
    <row r="3" spans="1:7" x14ac:dyDescent="0.25">
      <c r="A3" s="2" t="s">
        <v>76</v>
      </c>
      <c r="B3" s="3">
        <v>870529</v>
      </c>
      <c r="C3" s="3">
        <v>20890</v>
      </c>
      <c r="D3" t="s">
        <v>76</v>
      </c>
      <c r="E3">
        <f>C3/B3</f>
        <v>2.3996903032523904E-2</v>
      </c>
      <c r="F3" t="str">
        <f>_xlfn.CONCAT(D3,",")</f>
        <v>hsp,</v>
      </c>
      <c r="G3" t="str">
        <f>_xlfn.CONCAT(E3,",")</f>
        <v>0.0239969030325239,</v>
      </c>
    </row>
    <row r="4" spans="1:7" ht="36" x14ac:dyDescent="0.25">
      <c r="A4" s="2" t="s">
        <v>72</v>
      </c>
      <c r="B4" s="3">
        <v>36808</v>
      </c>
      <c r="C4" s="3">
        <v>1027</v>
      </c>
      <c r="D4" t="s">
        <v>81</v>
      </c>
      <c r="E4">
        <f>C4/B4</f>
        <v>2.7901543142795044E-2</v>
      </c>
      <c r="F4" t="str">
        <f t="shared" ref="F4:F11" si="0">_xlfn.CONCAT(D4,",")</f>
        <v>natam,</v>
      </c>
      <c r="G4" t="str">
        <f t="shared" ref="G4:G11" si="1">_xlfn.CONCAT(E4,",")</f>
        <v>0.027901543142795,</v>
      </c>
    </row>
    <row r="5" spans="1:7" x14ac:dyDescent="0.25">
      <c r="A5" s="2" t="s">
        <v>77</v>
      </c>
      <c r="B5" s="3">
        <v>101176</v>
      </c>
      <c r="C5" s="3">
        <v>6195</v>
      </c>
      <c r="D5" t="s">
        <v>77</v>
      </c>
      <c r="E5">
        <f>C5/B5</f>
        <v>6.1229935953190477E-2</v>
      </c>
      <c r="F5" t="str">
        <f t="shared" si="0"/>
        <v>asian,</v>
      </c>
      <c r="G5" t="str">
        <f t="shared" si="1"/>
        <v>0.0612299359531905,</v>
      </c>
    </row>
    <row r="6" spans="1:7" x14ac:dyDescent="0.25">
      <c r="A6" s="2" t="s">
        <v>78</v>
      </c>
      <c r="B6" s="3">
        <v>539588</v>
      </c>
      <c r="C6" s="3">
        <v>26358</v>
      </c>
      <c r="D6" t="s">
        <v>78</v>
      </c>
      <c r="E6">
        <f>C6/B6</f>
        <v>4.884838061632208E-2</v>
      </c>
      <c r="F6" t="str">
        <f t="shared" si="0"/>
        <v>black,</v>
      </c>
      <c r="G6" t="str">
        <f t="shared" si="1"/>
        <v>0.0488483806163221,</v>
      </c>
    </row>
    <row r="7" spans="1:7" ht="48" x14ac:dyDescent="0.25">
      <c r="A7" s="2" t="s">
        <v>73</v>
      </c>
      <c r="B7" s="3">
        <v>13215</v>
      </c>
      <c r="C7" s="2">
        <v>282</v>
      </c>
      <c r="D7" t="s">
        <v>83</v>
      </c>
      <c r="E7">
        <f>C7/B7</f>
        <v>2.133938706015891E-2</v>
      </c>
      <c r="F7" t="str">
        <f t="shared" si="0"/>
        <v>nathawai,</v>
      </c>
      <c r="G7" t="str">
        <f t="shared" si="1"/>
        <v>0.0213393870601589,</v>
      </c>
    </row>
    <row r="8" spans="1:7" ht="24" x14ac:dyDescent="0.25">
      <c r="A8" s="2" t="s">
        <v>74</v>
      </c>
      <c r="B8" s="3">
        <v>1381105</v>
      </c>
      <c r="C8" s="3">
        <v>67723</v>
      </c>
      <c r="D8" t="s">
        <v>79</v>
      </c>
      <c r="E8">
        <f>C8/B8</f>
        <v>4.903537384920046E-2</v>
      </c>
      <c r="F8" t="str">
        <f t="shared" si="0"/>
        <v>white,</v>
      </c>
      <c r="G8" t="str">
        <f t="shared" si="1"/>
        <v>0.0490353738492005,</v>
      </c>
    </row>
    <row r="9" spans="1:7" ht="24" x14ac:dyDescent="0.25">
      <c r="A9" s="2" t="s">
        <v>75</v>
      </c>
      <c r="B9" s="3">
        <v>141552</v>
      </c>
      <c r="C9" s="3">
        <v>5252</v>
      </c>
      <c r="D9" t="s">
        <v>80</v>
      </c>
      <c r="E9">
        <f>C9/B9</f>
        <v>3.7102972759127391E-2</v>
      </c>
      <c r="F9" t="str">
        <f t="shared" si="0"/>
        <v>multi,</v>
      </c>
      <c r="G9" t="str">
        <f t="shared" si="1"/>
        <v>0.0371029727591274,</v>
      </c>
    </row>
    <row r="10" spans="1:7" x14ac:dyDescent="0.25">
      <c r="B10" s="5">
        <f>B9</f>
        <v>141552</v>
      </c>
      <c r="C10" s="5">
        <f>C9</f>
        <v>5252</v>
      </c>
      <c r="D10" t="s">
        <v>84</v>
      </c>
      <c r="E10">
        <f>E9</f>
        <v>3.7102972759127391E-2</v>
      </c>
      <c r="F10" t="str">
        <f t="shared" si="0"/>
        <v>someother,</v>
      </c>
      <c r="G10" t="str">
        <f t="shared" si="1"/>
        <v>0.0371029727591274,</v>
      </c>
    </row>
    <row r="11" spans="1:7" x14ac:dyDescent="0.25">
      <c r="D11" t="s">
        <v>82</v>
      </c>
      <c r="E11">
        <f>SUM(C9,C3:C7)/SUM(B3:B7,B9)</f>
        <v>3.5237023656560576E-2</v>
      </c>
      <c r="F11" t="str">
        <f t="shared" si="0"/>
        <v>nonwhite,</v>
      </c>
      <c r="G11" t="str">
        <f t="shared" si="1"/>
        <v>0.0352370236565606,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DD54-2E73-47BF-B605-8BBE0EFD8300}">
  <dimension ref="A1:G46"/>
  <sheetViews>
    <sheetView workbookViewId="0">
      <selection activeCell="D46" sqref="A1:D46"/>
    </sheetView>
  </sheetViews>
  <sheetFormatPr defaultRowHeight="15" x14ac:dyDescent="0.25"/>
  <cols>
    <col min="4" max="4" width="21.5703125" bestFit="1" customWidth="1"/>
  </cols>
  <sheetData>
    <row r="1" spans="1:7" x14ac:dyDescent="0.25">
      <c r="A1" t="s">
        <v>15</v>
      </c>
      <c r="B1" t="s">
        <v>16</v>
      </c>
      <c r="C1" t="str">
        <f>_xlfn.CONCAT("'",E1)</f>
        <v xml:space="preserve">'0-29', </v>
      </c>
      <c r="D1" s="4" t="str">
        <f t="shared" ref="D1:D46" si="0">_xlfn.CONCAT(G1,",")</f>
        <v>0.000637871654343519,</v>
      </c>
      <c r="E1" s="4" t="s">
        <v>70</v>
      </c>
      <c r="G1">
        <f>VLOOKUP(E1,IFR!A:C,3,FALSE)</f>
        <v>6.3787165434351853E-4</v>
      </c>
    </row>
    <row r="2" spans="1:7" x14ac:dyDescent="0.25">
      <c r="A2" t="s">
        <v>17</v>
      </c>
      <c r="B2" t="s">
        <v>16</v>
      </c>
      <c r="C2" t="str">
        <f t="shared" ref="C2:C46" si="1">_xlfn.CONCAT("'",E2)</f>
        <v xml:space="preserve">'0-29', </v>
      </c>
      <c r="D2" s="4" t="str">
        <f t="shared" si="0"/>
        <v>0.000637871654343519,</v>
      </c>
      <c r="E2" s="4" t="s">
        <v>70</v>
      </c>
      <c r="G2">
        <f>VLOOKUP(E2,IFR!A:C,3,FALSE)</f>
        <v>6.3787165434351853E-4</v>
      </c>
    </row>
    <row r="3" spans="1:7" x14ac:dyDescent="0.25">
      <c r="A3" t="s">
        <v>18</v>
      </c>
      <c r="B3" t="s">
        <v>16</v>
      </c>
      <c r="C3" t="str">
        <f t="shared" si="1"/>
        <v xml:space="preserve">'0-29', </v>
      </c>
      <c r="D3" s="4" t="str">
        <f t="shared" si="0"/>
        <v>0.000637871654343519,</v>
      </c>
      <c r="E3" s="4" t="s">
        <v>70</v>
      </c>
      <c r="G3">
        <f>VLOOKUP(E3,IFR!A:C,3,FALSE)</f>
        <v>6.3787165434351853E-4</v>
      </c>
    </row>
    <row r="4" spans="1:7" x14ac:dyDescent="0.25">
      <c r="A4" t="s">
        <v>19</v>
      </c>
      <c r="B4" t="s">
        <v>16</v>
      </c>
      <c r="C4" t="str">
        <f t="shared" si="1"/>
        <v xml:space="preserve">'0-29', </v>
      </c>
      <c r="D4" s="4" t="str">
        <f t="shared" si="0"/>
        <v>0.000637871654343519,</v>
      </c>
      <c r="E4" s="4" t="s">
        <v>70</v>
      </c>
      <c r="G4">
        <f>VLOOKUP(E4,IFR!A:C,3,FALSE)</f>
        <v>6.3787165434351853E-4</v>
      </c>
    </row>
    <row r="5" spans="1:7" x14ac:dyDescent="0.25">
      <c r="A5" t="s">
        <v>20</v>
      </c>
      <c r="B5" t="s">
        <v>16</v>
      </c>
      <c r="C5" t="str">
        <f t="shared" si="1"/>
        <v xml:space="preserve">'0-29', </v>
      </c>
      <c r="D5" s="4" t="str">
        <f t="shared" si="0"/>
        <v>0.000637871654343519,</v>
      </c>
      <c r="E5" s="4" t="s">
        <v>70</v>
      </c>
      <c r="G5">
        <f>VLOOKUP(E5,IFR!A:C,3,FALSE)</f>
        <v>6.3787165434351853E-4</v>
      </c>
    </row>
    <row r="6" spans="1:7" x14ac:dyDescent="0.25">
      <c r="A6" t="s">
        <v>21</v>
      </c>
      <c r="B6" t="s">
        <v>16</v>
      </c>
      <c r="C6" t="str">
        <f t="shared" si="1"/>
        <v xml:space="preserve">'0-29', </v>
      </c>
      <c r="D6" s="4" t="str">
        <f t="shared" si="0"/>
        <v>0.000637871654343519,</v>
      </c>
      <c r="E6" s="4" t="s">
        <v>70</v>
      </c>
      <c r="G6">
        <f>VLOOKUP(E6,IFR!A:C,3,FALSE)</f>
        <v>6.3787165434351853E-4</v>
      </c>
    </row>
    <row r="7" spans="1:7" x14ac:dyDescent="0.25">
      <c r="A7" t="s">
        <v>22</v>
      </c>
      <c r="B7" t="s">
        <v>16</v>
      </c>
      <c r="C7" t="str">
        <f t="shared" si="1"/>
        <v xml:space="preserve">'0-29', </v>
      </c>
      <c r="D7" s="4" t="str">
        <f t="shared" si="0"/>
        <v>0.000637871654343519,</v>
      </c>
      <c r="E7" s="4" t="s">
        <v>70</v>
      </c>
      <c r="G7">
        <f>VLOOKUP(E7,IFR!A:C,3,FALSE)</f>
        <v>6.3787165434351853E-4</v>
      </c>
    </row>
    <row r="8" spans="1:7" x14ac:dyDescent="0.25">
      <c r="A8" t="s">
        <v>23</v>
      </c>
      <c r="B8" t="s">
        <v>16</v>
      </c>
      <c r="C8" t="str">
        <f t="shared" si="1"/>
        <v xml:space="preserve">'0-29', </v>
      </c>
      <c r="D8" s="4" t="str">
        <f t="shared" si="0"/>
        <v>0.000637871654343519,</v>
      </c>
      <c r="E8" s="4" t="s">
        <v>70</v>
      </c>
      <c r="G8">
        <f>VLOOKUP(E8,IFR!A:C,3,FALSE)</f>
        <v>6.3787165434351853E-4</v>
      </c>
    </row>
    <row r="9" spans="1:7" x14ac:dyDescent="0.25">
      <c r="A9" t="s">
        <v>24</v>
      </c>
      <c r="B9" t="s">
        <v>16</v>
      </c>
      <c r="C9" t="str">
        <f t="shared" si="1"/>
        <v xml:space="preserve">'0-29', </v>
      </c>
      <c r="D9" s="4" t="str">
        <f t="shared" si="0"/>
        <v>0.000637871654343519,</v>
      </c>
      <c r="E9" s="4" t="s">
        <v>70</v>
      </c>
      <c r="G9">
        <f>VLOOKUP(E9,IFR!A:C,3,FALSE)</f>
        <v>6.3787165434351853E-4</v>
      </c>
    </row>
    <row r="10" spans="1:7" x14ac:dyDescent="0.25">
      <c r="A10" t="s">
        <v>25</v>
      </c>
      <c r="B10" t="s">
        <v>16</v>
      </c>
      <c r="C10" t="str">
        <f t="shared" si="1"/>
        <v xml:space="preserve">'30-39', </v>
      </c>
      <c r="D10" s="4" t="str">
        <f t="shared" si="0"/>
        <v>0.00293167618861254,</v>
      </c>
      <c r="E10" t="s">
        <v>67</v>
      </c>
      <c r="G10">
        <f>VLOOKUP(E10,IFR!A:C,3,FALSE)</f>
        <v>2.9316761886125395E-3</v>
      </c>
    </row>
    <row r="11" spans="1:7" x14ac:dyDescent="0.25">
      <c r="A11" t="s">
        <v>26</v>
      </c>
      <c r="B11" t="s">
        <v>16</v>
      </c>
      <c r="C11" t="str">
        <f t="shared" si="1"/>
        <v xml:space="preserve">'30-39', </v>
      </c>
      <c r="D11" s="4" t="str">
        <f t="shared" si="0"/>
        <v>0.00293167618861254,</v>
      </c>
      <c r="E11" t="s">
        <v>67</v>
      </c>
      <c r="G11">
        <f>VLOOKUP(E11,IFR!A:C,3,FALSE)</f>
        <v>2.9316761886125395E-3</v>
      </c>
    </row>
    <row r="12" spans="1:7" x14ac:dyDescent="0.25">
      <c r="A12" t="s">
        <v>27</v>
      </c>
      <c r="B12" t="s">
        <v>16</v>
      </c>
      <c r="C12" t="str">
        <f t="shared" si="1"/>
        <v xml:space="preserve">'40-49', </v>
      </c>
      <c r="D12" s="4" t="str">
        <f t="shared" si="0"/>
        <v>0.00788569561861518,</v>
      </c>
      <c r="E12" t="s">
        <v>68</v>
      </c>
      <c r="G12">
        <f>VLOOKUP(E12,IFR!A:C,3,FALSE)</f>
        <v>7.8856956186151763E-3</v>
      </c>
    </row>
    <row r="13" spans="1:7" x14ac:dyDescent="0.25">
      <c r="A13" t="s">
        <v>28</v>
      </c>
      <c r="B13" t="s">
        <v>16</v>
      </c>
      <c r="C13" t="str">
        <f t="shared" si="1"/>
        <v xml:space="preserve">'40-49', </v>
      </c>
      <c r="D13" s="4" t="str">
        <f t="shared" si="0"/>
        <v>0.00788569561861518,</v>
      </c>
      <c r="E13" t="s">
        <v>68</v>
      </c>
      <c r="G13">
        <f>VLOOKUP(E13,IFR!A:C,3,FALSE)</f>
        <v>7.8856956186151763E-3</v>
      </c>
    </row>
    <row r="14" spans="1:7" x14ac:dyDescent="0.25">
      <c r="A14" t="s">
        <v>29</v>
      </c>
      <c r="B14" t="s">
        <v>16</v>
      </c>
      <c r="C14" t="str">
        <f t="shared" si="1"/>
        <v xml:space="preserve">'50-64', </v>
      </c>
      <c r="D14" s="4" t="str">
        <f t="shared" si="0"/>
        <v>0.0266711724169897,</v>
      </c>
      <c r="E14" s="4" t="s">
        <v>63</v>
      </c>
      <c r="G14">
        <f>VLOOKUP(E14,IFR!A:C,3,FALSE)</f>
        <v>2.6671172416989679E-2</v>
      </c>
    </row>
    <row r="15" spans="1:7" x14ac:dyDescent="0.25">
      <c r="A15" t="s">
        <v>30</v>
      </c>
      <c r="B15" t="s">
        <v>16</v>
      </c>
      <c r="C15" t="str">
        <f t="shared" si="1"/>
        <v xml:space="preserve">'50-64', </v>
      </c>
      <c r="D15" s="4" t="str">
        <f t="shared" si="0"/>
        <v>0.0266711724169897,</v>
      </c>
      <c r="E15" s="4" t="s">
        <v>63</v>
      </c>
      <c r="G15">
        <f>VLOOKUP(E15,IFR!A:C,3,FALSE)</f>
        <v>2.6671172416989679E-2</v>
      </c>
    </row>
    <row r="16" spans="1:7" x14ac:dyDescent="0.25">
      <c r="A16" t="s">
        <v>31</v>
      </c>
      <c r="B16" t="s">
        <v>16</v>
      </c>
      <c r="C16" t="str">
        <f t="shared" si="1"/>
        <v xml:space="preserve">'50-64', </v>
      </c>
      <c r="D16" s="4" t="str">
        <f t="shared" si="0"/>
        <v>0.0266711724169897,</v>
      </c>
      <c r="E16" s="4" t="s">
        <v>63</v>
      </c>
      <c r="G16">
        <f>VLOOKUP(E16,IFR!A:C,3,FALSE)</f>
        <v>2.6671172416989679E-2</v>
      </c>
    </row>
    <row r="17" spans="1:7" x14ac:dyDescent="0.25">
      <c r="A17" t="s">
        <v>32</v>
      </c>
      <c r="B17" t="s">
        <v>16</v>
      </c>
      <c r="C17" t="str">
        <f t="shared" si="1"/>
        <v xml:space="preserve">'50-64', </v>
      </c>
      <c r="D17" s="4" t="str">
        <f t="shared" si="0"/>
        <v>0.0266711724169897,</v>
      </c>
      <c r="E17" s="4" t="s">
        <v>63</v>
      </c>
      <c r="G17">
        <f>VLOOKUP(E17,IFR!A:C,3,FALSE)</f>
        <v>2.6671172416989679E-2</v>
      </c>
    </row>
    <row r="18" spans="1:7" x14ac:dyDescent="0.25">
      <c r="A18" t="s">
        <v>33</v>
      </c>
      <c r="B18" t="s">
        <v>16</v>
      </c>
      <c r="C18" t="str">
        <f t="shared" si="1"/>
        <v xml:space="preserve">'65-74', </v>
      </c>
      <c r="D18" s="4" t="str">
        <f t="shared" si="0"/>
        <v>0.0897207828864004,</v>
      </c>
      <c r="E18" s="4" t="s">
        <v>64</v>
      </c>
      <c r="G18">
        <f>VLOOKUP(E18,IFR!A:C,3,FALSE)</f>
        <v>8.9720782886400383E-2</v>
      </c>
    </row>
    <row r="19" spans="1:7" x14ac:dyDescent="0.25">
      <c r="A19" t="s">
        <v>34</v>
      </c>
      <c r="B19" t="s">
        <v>16</v>
      </c>
      <c r="C19" t="str">
        <f t="shared" si="1"/>
        <v xml:space="preserve">'65-74', </v>
      </c>
      <c r="D19" s="4" t="str">
        <f t="shared" si="0"/>
        <v>0.0897207828864004,</v>
      </c>
      <c r="E19" s="4" t="s">
        <v>64</v>
      </c>
      <c r="G19">
        <f>VLOOKUP(E19,IFR!A:C,3,FALSE)</f>
        <v>8.9720782886400383E-2</v>
      </c>
    </row>
    <row r="20" spans="1:7" x14ac:dyDescent="0.25">
      <c r="A20" t="s">
        <v>35</v>
      </c>
      <c r="B20" t="s">
        <v>16</v>
      </c>
      <c r="C20" t="str">
        <f t="shared" si="1"/>
        <v xml:space="preserve">'65-74', </v>
      </c>
      <c r="D20" s="4" t="str">
        <f t="shared" si="0"/>
        <v>0.0897207828864004,</v>
      </c>
      <c r="E20" s="4" t="s">
        <v>64</v>
      </c>
      <c r="G20">
        <f>VLOOKUP(E20,IFR!A:C,3,FALSE)</f>
        <v>8.9720782886400383E-2</v>
      </c>
    </row>
    <row r="21" spans="1:7" x14ac:dyDescent="0.25">
      <c r="A21" t="s">
        <v>36</v>
      </c>
      <c r="B21" t="s">
        <v>16</v>
      </c>
      <c r="C21" t="str">
        <f t="shared" si="1"/>
        <v xml:space="preserve">'75-84', </v>
      </c>
      <c r="D21" s="4" t="str">
        <f t="shared" si="0"/>
        <v>0.197094387074319,</v>
      </c>
      <c r="E21" s="4" t="s">
        <v>65</v>
      </c>
      <c r="G21">
        <f>VLOOKUP(E21,IFR!A:C,3,FALSE)</f>
        <v>0.19709438707431909</v>
      </c>
    </row>
    <row r="22" spans="1:7" x14ac:dyDescent="0.25">
      <c r="A22" t="s">
        <v>37</v>
      </c>
      <c r="B22" t="s">
        <v>16</v>
      </c>
      <c r="C22" t="str">
        <f t="shared" si="1"/>
        <v xml:space="preserve">'75-84', </v>
      </c>
      <c r="D22" s="4" t="str">
        <f t="shared" si="0"/>
        <v>0.197094387074319,</v>
      </c>
      <c r="E22" s="4" t="s">
        <v>65</v>
      </c>
      <c r="G22">
        <f>VLOOKUP(E22,IFR!A:C,3,FALSE)</f>
        <v>0.19709438707431909</v>
      </c>
    </row>
    <row r="23" spans="1:7" x14ac:dyDescent="0.25">
      <c r="A23" t="s">
        <v>38</v>
      </c>
      <c r="B23" t="s">
        <v>16</v>
      </c>
      <c r="C23" t="str">
        <f t="shared" si="1"/>
        <v xml:space="preserve">'85+', </v>
      </c>
      <c r="D23" s="4" t="str">
        <f t="shared" si="0"/>
        <v>0.342884309292267,</v>
      </c>
      <c r="E23" s="4" t="s">
        <v>66</v>
      </c>
      <c r="G23">
        <f>VLOOKUP(E23,IFR!A:C,3,FALSE)</f>
        <v>0.34288430929226654</v>
      </c>
    </row>
    <row r="24" spans="1:7" x14ac:dyDescent="0.25">
      <c r="A24" t="s">
        <v>39</v>
      </c>
      <c r="B24" t="s">
        <v>40</v>
      </c>
      <c r="C24" t="str">
        <f t="shared" si="1"/>
        <v xml:space="preserve">'0-29', </v>
      </c>
      <c r="D24" s="4" t="str">
        <f t="shared" si="0"/>
        <v>0.000331531322701834,</v>
      </c>
      <c r="E24" s="4" t="s">
        <v>70</v>
      </c>
      <c r="G24">
        <f>VLOOKUP(E24,IFR!A:C,2,FALSE)</f>
        <v>3.3153132270183431E-4</v>
      </c>
    </row>
    <row r="25" spans="1:7" x14ac:dyDescent="0.25">
      <c r="A25" t="s">
        <v>41</v>
      </c>
      <c r="B25" t="s">
        <v>40</v>
      </c>
      <c r="C25" t="str">
        <f t="shared" si="1"/>
        <v xml:space="preserve">'0-29', </v>
      </c>
      <c r="D25" s="4" t="str">
        <f t="shared" si="0"/>
        <v>0.000331531322701834,</v>
      </c>
      <c r="E25" s="4" t="s">
        <v>70</v>
      </c>
      <c r="G25">
        <f>VLOOKUP(E25,IFR!A:C,2,FALSE)</f>
        <v>3.3153132270183431E-4</v>
      </c>
    </row>
    <row r="26" spans="1:7" x14ac:dyDescent="0.25">
      <c r="A26" t="s">
        <v>42</v>
      </c>
      <c r="B26" t="s">
        <v>40</v>
      </c>
      <c r="C26" t="str">
        <f t="shared" si="1"/>
        <v xml:space="preserve">'0-29', </v>
      </c>
      <c r="D26" s="4" t="str">
        <f t="shared" si="0"/>
        <v>0.000331531322701834,</v>
      </c>
      <c r="E26" s="4" t="s">
        <v>70</v>
      </c>
      <c r="G26">
        <f>VLOOKUP(E26,IFR!A:C,2,FALSE)</f>
        <v>3.3153132270183431E-4</v>
      </c>
    </row>
    <row r="27" spans="1:7" x14ac:dyDescent="0.25">
      <c r="A27" t="s">
        <v>43</v>
      </c>
      <c r="B27" t="s">
        <v>40</v>
      </c>
      <c r="C27" t="str">
        <f t="shared" si="1"/>
        <v xml:space="preserve">'0-29', </v>
      </c>
      <c r="D27" s="4" t="str">
        <f t="shared" si="0"/>
        <v>0.000331531322701834,</v>
      </c>
      <c r="E27" s="4" t="s">
        <v>70</v>
      </c>
      <c r="G27">
        <f>VLOOKUP(E27,IFR!A:C,2,FALSE)</f>
        <v>3.3153132270183431E-4</v>
      </c>
    </row>
    <row r="28" spans="1:7" x14ac:dyDescent="0.25">
      <c r="A28" t="s">
        <v>44</v>
      </c>
      <c r="B28" t="s">
        <v>40</v>
      </c>
      <c r="C28" t="str">
        <f t="shared" si="1"/>
        <v xml:space="preserve">'0-29', </v>
      </c>
      <c r="D28" s="4" t="str">
        <f t="shared" si="0"/>
        <v>0.000331531322701834,</v>
      </c>
      <c r="E28" s="4" t="s">
        <v>70</v>
      </c>
      <c r="G28">
        <f>VLOOKUP(E28,IFR!A:C,2,FALSE)</f>
        <v>3.3153132270183431E-4</v>
      </c>
    </row>
    <row r="29" spans="1:7" x14ac:dyDescent="0.25">
      <c r="A29" t="s">
        <v>45</v>
      </c>
      <c r="B29" t="s">
        <v>40</v>
      </c>
      <c r="C29" t="str">
        <f t="shared" si="1"/>
        <v xml:space="preserve">'0-29', </v>
      </c>
      <c r="D29" s="4" t="str">
        <f t="shared" si="0"/>
        <v>0.000331531322701834,</v>
      </c>
      <c r="E29" s="4" t="s">
        <v>70</v>
      </c>
      <c r="G29">
        <f>VLOOKUP(E29,IFR!A:C,2,FALSE)</f>
        <v>3.3153132270183431E-4</v>
      </c>
    </row>
    <row r="30" spans="1:7" x14ac:dyDescent="0.25">
      <c r="A30" t="s">
        <v>46</v>
      </c>
      <c r="B30" t="s">
        <v>40</v>
      </c>
      <c r="C30" t="str">
        <f t="shared" si="1"/>
        <v xml:space="preserve">'0-29', </v>
      </c>
      <c r="D30" s="4" t="str">
        <f t="shared" si="0"/>
        <v>0.000331531322701834,</v>
      </c>
      <c r="E30" s="4" t="s">
        <v>70</v>
      </c>
      <c r="G30">
        <f>VLOOKUP(E30,IFR!A:C,2,FALSE)</f>
        <v>3.3153132270183431E-4</v>
      </c>
    </row>
    <row r="31" spans="1:7" x14ac:dyDescent="0.25">
      <c r="A31" t="s">
        <v>47</v>
      </c>
      <c r="B31" t="s">
        <v>40</v>
      </c>
      <c r="C31" t="str">
        <f t="shared" si="1"/>
        <v xml:space="preserve">'0-29', </v>
      </c>
      <c r="D31" s="4" t="str">
        <f t="shared" si="0"/>
        <v>0.000331531322701834,</v>
      </c>
      <c r="E31" s="4" t="s">
        <v>70</v>
      </c>
      <c r="G31">
        <f>VLOOKUP(E31,IFR!A:C,2,FALSE)</f>
        <v>3.3153132270183431E-4</v>
      </c>
    </row>
    <row r="32" spans="1:7" x14ac:dyDescent="0.25">
      <c r="A32" t="s">
        <v>48</v>
      </c>
      <c r="B32" t="s">
        <v>40</v>
      </c>
      <c r="C32" t="str">
        <f t="shared" si="1"/>
        <v xml:space="preserve">'0-29', </v>
      </c>
      <c r="D32" s="4" t="str">
        <f t="shared" si="0"/>
        <v>0.000331531322701834,</v>
      </c>
      <c r="E32" s="4" t="s">
        <v>70</v>
      </c>
      <c r="G32">
        <f>VLOOKUP(E32,IFR!A:C,2,FALSE)</f>
        <v>3.3153132270183431E-4</v>
      </c>
    </row>
    <row r="33" spans="1:7" x14ac:dyDescent="0.25">
      <c r="A33" t="s">
        <v>49</v>
      </c>
      <c r="B33" t="s">
        <v>40</v>
      </c>
      <c r="C33" t="str">
        <f t="shared" si="1"/>
        <v xml:space="preserve">'30-39', </v>
      </c>
      <c r="D33" s="4" t="str">
        <f t="shared" si="0"/>
        <v>0.00129709261767221,</v>
      </c>
      <c r="E33" t="s">
        <v>67</v>
      </c>
      <c r="G33">
        <f>VLOOKUP(E33,IFR!A:C,2,FALSE)</f>
        <v>1.297092617672211E-3</v>
      </c>
    </row>
    <row r="34" spans="1:7" x14ac:dyDescent="0.25">
      <c r="A34" t="s">
        <v>50</v>
      </c>
      <c r="B34" t="s">
        <v>40</v>
      </c>
      <c r="C34" t="str">
        <f t="shared" si="1"/>
        <v xml:space="preserve">'30-39', </v>
      </c>
      <c r="D34" s="4" t="str">
        <f t="shared" si="0"/>
        <v>0.00129709261767221,</v>
      </c>
      <c r="E34" t="s">
        <v>67</v>
      </c>
      <c r="G34">
        <f>VLOOKUP(E34,IFR!A:C,2,FALSE)</f>
        <v>1.297092617672211E-3</v>
      </c>
    </row>
    <row r="35" spans="1:7" x14ac:dyDescent="0.25">
      <c r="A35" t="s">
        <v>51</v>
      </c>
      <c r="B35" t="s">
        <v>40</v>
      </c>
      <c r="C35" t="str">
        <f t="shared" si="1"/>
        <v xml:space="preserve">'40-49', </v>
      </c>
      <c r="D35" s="4" t="str">
        <f t="shared" si="0"/>
        <v>0.00330552006412572,</v>
      </c>
      <c r="E35" t="s">
        <v>68</v>
      </c>
      <c r="G35">
        <f>VLOOKUP(E35,IFR!A:C,2,FALSE)</f>
        <v>3.305520064125721E-3</v>
      </c>
    </row>
    <row r="36" spans="1:7" x14ac:dyDescent="0.25">
      <c r="A36" t="s">
        <v>52</v>
      </c>
      <c r="B36" t="s">
        <v>40</v>
      </c>
      <c r="C36" t="str">
        <f t="shared" si="1"/>
        <v xml:space="preserve">'40-49', </v>
      </c>
      <c r="D36" s="4" t="str">
        <f t="shared" si="0"/>
        <v>0.00330552006412572,</v>
      </c>
      <c r="E36" t="s">
        <v>68</v>
      </c>
      <c r="G36">
        <f>VLOOKUP(E36,IFR!A:C,2,FALSE)</f>
        <v>3.305520064125721E-3</v>
      </c>
    </row>
    <row r="37" spans="1:7" x14ac:dyDescent="0.25">
      <c r="A37" t="s">
        <v>53</v>
      </c>
      <c r="B37" t="s">
        <v>40</v>
      </c>
      <c r="C37" t="str">
        <f t="shared" si="1"/>
        <v xml:space="preserve">'50-64', </v>
      </c>
      <c r="D37" s="4" t="str">
        <f t="shared" si="0"/>
        <v>0.0134138523151203,</v>
      </c>
      <c r="E37" s="4" t="s">
        <v>63</v>
      </c>
      <c r="G37">
        <f>VLOOKUP(E37,IFR!A:C,2,FALSE)</f>
        <v>1.3413852315120331E-2</v>
      </c>
    </row>
    <row r="38" spans="1:7" x14ac:dyDescent="0.25">
      <c r="A38" t="s">
        <v>54</v>
      </c>
      <c r="B38" t="s">
        <v>40</v>
      </c>
      <c r="C38" t="str">
        <f t="shared" si="1"/>
        <v xml:space="preserve">'50-64', </v>
      </c>
      <c r="D38" s="4" t="str">
        <f t="shared" si="0"/>
        <v>0.0134138523151203,</v>
      </c>
      <c r="E38" s="4" t="s">
        <v>63</v>
      </c>
      <c r="G38">
        <f>VLOOKUP(E38,IFR!A:C,2,FALSE)</f>
        <v>1.3413852315120331E-2</v>
      </c>
    </row>
    <row r="39" spans="1:7" x14ac:dyDescent="0.25">
      <c r="A39" t="s">
        <v>55</v>
      </c>
      <c r="B39" t="s">
        <v>40</v>
      </c>
      <c r="C39" t="str">
        <f t="shared" si="1"/>
        <v xml:space="preserve">'50-64', </v>
      </c>
      <c r="D39" s="4" t="str">
        <f t="shared" si="0"/>
        <v>0.0134138523151203,</v>
      </c>
      <c r="E39" s="4" t="s">
        <v>63</v>
      </c>
      <c r="G39">
        <f>VLOOKUP(E39,IFR!A:C,2,FALSE)</f>
        <v>1.3413852315120331E-2</v>
      </c>
    </row>
    <row r="40" spans="1:7" x14ac:dyDescent="0.25">
      <c r="A40" t="s">
        <v>56</v>
      </c>
      <c r="B40" t="s">
        <v>40</v>
      </c>
      <c r="C40" t="str">
        <f t="shared" si="1"/>
        <v xml:space="preserve">'50-64', </v>
      </c>
      <c r="D40" s="4" t="str">
        <f t="shared" si="0"/>
        <v>0.0134138523151203,</v>
      </c>
      <c r="E40" s="4" t="s">
        <v>63</v>
      </c>
      <c r="G40">
        <f>VLOOKUP(E40,IFR!A:C,2,FALSE)</f>
        <v>1.3413852315120331E-2</v>
      </c>
    </row>
    <row r="41" spans="1:7" x14ac:dyDescent="0.25">
      <c r="A41" t="s">
        <v>57</v>
      </c>
      <c r="B41" t="s">
        <v>40</v>
      </c>
      <c r="C41" t="str">
        <f t="shared" si="1"/>
        <v xml:space="preserve">'65-74', </v>
      </c>
      <c r="D41" s="4" t="str">
        <f t="shared" si="0"/>
        <v>0.0570852075438223,</v>
      </c>
      <c r="E41" s="4" t="s">
        <v>64</v>
      </c>
      <c r="G41">
        <f>VLOOKUP(E41,IFR!A:C,2,FALSE)</f>
        <v>5.7085207543822292E-2</v>
      </c>
    </row>
    <row r="42" spans="1:7" x14ac:dyDescent="0.25">
      <c r="A42" t="s">
        <v>58</v>
      </c>
      <c r="B42" t="s">
        <v>40</v>
      </c>
      <c r="C42" t="str">
        <f t="shared" si="1"/>
        <v xml:space="preserve">'65-74', </v>
      </c>
      <c r="D42" s="4" t="str">
        <f t="shared" si="0"/>
        <v>0.0570852075438223,</v>
      </c>
      <c r="E42" s="4" t="s">
        <v>64</v>
      </c>
      <c r="G42">
        <f>VLOOKUP(E42,IFR!A:C,2,FALSE)</f>
        <v>5.7085207543822292E-2</v>
      </c>
    </row>
    <row r="43" spans="1:7" x14ac:dyDescent="0.25">
      <c r="A43" t="s">
        <v>59</v>
      </c>
      <c r="B43" t="s">
        <v>40</v>
      </c>
      <c r="C43" t="str">
        <f t="shared" si="1"/>
        <v xml:space="preserve">'65-74', </v>
      </c>
      <c r="D43" s="4" t="str">
        <f t="shared" si="0"/>
        <v>0.0570852075438223,</v>
      </c>
      <c r="E43" s="4" t="s">
        <v>64</v>
      </c>
      <c r="G43">
        <f>VLOOKUP(E43,IFR!A:C,2,FALSE)</f>
        <v>5.7085207543822292E-2</v>
      </c>
    </row>
    <row r="44" spans="1:7" x14ac:dyDescent="0.25">
      <c r="A44" t="s">
        <v>60</v>
      </c>
      <c r="B44" t="s">
        <v>40</v>
      </c>
      <c r="C44" t="str">
        <f t="shared" si="1"/>
        <v xml:space="preserve">'75-84', </v>
      </c>
      <c r="D44" s="4" t="str">
        <f t="shared" si="0"/>
        <v>0.13462619248955,</v>
      </c>
      <c r="E44" s="4" t="s">
        <v>65</v>
      </c>
      <c r="G44">
        <f>VLOOKUP(E44,IFR!A:C,2,FALSE)</f>
        <v>0.1346261924895501</v>
      </c>
    </row>
    <row r="45" spans="1:7" x14ac:dyDescent="0.25">
      <c r="A45" t="s">
        <v>61</v>
      </c>
      <c r="B45" t="s">
        <v>40</v>
      </c>
      <c r="C45" t="str">
        <f t="shared" si="1"/>
        <v xml:space="preserve">'75-84', </v>
      </c>
      <c r="D45" s="4" t="str">
        <f t="shared" si="0"/>
        <v>0.13462619248955,</v>
      </c>
      <c r="E45" s="4" t="s">
        <v>65</v>
      </c>
      <c r="G45">
        <f>VLOOKUP(E45,IFR!A:C,2,FALSE)</f>
        <v>0.1346261924895501</v>
      </c>
    </row>
    <row r="46" spans="1:7" x14ac:dyDescent="0.25">
      <c r="A46" t="s">
        <v>62</v>
      </c>
      <c r="B46" t="s">
        <v>40</v>
      </c>
      <c r="C46" t="str">
        <f t="shared" si="1"/>
        <v xml:space="preserve">'85+', </v>
      </c>
      <c r="D46" s="4" t="str">
        <f t="shared" si="0"/>
        <v>0.248673081639328,</v>
      </c>
      <c r="E46" s="4" t="s">
        <v>66</v>
      </c>
      <c r="G46">
        <f>VLOOKUP(E46,IFR!A:C,2,FALSE)</f>
        <v>0.24867308163932778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Deaths</vt:lpstr>
      <vt:lpstr>IFR</vt:lpstr>
      <vt:lpstr>Race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Mathew Hauer</cp:lastModifiedBy>
  <dcterms:created xsi:type="dcterms:W3CDTF">2020-10-15T20:23:17Z</dcterms:created>
  <dcterms:modified xsi:type="dcterms:W3CDTF">2020-10-15T21:17:27Z</dcterms:modified>
</cp:coreProperties>
</file>