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TL">'RELEVANCIA-PUNTAJE'!$B$3</definedName>
    <definedName name="MR_NL">'RELEVANCIA-PUNTAJE'!$E$3</definedName>
    <definedName name="NL">'RELEVANCIA-PUNTAJE'!$E$2</definedName>
    <definedName name="PR">'RELEVANCIA-PUNTAJE'!$A$5</definedName>
    <definedName name="CL">'RELEVANCIA-PUNTAJE'!$B$2</definedName>
    <definedName name="MR_CL">'RELEVANCIA-PUNTAJE'!$B$3</definedName>
    <definedName name="PR_ML">'RELEVANCIA-PUNTAJE'!$D$5</definedName>
    <definedName name="MR_L">'RELEVANCIA-PUNTAJE'!$C$3</definedName>
    <definedName name="RE">'RELEVANCIA-PUNTAJE'!$A$4</definedName>
    <definedName name="PR_NL">'RELEVANCIA-PUNTAJE'!$E$5</definedName>
    <definedName name="MR">'RELEVANCIA-PUNTAJE'!$A$3</definedName>
    <definedName name="RE_NL">'RELEVANCIA-PUNTAJE'!$E$4</definedName>
    <definedName name="RE_TL">'RELEVANCIA-PUNTAJE'!$B$4</definedName>
    <definedName name="L">'RELEVANCIA-PUNTAJE'!$C$2</definedName>
    <definedName name="RE_ML">'RELEVANCIA-PUNTAJE'!$D$4</definedName>
    <definedName name="PR_TL">'RELEVANCIA-PUNTAJE'!$B$5</definedName>
    <definedName name="ML">'RELEVANCIA-PUNTAJE'!$D$2</definedName>
    <definedName name="MR_ML">'RELEVANCIA-PUNTAJE'!$D$3</definedName>
    <definedName name="TL">'RELEVANCIA-PUNTAJE'!$B$2</definedName>
  </definedNames>
  <calcPr/>
  <extLst>
    <ext uri="GoogleSheetsCustomDataVersion2">
      <go:sheetsCustomData xmlns:go="http://customooxmlschemas.google.com/" r:id="rId10" roundtripDataChecksum="x2aJmKExSmeZZFsaDOu4xdE2fxKr7uS9QaYBowo2zMA="/>
    </ext>
  </extLst>
</workbook>
</file>

<file path=xl/sharedStrings.xml><?xml version="1.0" encoding="utf-8"?>
<sst xmlns="http://schemas.openxmlformats.org/spreadsheetml/2006/main" count="141" uniqueCount="97">
  <si>
    <t>INTEGRANTES</t>
  </si>
  <si>
    <t xml:space="preserve">IEP o IEE: </t>
  </si>
  <si>
    <t>EMPLEAB</t>
  </si>
  <si>
    <t>Mathias valenzuela alonso</t>
  </si>
  <si>
    <t xml:space="preserve">Celeste vera Rojas </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</si>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</sst>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EVALUACION1!$C$23</f>
        <v>7</v>
      </c>
      <c r="D4" s="8">
        <f>$C$34</f>
        <v>7</v>
      </c>
      <c r="E4" s="9">
        <f t="shared" ref="E4:E5" si="1">C4*C$2+D4*D$2</f>
        <v>7</v>
      </c>
      <c r="G4" s="10"/>
    </row>
    <row r="5">
      <c r="A5" s="6">
        <v>2.0</v>
      </c>
      <c r="B5" s="7" t="s">
        <v>4</v>
      </c>
      <c r="C5" s="8">
        <f>EVALUACION1!$C$23</f>
        <v>7</v>
      </c>
      <c r="D5" s="8">
        <f>C46</f>
        <v>7</v>
      </c>
      <c r="E5" s="9">
        <f t="shared" si="1"/>
        <v>7</v>
      </c>
      <c r="G5" s="10"/>
    </row>
    <row r="10" outlineLevel="1">
      <c r="A10" s="11" t="s">
        <v>5</v>
      </c>
      <c r="B10" s="12"/>
      <c r="C10" s="13" t="s">
        <v>6</v>
      </c>
      <c r="D10" s="14" t="s">
        <v>7</v>
      </c>
      <c r="E10" s="15"/>
      <c r="F10" s="15"/>
      <c r="G10" s="15"/>
      <c r="H10" s="15"/>
      <c r="I10" s="15"/>
      <c r="J10" s="15"/>
      <c r="K10" s="16"/>
    </row>
    <row r="11" outlineLevel="1">
      <c r="A11" s="17"/>
      <c r="B11" s="18" t="s">
        <v>8</v>
      </c>
      <c r="C11" s="5"/>
      <c r="D11" s="14" t="s">
        <v>9</v>
      </c>
      <c r="E11" s="16"/>
      <c r="F11" s="14" t="s">
        <v>10</v>
      </c>
      <c r="G11" s="16"/>
      <c r="H11" s="14" t="s">
        <v>11</v>
      </c>
      <c r="I11" s="16"/>
      <c r="J11" s="14" t="s">
        <v>12</v>
      </c>
      <c r="K11" s="16"/>
    </row>
    <row r="12" outlineLevel="1">
      <c r="A12" s="17"/>
      <c r="B12" s="19" t="str">
        <f>RUBRICA!A5</f>
        <v>1. Describe brevemente en qué consiste el Proyecto APT, justificando su relevancia para el campo laboral de su carrera.</v>
      </c>
      <c r="C12" s="20" t="s">
        <v>9</v>
      </c>
      <c r="D12" s="21" t="str">
        <f>IF($C12=CL,"X","")</f>
        <v>X</v>
      </c>
      <c r="E12" s="21">
        <f>IF(D12="X",100*0.1,"")</f>
        <v>10</v>
      </c>
      <c r="F12" s="21" t="str">
        <f>IF($C12=L,"X","")</f>
        <v/>
      </c>
      <c r="G12" s="21" t="str">
        <f>IF(F12="X",60*0.1,"")</f>
        <v/>
      </c>
      <c r="H12" s="21" t="str">
        <f>IF($C12=ML,"X","")</f>
        <v/>
      </c>
      <c r="I12" s="21" t="str">
        <f>IF(H12="X",30*0.1,"")</f>
        <v/>
      </c>
      <c r="J12" s="21" t="str">
        <f>IF($C12=NL,"X","")</f>
        <v/>
      </c>
      <c r="K12" s="21" t="str">
        <f t="shared" ref="K12:K21" si="2">IF($J12="X",0,"")</f>
        <v/>
      </c>
    </row>
    <row r="13" ht="26.25" customHeight="1" outlineLevel="1">
      <c r="A13" s="17"/>
      <c r="B13" s="19" t="str">
        <f>RUBRICA!A6</f>
        <v>2. Relaciona el Proyecto APT con las competencias del perfil de egreso de su Plan de Estudio.</v>
      </c>
      <c r="C13" s="20" t="s">
        <v>9</v>
      </c>
      <c r="D13" s="21" t="str">
        <f>IF($C13=CL,"X","")</f>
        <v>X</v>
      </c>
      <c r="E13" s="21">
        <f t="shared" ref="E13:E15" si="3">IF(D13="X",100*0.05,"")</f>
        <v>5</v>
      </c>
      <c r="F13" s="21" t="str">
        <f>IF($C13=L,"X","")</f>
        <v/>
      </c>
      <c r="G13" s="21" t="str">
        <f t="shared" ref="G13:G15" si="4">IF(F13="X",60*0.05,"")</f>
        <v/>
      </c>
      <c r="H13" s="21" t="str">
        <f>IF($C13=ML,"X","")</f>
        <v/>
      </c>
      <c r="I13" s="21" t="str">
        <f t="shared" ref="I13:I15" si="5">IF(H13="X",30*0.05,"")</f>
        <v/>
      </c>
      <c r="J13" s="21" t="str">
        <f>IF($C13=NL,"X","")</f>
        <v/>
      </c>
      <c r="K13" s="21" t="str">
        <f t="shared" si="2"/>
        <v/>
      </c>
    </row>
    <row r="14" outlineLevel="1">
      <c r="A14" s="17"/>
      <c r="B14" s="19" t="str">
        <f>RUBRICA!A8</f>
        <v>4.  Argumenta por qué el proyecto es factible de realizarse en el marco de la asignatura. </v>
      </c>
      <c r="C14" s="20" t="s">
        <v>9</v>
      </c>
      <c r="D14" s="21" t="str">
        <f>IF($C14=CL,"X","")</f>
        <v>X</v>
      </c>
      <c r="E14" s="21">
        <f t="shared" si="3"/>
        <v>5</v>
      </c>
      <c r="F14" s="21" t="str">
        <f>IF($C14=L,"X","")</f>
        <v/>
      </c>
      <c r="G14" s="21" t="str">
        <f t="shared" si="4"/>
        <v/>
      </c>
      <c r="H14" s="21" t="str">
        <f>IF($C14=ML,"X","")</f>
        <v/>
      </c>
      <c r="I14" s="21" t="str">
        <f t="shared" si="5"/>
        <v/>
      </c>
      <c r="J14" s="21" t="str">
        <f>IF($C14=NL,"X","")</f>
        <v/>
      </c>
      <c r="K14" s="21" t="str">
        <f t="shared" si="2"/>
        <v/>
      </c>
    </row>
    <row r="15" outlineLevel="1">
      <c r="A15" s="17"/>
      <c r="B15" s="19" t="str">
        <f>RUBRICA!A9</f>
        <v>5. Formula objetivos claros, concisos y coherentes con la disciplina y la situación a abordar. </v>
      </c>
      <c r="C15" s="20" t="s">
        <v>9</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RUBRICA!A10</f>
        <v>6. Propone una metodología de trabajo que permite alcanzar los objetivos propuestos y es pertinente con los requerimientos disciplinares.</v>
      </c>
      <c r="C16" s="20" t="s">
        <v>9</v>
      </c>
      <c r="D16" s="21" t="str">
        <f>IF($C16=CL,"X","")</f>
        <v>X</v>
      </c>
      <c r="E16" s="21">
        <f t="shared" ref="E16:E17" si="6">IF(D16="X",100*0.1,"")</f>
        <v>10</v>
      </c>
      <c r="F16" s="21" t="str">
        <f>IF($C16=L,"X","")</f>
        <v/>
      </c>
      <c r="G16" s="21" t="str">
        <f t="shared" ref="G16:G17" si="7">IF(F16="X",60*0.1,"")</f>
        <v/>
      </c>
      <c r="H16" s="21" t="str">
        <f>IF($C16=ML,"X","")</f>
        <v/>
      </c>
      <c r="I16" s="21" t="str">
        <f t="shared" ref="I16:I17" si="8">IF(H16="X",30*0.1,"")</f>
        <v/>
      </c>
      <c r="J16" s="21" t="str">
        <f>IF($C16=NL,"X","")</f>
        <v/>
      </c>
      <c r="K16" s="21" t="str">
        <f t="shared" si="2"/>
        <v/>
      </c>
    </row>
    <row r="17" outlineLevel="1">
      <c r="A17" s="17"/>
      <c r="B17" s="19" t="str">
        <f>RUBRICA!A11</f>
        <v>7. Establece un plan de trabajo para su proyecto APT considerando los recursos, duración, facilitadores y obstaculizadores en el desarrollo de las actividades. </v>
      </c>
      <c r="C17" s="20" t="s">
        <v>9</v>
      </c>
      <c r="D17" s="21" t="str">
        <f>IF($C17=CL,"X","")</f>
        <v>X</v>
      </c>
      <c r="E17" s="21">
        <f t="shared" si="6"/>
        <v>10</v>
      </c>
      <c r="F17" s="21" t="str">
        <f>IF($C17=L,"X","")</f>
        <v/>
      </c>
      <c r="G17" s="21" t="str">
        <f t="shared" si="7"/>
        <v/>
      </c>
      <c r="H17" s="21" t="str">
        <f>IF($C17=ML,"X","")</f>
        <v/>
      </c>
      <c r="I17" s="21" t="str">
        <f t="shared" si="8"/>
        <v/>
      </c>
      <c r="J17" s="21" t="str">
        <f>IF($C17=NL,"X","")</f>
        <v/>
      </c>
      <c r="K17" s="21" t="str">
        <f t="shared" si="2"/>
        <v/>
      </c>
    </row>
    <row r="18" outlineLevel="1">
      <c r="A18" s="17"/>
      <c r="B18" s="19" t="str">
        <f>RUBRICA!A12</f>
        <v>8. Determina evidencias, justificando cómo estas dan cuenta del logro de las actividades del Proyecto APT.</v>
      </c>
      <c r="C18" s="20" t="s">
        <v>9</v>
      </c>
      <c r="D18" s="21" t="str">
        <f>IF($C18=CL,"X","")</f>
        <v>X</v>
      </c>
      <c r="E18" s="21">
        <f t="shared" ref="E18:E20" si="9">IF(D18="X",100*0.05,"")</f>
        <v>5</v>
      </c>
      <c r="F18" s="21" t="str">
        <f>IF($C18=L,"X","")</f>
        <v/>
      </c>
      <c r="G18" s="21" t="str">
        <f t="shared" ref="G18:G20" si="10">IF(F18="X",60*0.05,"")</f>
        <v/>
      </c>
      <c r="H18" s="21" t="str">
        <f>IF($C18=ML,"X","")</f>
        <v/>
      </c>
      <c r="I18" s="21" t="str">
        <f t="shared" ref="I18:I20" si="11">IF(H18="X",30*0.05,"")</f>
        <v/>
      </c>
      <c r="J18" s="21" t="str">
        <f>IF($C18=NL,"X","")</f>
        <v/>
      </c>
      <c r="K18" s="21" t="str">
        <f t="shared" si="2"/>
        <v/>
      </c>
    </row>
    <row r="19" outlineLevel="1">
      <c r="A19" s="17"/>
      <c r="B19" s="19" t="str">
        <f>RUBRICA!A13</f>
        <v>9. Utiliza reglas de redacción, ortografía (literal, puntual, acentual) y las normas para citas y referencias. </v>
      </c>
      <c r="C19" s="20" t="s">
        <v>9</v>
      </c>
      <c r="D19" s="21" t="str">
        <f>IF($C19=CL,"X","")</f>
        <v>X</v>
      </c>
      <c r="E19" s="21">
        <f t="shared" si="9"/>
        <v>5</v>
      </c>
      <c r="F19" s="21" t="str">
        <f>IF($C19=L,"X","")</f>
        <v/>
      </c>
      <c r="G19" s="21" t="str">
        <f t="shared" si="10"/>
        <v/>
      </c>
      <c r="H19" s="21" t="str">
        <f>IF($C19=ML,"X","")</f>
        <v/>
      </c>
      <c r="I19" s="21" t="str">
        <f t="shared" si="11"/>
        <v/>
      </c>
      <c r="J19" s="21" t="str">
        <f>IF($C19=NL,"X","")</f>
        <v/>
      </c>
      <c r="K19" s="21" t="str">
        <f t="shared" si="2"/>
        <v/>
      </c>
    </row>
    <row r="20" ht="22.5" customHeight="1" outlineLevel="1">
      <c r="A20" s="17"/>
      <c r="B20" s="19" t="str">
        <f>RUBRICA!A14</f>
        <v>10. Cumple completando el contenido del informe de presentación del proyecto de acuerdo con la plantilla entregada.</v>
      </c>
      <c r="C20" s="20" t="s">
        <v>9</v>
      </c>
      <c r="D20" s="21" t="str">
        <f>IF($C20=CL,"X","")</f>
        <v>X</v>
      </c>
      <c r="E20" s="21">
        <f t="shared" si="9"/>
        <v>5</v>
      </c>
      <c r="F20" s="21" t="str">
        <f>IF($C20=L,"X","")</f>
        <v/>
      </c>
      <c r="G20" s="21" t="str">
        <f t="shared" si="10"/>
        <v/>
      </c>
      <c r="H20" s="21" t="str">
        <f>IF($C20=ML,"X","")</f>
        <v/>
      </c>
      <c r="I20" s="21" t="str">
        <f t="shared" si="11"/>
        <v/>
      </c>
      <c r="J20" s="21" t="str">
        <f>IF($C20=NL,"X","")</f>
        <v/>
      </c>
      <c r="K20" s="21" t="str">
        <f t="shared" si="2"/>
        <v/>
      </c>
    </row>
    <row r="21" ht="15.75" customHeight="1" outlineLevel="1">
      <c r="A21" s="17"/>
      <c r="B21" s="19" t="str">
        <f>RUBRICA!A16</f>
        <v>12. Desarrolla un plan de trabajo que permita del logro de los objetivos propuestos del proyecto de 
acuerdo a los tiempos para su desarrollo</v>
      </c>
      <c r="C21" s="20" t="s">
        <v>9</v>
      </c>
      <c r="D21" s="21" t="str">
        <f>IF($C21=CL,"X","")</f>
        <v>X</v>
      </c>
      <c r="E21" s="21">
        <f>IF(D21="X",100*0.1,"")</f>
        <v>10</v>
      </c>
      <c r="F21" s="21" t="str">
        <f>IF($C21=L,"X","")</f>
        <v/>
      </c>
      <c r="G21" s="21" t="str">
        <f>IF(F21="X",60*0.1,"")</f>
        <v/>
      </c>
      <c r="H21" s="21" t="str">
        <f>IF($C21=ML,"X","")</f>
        <v/>
      </c>
      <c r="I21" s="21" t="str">
        <f>IF(H21="X",30*0.1,"")</f>
        <v/>
      </c>
      <c r="J21" s="21" t="str">
        <f>IF($C21=NL,"X","")</f>
        <v/>
      </c>
      <c r="K21" s="21" t="str">
        <f t="shared" si="2"/>
        <v/>
      </c>
    </row>
    <row r="22" ht="15.75" customHeight="1" outlineLevel="1">
      <c r="A22" s="17"/>
      <c r="B22" s="22" t="s">
        <v>13</v>
      </c>
      <c r="C22" s="23">
        <f>E22+G22+I22+K22</f>
        <v>70</v>
      </c>
      <c r="D22" s="24"/>
      <c r="E22" s="24">
        <f>SUM(E12:E21)</f>
        <v>70</v>
      </c>
      <c r="F22" s="24"/>
      <c r="G22" s="24">
        <f>SUM(G12:G21)</f>
        <v>0</v>
      </c>
      <c r="H22" s="24"/>
      <c r="I22" s="24">
        <f>SUM(I12:I21)</f>
        <v>0</v>
      </c>
      <c r="J22" s="24"/>
      <c r="K22" s="24">
        <f>SUM(K12:K21)</f>
        <v>0</v>
      </c>
    </row>
    <row r="23" ht="15.75" customHeight="1" outlineLevel="1">
      <c r="A23" s="5"/>
      <c r="B23" s="25" t="s">
        <v>14</v>
      </c>
      <c r="C23" s="26">
        <f>VLOOKUP(C22,ESCALA_IEP!A2:B142,2,FALSE)</f>
        <v>7</v>
      </c>
    </row>
    <row r="24" ht="15.75" customHeight="1"/>
    <row r="25" ht="15.75" customHeight="1"/>
    <row r="26" ht="15.75" customHeight="1">
      <c r="A26" s="27" t="s">
        <v>15</v>
      </c>
      <c r="B26" s="28" t="s">
        <v>16</v>
      </c>
      <c r="C26" s="29" t="str">
        <f>$B$4</f>
        <v>Mathias valenzuela alonso</v>
      </c>
      <c r="D26" s="30"/>
      <c r="E26" s="30"/>
      <c r="F26" s="30"/>
      <c r="G26" s="30"/>
      <c r="H26" s="30"/>
      <c r="I26" s="30"/>
      <c r="J26" s="30"/>
      <c r="K26" s="31"/>
    </row>
    <row r="27" ht="15.75" customHeight="1">
      <c r="A27" s="17"/>
      <c r="B27" s="5"/>
      <c r="C27" s="32"/>
      <c r="D27" s="33"/>
      <c r="E27" s="33"/>
      <c r="F27" s="33"/>
      <c r="G27" s="33"/>
      <c r="H27" s="33"/>
      <c r="I27" s="33"/>
      <c r="J27" s="33"/>
      <c r="K27" s="34"/>
    </row>
    <row r="28" ht="15.75" customHeight="1">
      <c r="A28" s="17"/>
      <c r="B28" s="12" t="s">
        <v>17</v>
      </c>
      <c r="C28" s="13" t="s">
        <v>6</v>
      </c>
      <c r="D28" s="14" t="s">
        <v>7</v>
      </c>
      <c r="E28" s="15"/>
      <c r="F28" s="15"/>
      <c r="G28" s="15"/>
      <c r="H28" s="15"/>
      <c r="I28" s="15"/>
      <c r="J28" s="15"/>
      <c r="K28" s="16"/>
    </row>
    <row r="29" ht="15.75" customHeight="1">
      <c r="A29" s="17"/>
      <c r="B29" s="35" t="s">
        <v>8</v>
      </c>
      <c r="C29" s="5"/>
      <c r="D29" s="14" t="s">
        <v>9</v>
      </c>
      <c r="E29" s="16"/>
      <c r="F29" s="14" t="s">
        <v>10</v>
      </c>
      <c r="G29" s="16"/>
      <c r="H29" s="14" t="s">
        <v>18</v>
      </c>
      <c r="I29" s="16"/>
      <c r="J29" s="14" t="s">
        <v>12</v>
      </c>
      <c r="K29" s="16"/>
    </row>
    <row r="30" ht="24.0" customHeight="1">
      <c r="A30" s="17"/>
      <c r="B30" s="19" t="str">
        <f>RUBRICA!A7</f>
        <v>3. Relaciona el Proyecto APT con sus intereses profesionales. *</v>
      </c>
      <c r="C30" s="20" t="s">
        <v>9</v>
      </c>
      <c r="D30" s="21" t="str">
        <f>IF($C30=CL,"X","")</f>
        <v>X</v>
      </c>
      <c r="E30" s="21">
        <f t="shared" ref="E30:E32" si="12">IF(D30="X",100*0.1,"")</f>
        <v>10</v>
      </c>
      <c r="F30" s="21" t="str">
        <f>IF($C30=L,"X","")</f>
        <v/>
      </c>
      <c r="G30" s="21" t="str">
        <f t="shared" ref="G30:G32" si="13">IF(F30="X",60*0.1,"")</f>
        <v/>
      </c>
      <c r="H30" s="21" t="str">
        <f>IF($C30=ML,"X","")</f>
        <v/>
      </c>
      <c r="I30" s="21" t="str">
        <f t="shared" ref="I30:I32" si="14">IF(H30="X",30*0.1,"")</f>
        <v/>
      </c>
      <c r="J30" s="21" t="str">
        <f>IF($C30=NL,"X","")</f>
        <v/>
      </c>
      <c r="K30" s="21" t="str">
        <f t="shared" ref="K30:K32" si="15">IF($J30="X",0,"")</f>
        <v/>
      </c>
    </row>
    <row r="31" ht="25.5" customHeight="1">
      <c r="A31" s="17"/>
      <c r="B31" s="19" t="str">
        <f>RUBRICA!A15</f>
        <v>11. Expone el tema utilizando un lenguaje técnico disciplinar al presentar la propuesta y responde evidenciando un manejo de la información. *</v>
      </c>
      <c r="C31" s="20" t="s">
        <v>9</v>
      </c>
      <c r="D31" s="21" t="str">
        <f>IF($C31=CL,"X","")</f>
        <v>X</v>
      </c>
      <c r="E31" s="21">
        <f t="shared" si="12"/>
        <v>10</v>
      </c>
      <c r="F31" s="21" t="str">
        <f>IF($C31=L,"X","")</f>
        <v/>
      </c>
      <c r="G31" s="21" t="str">
        <f t="shared" si="13"/>
        <v/>
      </c>
      <c r="H31" s="21" t="str">
        <f>IF($C31=ML,"X","")</f>
        <v/>
      </c>
      <c r="I31" s="21" t="str">
        <f t="shared" si="14"/>
        <v/>
      </c>
      <c r="J31" s="21" t="str">
        <f>IF($C31=NL,"X","")</f>
        <v/>
      </c>
      <c r="K31" s="21" t="str">
        <f t="shared" si="15"/>
        <v/>
      </c>
    </row>
    <row r="32" ht="15.75" customHeight="1">
      <c r="A32" s="17"/>
      <c r="B32" s="19" t="str">
        <f>RUBRICA!A17</f>
        <v>13. Colaboración y trabajo en equipo *</v>
      </c>
      <c r="C32" s="20" t="s">
        <v>9</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36" t="s">
        <v>19</v>
      </c>
      <c r="C33" s="37">
        <f>E33+G33+I33+K33</f>
        <v>30</v>
      </c>
      <c r="D33" s="24"/>
      <c r="E33" s="24">
        <f>SUM(E30:E32)</f>
        <v>30</v>
      </c>
      <c r="F33" s="24"/>
      <c r="G33" s="24">
        <f>SUM(G30:G32)</f>
        <v>0</v>
      </c>
      <c r="H33" s="24"/>
      <c r="I33" s="24">
        <f>SUM(I30:I32)</f>
        <v>0</v>
      </c>
      <c r="J33" s="24"/>
      <c r="K33" s="24">
        <f>SUM(K30:K32)</f>
        <v>0</v>
      </c>
    </row>
    <row r="34" ht="15.75" customHeight="1">
      <c r="A34" s="5"/>
      <c r="B34" s="38" t="s">
        <v>14</v>
      </c>
      <c r="C34" s="26">
        <f>VLOOKUP(C33,ESCALA_TRAB_EQUIP!A2:B62,2,FALSE)</f>
        <v>7</v>
      </c>
    </row>
    <row r="35" ht="15.75" customHeight="1">
      <c r="B35" s="39"/>
      <c r="C35" s="40"/>
    </row>
    <row r="36" ht="15.75" customHeight="1">
      <c r="B36" s="39"/>
      <c r="C36" s="40"/>
    </row>
    <row r="37" ht="15.75" customHeight="1"/>
    <row r="38" ht="15.75" customHeight="1">
      <c r="A38" s="27" t="s">
        <v>15</v>
      </c>
      <c r="B38" s="28" t="s">
        <v>16</v>
      </c>
      <c r="C38" s="29" t="str">
        <f>B5</f>
        <v>Celeste vera Rojas </v>
      </c>
      <c r="D38" s="30"/>
      <c r="E38" s="30"/>
      <c r="F38" s="30"/>
      <c r="G38" s="30"/>
      <c r="H38" s="30"/>
      <c r="I38" s="30"/>
      <c r="J38" s="30"/>
      <c r="K38" s="31"/>
    </row>
    <row r="39" ht="15.75" customHeight="1">
      <c r="A39" s="17"/>
      <c r="B39" s="5"/>
      <c r="C39" s="32"/>
      <c r="D39" s="33"/>
      <c r="E39" s="33"/>
      <c r="F39" s="33"/>
      <c r="G39" s="33"/>
      <c r="H39" s="33"/>
      <c r="I39" s="33"/>
      <c r="J39" s="33"/>
      <c r="K39" s="34"/>
    </row>
    <row r="40" ht="15.75" customHeight="1">
      <c r="A40" s="17"/>
      <c r="B40" s="12" t="s">
        <v>17</v>
      </c>
      <c r="C40" s="13" t="s">
        <v>6</v>
      </c>
      <c r="D40" s="14" t="s">
        <v>7</v>
      </c>
      <c r="E40" s="15"/>
      <c r="F40" s="15"/>
      <c r="G40" s="15"/>
      <c r="H40" s="15"/>
      <c r="I40" s="15"/>
      <c r="J40" s="15"/>
      <c r="K40" s="16"/>
    </row>
    <row r="41" ht="15.75" customHeight="1">
      <c r="A41" s="17"/>
      <c r="B41" s="35" t="s">
        <v>8</v>
      </c>
      <c r="C41" s="5"/>
      <c r="D41" s="14" t="s">
        <v>9</v>
      </c>
      <c r="E41" s="16"/>
      <c r="F41" s="14" t="s">
        <v>10</v>
      </c>
      <c r="G41" s="16"/>
      <c r="H41" s="14" t="s">
        <v>18</v>
      </c>
      <c r="I41" s="16"/>
      <c r="J41" s="14" t="s">
        <v>12</v>
      </c>
      <c r="K41" s="16"/>
    </row>
    <row r="42" ht="25.5" customHeight="1">
      <c r="A42" s="17"/>
      <c r="B42" s="19" t="str">
        <f>RUBRICA!A7</f>
        <v>3. Relaciona el Proyecto APT con sus intereses profesionales. *</v>
      </c>
      <c r="C42" s="20" t="s">
        <v>9</v>
      </c>
      <c r="D42" s="21" t="str">
        <f>IF($C42=CL,"X","")</f>
        <v>X</v>
      </c>
      <c r="E42" s="21">
        <f t="shared" ref="E42:E44" si="16">IF(D42="X",100*0.1,"")</f>
        <v>10</v>
      </c>
      <c r="F42" s="21" t="str">
        <f>IF($C42=L,"X","")</f>
        <v/>
      </c>
      <c r="G42" s="21" t="str">
        <f t="shared" ref="G42:G44" si="17">IF(F42="X",60*0.1,"")</f>
        <v/>
      </c>
      <c r="H42" s="21" t="str">
        <f>IF($C42=ML,"X","")</f>
        <v/>
      </c>
      <c r="I42" s="21" t="str">
        <f t="shared" ref="I42:I44" si="18">IF(H42="X",30*0.1,"")</f>
        <v/>
      </c>
      <c r="J42" s="21" t="str">
        <f>IF($C42=NL,"X","")</f>
        <v/>
      </c>
      <c r="K42" s="21" t="str">
        <f t="shared" ref="K42:K44" si="19">IF($J42="X",0,"")</f>
        <v/>
      </c>
    </row>
    <row r="43" ht="15.75" customHeight="1">
      <c r="A43" s="17"/>
      <c r="B43" s="19" t="str">
        <f>RUBRICA!A15</f>
        <v>11. Expone el tema utilizando un lenguaje técnico disciplinar al presentar la propuesta y responde evidenciando un manejo de la información. *</v>
      </c>
      <c r="C43" s="20" t="s">
        <v>9</v>
      </c>
      <c r="D43" s="21" t="str">
        <f>IF($C43=CL,"X","")</f>
        <v>X</v>
      </c>
      <c r="E43" s="21">
        <f t="shared" si="16"/>
        <v>10</v>
      </c>
      <c r="F43" s="21" t="str">
        <f>IF($C43=L,"X","")</f>
        <v/>
      </c>
      <c r="G43" s="21" t="str">
        <f t="shared" si="17"/>
        <v/>
      </c>
      <c r="H43" s="21" t="str">
        <f>IF($C43=ML,"X","")</f>
        <v/>
      </c>
      <c r="I43" s="21" t="str">
        <f t="shared" si="18"/>
        <v/>
      </c>
      <c r="J43" s="21" t="str">
        <f>IF($C43=NL,"X","")</f>
        <v/>
      </c>
      <c r="K43" s="21" t="str">
        <f t="shared" si="19"/>
        <v/>
      </c>
    </row>
    <row r="44" ht="15.75" customHeight="1">
      <c r="A44" s="17"/>
      <c r="B44" s="19" t="str">
        <f>RUBRICA!A17</f>
        <v>13. Colaboración y trabajo en equipo *</v>
      </c>
      <c r="C44" s="20" t="s">
        <v>9</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36" t="s">
        <v>19</v>
      </c>
      <c r="C45" s="37">
        <f>E45+G45+I45+K45</f>
        <v>30</v>
      </c>
      <c r="D45" s="24"/>
      <c r="E45" s="24">
        <f>SUM(E42:E44)</f>
        <v>30</v>
      </c>
      <c r="F45" s="24"/>
      <c r="G45" s="24">
        <f>SUM(G42:G44)</f>
        <v>0</v>
      </c>
      <c r="H45" s="24"/>
      <c r="I45" s="24">
        <f>SUM(I42:I44)</f>
        <v>0</v>
      </c>
      <c r="J45" s="24"/>
      <c r="K45" s="24">
        <f>SUM(K42:K44)</f>
        <v>0</v>
      </c>
    </row>
    <row r="46" ht="15.75" customHeight="1">
      <c r="A46" s="5"/>
      <c r="B46" s="38" t="s">
        <v>14</v>
      </c>
      <c r="C46" s="26">
        <f>VLOOKUP(C45,ESCALA_TRAB_EQUIP!A2:B62,2,FALSE)</f>
        <v>7</v>
      </c>
    </row>
    <row r="47" ht="15.75" customHeight="1">
      <c r="B47" s="39"/>
      <c r="C47" s="40"/>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26">
    <mergeCell ref="A10:A23"/>
    <mergeCell ref="A26:A34"/>
    <mergeCell ref="B26:B27"/>
    <mergeCell ref="A38:A46"/>
    <mergeCell ref="B38:B39"/>
    <mergeCell ref="E2:E3"/>
    <mergeCell ref="C10:C11"/>
    <mergeCell ref="D10:K10"/>
    <mergeCell ref="D11:E11"/>
    <mergeCell ref="F11:G11"/>
    <mergeCell ref="H11:I11"/>
    <mergeCell ref="J11:K11"/>
    <mergeCell ref="C28:C29"/>
    <mergeCell ref="C40:C41"/>
    <mergeCell ref="C26:K27"/>
    <mergeCell ref="D28:K28"/>
    <mergeCell ref="D29:E29"/>
    <mergeCell ref="F29:G29"/>
    <mergeCell ref="H29:I29"/>
    <mergeCell ref="J29:K29"/>
    <mergeCell ref="C38:K39"/>
    <mergeCell ref="D40:K40"/>
    <mergeCell ref="D41:E41"/>
    <mergeCell ref="F41:G41"/>
    <mergeCell ref="H41:I41"/>
    <mergeCell ref="J41:K41"/>
  </mergeCells>
  <conditionalFormatting sqref="C4:E5">
    <cfRule type="cellIs" dxfId="0" priority="1" operator="lessThan">
      <formula>4</formula>
    </cfRule>
  </conditionalFormatting>
  <conditionalFormatting sqref="C4:E5">
    <cfRule type="cellIs" dxfId="0" priority="2" operator="lessThan">
      <formula>1</formula>
    </cfRule>
  </conditionalFormatting>
  <dataValidations>
    <dataValidation type="list" allowBlank="1" showErrorMessage="1" sqref="C12:C21 C30:C32 C42:C44">
      <formula1>'RELEVANCIA-PUNTAJE'!$B$2:$E$2</formula1>
    </dataValidation>
    <dataValidation type="decimal" allowBlank="1" showInputMessage="1" showErrorMessage="1" prompt="Error de Ingreso - Nota debe estar entre 1,0 y 7,0" sqref="C4:E5">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1" t="s">
        <v>20</v>
      </c>
      <c r="B2" s="42" t="s">
        <v>21</v>
      </c>
      <c r="C2" s="43"/>
      <c r="D2" s="43"/>
      <c r="E2" s="44"/>
      <c r="F2" s="41" t="s">
        <v>22</v>
      </c>
    </row>
    <row r="3" ht="14.25" customHeight="1">
      <c r="A3" s="45"/>
      <c r="B3" s="46" t="s">
        <v>23</v>
      </c>
      <c r="C3" s="46" t="s">
        <v>24</v>
      </c>
      <c r="D3" s="47" t="s">
        <v>25</v>
      </c>
      <c r="E3" s="48" t="s">
        <v>12</v>
      </c>
      <c r="F3" s="45"/>
    </row>
    <row r="4" ht="57.0" customHeight="1">
      <c r="A4" s="49"/>
      <c r="B4" s="49"/>
      <c r="C4" s="49"/>
      <c r="D4" s="50">
        <v>-0.3</v>
      </c>
      <c r="E4" s="50">
        <v>0.0</v>
      </c>
      <c r="F4" s="49"/>
    </row>
    <row r="5" ht="14.25" customHeight="1">
      <c r="A5" s="51" t="s">
        <v>26</v>
      </c>
      <c r="B5" s="52" t="s">
        <v>27</v>
      </c>
      <c r="C5" s="52" t="s">
        <v>28</v>
      </c>
      <c r="D5" s="52" t="s">
        <v>29</v>
      </c>
      <c r="E5" s="52" t="s">
        <v>30</v>
      </c>
      <c r="F5" s="53">
        <v>10.0</v>
      </c>
    </row>
    <row r="6" ht="14.25" customHeight="1">
      <c r="A6" s="54" t="s">
        <v>31</v>
      </c>
      <c r="B6" s="54" t="s">
        <v>32</v>
      </c>
      <c r="C6" s="54" t="s">
        <v>33</v>
      </c>
      <c r="D6" s="54" t="s">
        <v>34</v>
      </c>
      <c r="E6" s="55" t="s">
        <v>35</v>
      </c>
      <c r="F6" s="56">
        <v>5.0</v>
      </c>
    </row>
    <row r="7" ht="94.5" customHeight="1">
      <c r="A7" s="57" t="s">
        <v>36</v>
      </c>
      <c r="B7" s="57" t="s">
        <v>37</v>
      </c>
      <c r="C7" s="57" t="s">
        <v>38</v>
      </c>
      <c r="D7" s="57" t="s">
        <v>39</v>
      </c>
      <c r="E7" s="57" t="s">
        <v>40</v>
      </c>
      <c r="F7" s="58">
        <v>10.0</v>
      </c>
    </row>
    <row r="8" ht="14.25" customHeight="1">
      <c r="A8" s="57" t="s">
        <v>41</v>
      </c>
      <c r="B8" s="57" t="s">
        <v>42</v>
      </c>
      <c r="C8" s="57" t="s">
        <v>43</v>
      </c>
      <c r="D8" s="57" t="s">
        <v>44</v>
      </c>
      <c r="E8" s="57" t="s">
        <v>45</v>
      </c>
      <c r="F8" s="58">
        <v>5.0</v>
      </c>
    </row>
    <row r="9" ht="65.25" customHeight="1">
      <c r="A9" s="51" t="s">
        <v>46</v>
      </c>
      <c r="B9" s="52" t="s">
        <v>47</v>
      </c>
      <c r="C9" s="52" t="s">
        <v>48</v>
      </c>
      <c r="D9" s="52" t="s">
        <v>49</v>
      </c>
      <c r="E9" s="52" t="s">
        <v>50</v>
      </c>
      <c r="F9" s="53">
        <v>5.0</v>
      </c>
    </row>
    <row r="10" ht="14.25" customHeight="1">
      <c r="A10" s="51" t="s">
        <v>51</v>
      </c>
      <c r="B10" s="52" t="s">
        <v>52</v>
      </c>
      <c r="C10" s="52" t="s">
        <v>53</v>
      </c>
      <c r="D10" s="52" t="s">
        <v>54</v>
      </c>
      <c r="E10" s="52" t="s">
        <v>55</v>
      </c>
      <c r="F10" s="53">
        <v>10.0</v>
      </c>
    </row>
    <row r="11" ht="14.25" customHeight="1">
      <c r="A11" s="54" t="s">
        <v>56</v>
      </c>
      <c r="B11" s="54" t="s">
        <v>57</v>
      </c>
      <c r="C11" s="54" t="s">
        <v>58</v>
      </c>
      <c r="D11" s="54" t="s">
        <v>59</v>
      </c>
      <c r="E11" s="54" t="s">
        <v>60</v>
      </c>
      <c r="F11" s="56">
        <v>10.0</v>
      </c>
    </row>
    <row r="12" ht="14.25" customHeight="1">
      <c r="A12" s="59" t="s">
        <v>61</v>
      </c>
      <c r="B12" s="55" t="s">
        <v>62</v>
      </c>
      <c r="C12" s="55" t="s">
        <v>63</v>
      </c>
      <c r="D12" s="55" t="s">
        <v>64</v>
      </c>
      <c r="E12" s="55" t="s">
        <v>65</v>
      </c>
      <c r="F12" s="60">
        <v>5.0</v>
      </c>
    </row>
    <row r="13" ht="93.75" customHeight="1">
      <c r="A13" s="57" t="s">
        <v>66</v>
      </c>
      <c r="B13" s="57" t="s">
        <v>67</v>
      </c>
      <c r="C13" s="57" t="s">
        <v>68</v>
      </c>
      <c r="D13" s="57" t="s">
        <v>69</v>
      </c>
      <c r="E13" s="57" t="s">
        <v>70</v>
      </c>
      <c r="F13" s="61">
        <v>5.0</v>
      </c>
    </row>
    <row r="14" ht="14.25" customHeight="1">
      <c r="A14" s="57" t="s">
        <v>71</v>
      </c>
      <c r="B14" s="57" t="s">
        <v>72</v>
      </c>
      <c r="C14" s="57" t="s">
        <v>73</v>
      </c>
      <c r="D14" s="57" t="s">
        <v>74</v>
      </c>
      <c r="E14" s="57" t="s">
        <v>75</v>
      </c>
      <c r="F14" s="61">
        <v>5.0</v>
      </c>
    </row>
    <row r="15" ht="14.25" customHeight="1">
      <c r="A15" s="51" t="s">
        <v>76</v>
      </c>
      <c r="B15" s="52" t="s">
        <v>77</v>
      </c>
      <c r="C15" s="52" t="s">
        <v>78</v>
      </c>
      <c r="D15" s="52" t="s">
        <v>79</v>
      </c>
      <c r="E15" s="52" t="s">
        <v>80</v>
      </c>
      <c r="F15" s="53">
        <v>10.0</v>
      </c>
    </row>
    <row r="16" ht="14.25" customHeight="1">
      <c r="A16" s="51" t="s">
        <v>81</v>
      </c>
      <c r="B16" s="52" t="s">
        <v>82</v>
      </c>
      <c r="C16" s="52" t="s">
        <v>83</v>
      </c>
      <c r="D16" s="52" t="s">
        <v>84</v>
      </c>
      <c r="E16" s="52" t="s">
        <v>85</v>
      </c>
      <c r="F16" s="53">
        <v>10.0</v>
      </c>
    </row>
    <row r="17" ht="14.25" customHeight="1">
      <c r="A17" s="51" t="s">
        <v>86</v>
      </c>
      <c r="B17" s="52" t="s">
        <v>87</v>
      </c>
      <c r="C17" s="52" t="s">
        <v>88</v>
      </c>
      <c r="D17" s="52" t="s">
        <v>89</v>
      </c>
      <c r="E17" s="52" t="s">
        <v>90</v>
      </c>
      <c r="F17" s="53">
        <v>10.0</v>
      </c>
    </row>
    <row r="18" ht="14.25" customHeight="1">
      <c r="A18" s="62" t="s">
        <v>91</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13</v>
      </c>
      <c r="B1" s="64" t="s">
        <v>14</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92</v>
      </c>
      <c r="B1" s="64" t="s">
        <v>93</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13</v>
      </c>
      <c r="B1" s="64" t="s">
        <v>14</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94</v>
      </c>
      <c r="B1" s="67" t="s">
        <v>13</v>
      </c>
      <c r="C1" s="68"/>
      <c r="D1" s="68"/>
      <c r="E1" s="69"/>
    </row>
    <row r="2">
      <c r="A2" s="70"/>
      <c r="B2" s="71" t="s">
        <v>9</v>
      </c>
      <c r="C2" s="72" t="s">
        <v>10</v>
      </c>
      <c r="D2" s="72" t="s">
        <v>95</v>
      </c>
      <c r="E2" s="73" t="s">
        <v>12</v>
      </c>
    </row>
    <row r="3">
      <c r="A3" s="74" t="s">
        <v>96</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