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hias.Gelb\OneDrive\Programming\Reporteauto\docs\company\"/>
    </mc:Choice>
  </mc:AlternateContent>
  <bookViews>
    <workbookView xWindow="-120" yWindow="-120" windowWidth="29040" windowHeight="15840"/>
  </bookViews>
  <sheets>
    <sheet name="Grupos" sheetId="1" r:id="rId1"/>
    <sheet name="1" sheetId="2" r:id="rId2"/>
    <sheet name="2" sheetId="3" r:id="rId3"/>
    <sheet name="3" sheetId="4" r:id="rId4"/>
  </sheets>
  <definedNames>
    <definedName name="_xlnm._FilterDatabase" localSheetId="0" hidden="1">Grupos!$B$4:$H$7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7" i="1" l="1"/>
  <c r="F7" i="1" s="1"/>
  <c r="D6" i="1"/>
  <c r="D5" i="1"/>
  <c r="D8" i="1" s="1"/>
  <c r="F8" i="1" s="1"/>
  <c r="G17" i="3"/>
  <c r="G16" i="3"/>
  <c r="G12" i="3"/>
  <c r="F10" i="3"/>
  <c r="G9" i="3"/>
  <c r="F18" i="3"/>
  <c r="F6" i="1"/>
  <c r="F5" i="1" l="1"/>
  <c r="F10" i="2"/>
  <c r="F18" i="2"/>
  <c r="G9" i="4"/>
  <c r="G11" i="2"/>
  <c r="G16" i="4"/>
  <c r="G18" i="4"/>
  <c r="F8" i="2"/>
  <c r="G15" i="2"/>
  <c r="G11" i="4"/>
  <c r="G8" i="2"/>
  <c r="G10" i="2"/>
  <c r="F17" i="2"/>
  <c r="F14" i="3"/>
  <c r="F18" i="4"/>
  <c r="F15" i="4"/>
  <c r="F11" i="4"/>
  <c r="F16" i="4"/>
  <c r="F13" i="4"/>
  <c r="G13" i="4"/>
  <c r="F12" i="2"/>
  <c r="G17" i="2"/>
  <c r="F7" i="3"/>
  <c r="G14" i="3"/>
  <c r="F8" i="4"/>
  <c r="G12" i="2"/>
  <c r="F11" i="3"/>
  <c r="F15" i="3"/>
  <c r="G8" i="4"/>
  <c r="F17" i="4"/>
  <c r="F9" i="2"/>
  <c r="F17" i="3"/>
  <c r="F13" i="3"/>
  <c r="F12" i="3"/>
  <c r="F9" i="3"/>
  <c r="F16" i="3"/>
  <c r="G10" i="3"/>
  <c r="G7" i="3"/>
  <c r="G8" i="3"/>
  <c r="G11" i="3"/>
  <c r="G13" i="3"/>
  <c r="C25" i="3"/>
  <c r="G18" i="3"/>
  <c r="F12" i="4"/>
  <c r="C25" i="4"/>
  <c r="G17" i="4"/>
  <c r="C22" i="2" l="1"/>
  <c r="B19" i="3"/>
  <c r="E22" i="2"/>
  <c r="G22" i="2" s="1"/>
  <c r="E22" i="4"/>
  <c r="C22" i="4"/>
  <c r="K22" i="4" s="1"/>
  <c r="K22" i="2"/>
  <c r="B19" i="4"/>
  <c r="G15" i="4"/>
  <c r="C25" i="2"/>
  <c r="D19" i="4"/>
  <c r="F19" i="4" s="1"/>
  <c r="F7" i="4"/>
  <c r="G18" i="2"/>
  <c r="G16" i="2"/>
  <c r="F16" i="2"/>
  <c r="D19" i="2"/>
  <c r="F7" i="2"/>
  <c r="G14" i="2"/>
  <c r="E25" i="2"/>
  <c r="F14" i="4"/>
  <c r="D25" i="4"/>
  <c r="F14" i="2"/>
  <c r="D25" i="2"/>
  <c r="B19" i="2"/>
  <c r="B25" i="4"/>
  <c r="G12" i="4"/>
  <c r="G9" i="2"/>
  <c r="G13" i="2"/>
  <c r="F11" i="2"/>
  <c r="C19" i="4"/>
  <c r="B25" i="2"/>
  <c r="D25" i="3"/>
  <c r="E22" i="3"/>
  <c r="G10" i="4"/>
  <c r="E25" i="3"/>
  <c r="G25" i="3" s="1"/>
  <c r="F10" i="4"/>
  <c r="E19" i="3"/>
  <c r="G14" i="4"/>
  <c r="E25" i="4"/>
  <c r="G25" i="4" s="1"/>
  <c r="E19" i="4"/>
  <c r="G7" i="4"/>
  <c r="C19" i="2"/>
  <c r="F15" i="2"/>
  <c r="B22" i="3"/>
  <c r="C19" i="3"/>
  <c r="K19" i="3" s="1"/>
  <c r="E19" i="2"/>
  <c r="G7" i="2"/>
  <c r="D19" i="3"/>
  <c r="F19" i="3" s="1"/>
  <c r="F8" i="3"/>
  <c r="B22" i="4"/>
  <c r="G15" i="3"/>
  <c r="B22" i="2"/>
  <c r="C22" i="3"/>
  <c r="K22" i="3" s="1"/>
  <c r="B25" i="3"/>
  <c r="F9" i="4"/>
  <c r="F13" i="2"/>
  <c r="D22" i="4"/>
  <c r="F22" i="4" s="1"/>
  <c r="D22" i="2"/>
  <c r="F22" i="2" s="1"/>
  <c r="D22" i="3"/>
  <c r="F22" i="3" s="1"/>
  <c r="G22" i="4" l="1"/>
  <c r="G25" i="2"/>
  <c r="G19" i="4"/>
  <c r="G19" i="3"/>
  <c r="G22" i="3"/>
  <c r="F25" i="2"/>
  <c r="F19" i="2"/>
  <c r="K25" i="2"/>
  <c r="F25" i="4"/>
  <c r="K25" i="4"/>
  <c r="K25" i="3"/>
  <c r="G19" i="2"/>
  <c r="F25" i="3"/>
  <c r="K19" i="4"/>
  <c r="K19" i="2"/>
</calcChain>
</file>

<file path=xl/sharedStrings.xml><?xml version="1.0" encoding="utf-8"?>
<sst xmlns="http://schemas.openxmlformats.org/spreadsheetml/2006/main" count="81" uniqueCount="32">
  <si>
    <t>Pestaña</t>
  </si>
  <si>
    <t>Póliza</t>
  </si>
  <si>
    <t>Contratante</t>
  </si>
  <si>
    <t>LTM</t>
  </si>
  <si>
    <t>Siniestralidad</t>
  </si>
  <si>
    <t>Aniversario</t>
  </si>
  <si>
    <t>Periodo</t>
  </si>
  <si>
    <t>Primas Vida</t>
  </si>
  <si>
    <t>Primas Médico</t>
  </si>
  <si>
    <t>Reclamo Vida Pagado</t>
  </si>
  <si>
    <t>Reclamo Médico Pagado</t>
  </si>
  <si>
    <t>Siniestralidad Vida</t>
  </si>
  <si>
    <t>Siniestralidad Medica Pagada</t>
  </si>
  <si>
    <t>Sntr. Incurrida LTM</t>
  </si>
  <si>
    <t>Reserva</t>
  </si>
  <si>
    <t>TOTALES
LTM</t>
  </si>
  <si>
    <t>Sntr. Incurrida A. Pol.</t>
  </si>
  <si>
    <t>TOTALES
AÑO PÓLIZA</t>
  </si>
  <si>
    <t>Sntr. Incurrida YTD</t>
  </si>
  <si>
    <t>TOTALES
YTD</t>
  </si>
  <si>
    <t>Nota:</t>
  </si>
  <si>
    <t>El % de reclamos incurridos presentados en este informe, no contemplan Pre-Autorizaciones,</t>
  </si>
  <si>
    <t>ni siniestralidad proyectada.</t>
  </si>
  <si>
    <t>GRUPOS</t>
  </si>
  <si>
    <t>Prima LTM</t>
  </si>
  <si>
    <t>Siniestos Pagados</t>
  </si>
  <si>
    <t>% Sinistr. Pagada</t>
  </si>
  <si>
    <t>Sntr. Incurrida - LTM</t>
  </si>
  <si>
    <t>Totales</t>
  </si>
  <si>
    <t>1234 - Empresa 1</t>
  </si>
  <si>
    <t>5678 - Empresa 2</t>
  </si>
  <si>
    <t>91011 - Empresa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</si>
</sst>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/yyyy"/>
    <numFmt numFmtId="165" formatCode="_(* #,##0.00_);_(* \(#,##0.00\);_(* &quot;-&quot;??_);_(@_)"/>
    <numFmt numFmtId="166" formatCode="mmm\-yyyy"/>
    <numFmt numFmtId="167" formatCode="_ * #,##0.00_ ;_ * \-#,##0.00_ ;_ * &quot;-&quot;??_ ;_ @_ "/>
    <numFmt numFmtId="168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Arial"/>
      <family val="2"/>
    </font>
    <font>
      <b/>
      <sz val="11"/>
      <color rgb="FFCC9900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u/>
      <sz val="15"/>
      <color indexed="8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auto="1"/>
      </patternFill>
    </fill>
    <fill>
      <patternFill patternType="solid">
        <fgColor theme="0" tint="-0.249977111117893"/>
        <bgColor auto="1"/>
      </patternFill>
    </fill>
    <fill>
      <patternFill patternType="solid">
        <fgColor theme="4" tint="-0.249977111117893"/>
        <bgColor theme="8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hair">
        <color theme="4" tint="-0.24994659260841701"/>
      </right>
      <top/>
      <bottom/>
      <diagonal/>
    </border>
    <border>
      <left style="hair">
        <color theme="4" tint="-0.24994659260841701"/>
      </left>
      <right style="hair">
        <color theme="4" tint="-0.24994659260841701"/>
      </right>
      <top/>
      <bottom/>
      <diagonal/>
    </border>
    <border>
      <left style="hair">
        <color theme="4" tint="-0.24994659260841701"/>
      </left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/>
      <diagonal/>
    </border>
    <border>
      <left/>
      <right/>
      <top style="thin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62">
    <xf numFmtId="0" fontId="0" fillId="0" borderId="0" xfId="0"/>
    <xf numFmtId="0" fontId="4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 applyProtection="1">
      <alignment horizontal="center" vertical="center"/>
      <protection locked="0"/>
    </xf>
    <xf numFmtId="4" fontId="5" fillId="0" borderId="0" xfId="0" applyNumberFormat="1" applyFont="1" applyAlignment="1" applyProtection="1">
      <alignment vertical="center"/>
      <protection locked="0"/>
    </xf>
    <xf numFmtId="166" fontId="6" fillId="0" borderId="0" xfId="0" applyNumberFormat="1" applyFont="1" applyAlignment="1" applyProtection="1">
      <alignment vertical="center"/>
      <protection locked="0"/>
    </xf>
    <xf numFmtId="10" fontId="5" fillId="0" borderId="0" xfId="2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8" fillId="3" borderId="0" xfId="3" applyFont="1" applyFill="1" applyAlignment="1" applyProtection="1">
      <alignment horizontal="left" vertical="center"/>
      <protection locked="0"/>
    </xf>
    <xf numFmtId="4" fontId="9" fillId="4" borderId="1" xfId="0" applyNumberFormat="1" applyFont="1" applyFill="1" applyBorder="1" applyAlignment="1" applyProtection="1">
      <alignment horizontal="center" vertical="center" wrapText="1"/>
      <protection locked="0"/>
    </xf>
    <xf numFmtId="165" fontId="10" fillId="0" borderId="0" xfId="1" applyFont="1" applyAlignment="1" applyProtection="1">
      <alignment horizontal="left" vertical="center"/>
      <protection locked="0"/>
    </xf>
    <xf numFmtId="164" fontId="10" fillId="0" borderId="1" xfId="1" applyNumberFormat="1" applyFont="1" applyBorder="1" applyAlignment="1" applyProtection="1">
      <alignment horizontal="center" vertical="center"/>
      <protection locked="0"/>
    </xf>
    <xf numFmtId="166" fontId="11" fillId="0" borderId="0" xfId="0" applyNumberFormat="1" applyFont="1" applyAlignment="1" applyProtection="1">
      <alignment horizontal="center" vertical="center"/>
      <protection locked="0"/>
    </xf>
    <xf numFmtId="4" fontId="5" fillId="0" borderId="0" xfId="2" applyNumberFormat="1" applyFont="1" applyAlignment="1" applyProtection="1">
      <alignment vertical="center"/>
      <protection locked="0"/>
    </xf>
    <xf numFmtId="0" fontId="12" fillId="0" borderId="0" xfId="0" applyFont="1" applyAlignment="1">
      <alignment horizontal="center" vertical="center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10" fontId="9" fillId="4" borderId="2" xfId="2" applyNumberFormat="1" applyFont="1" applyFill="1" applyBorder="1" applyAlignment="1" applyProtection="1">
      <alignment horizontal="center" vertical="center" wrapText="1"/>
      <protection locked="0"/>
    </xf>
    <xf numFmtId="10" fontId="9" fillId="4" borderId="1" xfId="2" applyNumberFormat="1" applyFont="1" applyFill="1" applyBorder="1" applyAlignment="1" applyProtection="1">
      <alignment horizontal="center" vertical="center" wrapText="1"/>
      <protection locked="0"/>
    </xf>
    <xf numFmtId="166" fontId="11" fillId="0" borderId="3" xfId="0" applyNumberFormat="1" applyFont="1" applyBorder="1" applyAlignment="1" applyProtection="1">
      <alignment horizontal="center" vertical="center"/>
      <protection locked="0"/>
    </xf>
    <xf numFmtId="167" fontId="11" fillId="0" borderId="4" xfId="0" applyNumberFormat="1" applyFont="1" applyBorder="1" applyAlignment="1" applyProtection="1">
      <alignment vertical="center"/>
      <protection locked="0"/>
    </xf>
    <xf numFmtId="167" fontId="11" fillId="0" borderId="5" xfId="0" applyNumberFormat="1" applyFont="1" applyBorder="1" applyAlignment="1" applyProtection="1">
      <alignment vertical="center"/>
      <protection locked="0"/>
    </xf>
    <xf numFmtId="10" fontId="11" fillId="0" borderId="6" xfId="2" applyNumberFormat="1" applyFont="1" applyBorder="1" applyAlignment="1" applyProtection="1">
      <alignment vertical="center"/>
      <protection locked="0"/>
    </xf>
    <xf numFmtId="10" fontId="11" fillId="0" borderId="7" xfId="2" applyNumberFormat="1" applyFont="1" applyBorder="1" applyAlignment="1" applyProtection="1">
      <alignment vertical="center"/>
      <protection locked="0"/>
    </xf>
    <xf numFmtId="167" fontId="5" fillId="0" borderId="0" xfId="0" applyNumberFormat="1" applyFont="1" applyAlignment="1" applyProtection="1">
      <alignment vertical="center"/>
      <protection locked="0"/>
    </xf>
    <xf numFmtId="10" fontId="11" fillId="0" borderId="8" xfId="2" applyNumberFormat="1" applyFont="1" applyBorder="1" applyAlignment="1" applyProtection="1">
      <alignment vertical="center"/>
      <protection locked="0"/>
    </xf>
    <xf numFmtId="10" fontId="11" fillId="0" borderId="9" xfId="2" applyNumberFormat="1" applyFont="1" applyBorder="1" applyAlignment="1" applyProtection="1">
      <alignment vertical="center"/>
      <protection locked="0"/>
    </xf>
    <xf numFmtId="4" fontId="9" fillId="4" borderId="1" xfId="2" applyNumberFormat="1" applyFont="1" applyFill="1" applyBorder="1" applyAlignment="1" applyProtection="1">
      <alignment horizontal="center" vertical="center" wrapText="1"/>
      <protection locked="0"/>
    </xf>
    <xf numFmtId="167" fontId="13" fillId="5" borderId="10" xfId="0" applyNumberFormat="1" applyFont="1" applyFill="1" applyBorder="1" applyAlignment="1" applyProtection="1">
      <alignment horizontal="center" vertical="center" wrapText="1"/>
      <protection locked="0"/>
    </xf>
    <xf numFmtId="167" fontId="13" fillId="5" borderId="11" xfId="0" applyNumberFormat="1" applyFont="1" applyFill="1" applyBorder="1" applyAlignment="1" applyProtection="1">
      <alignment vertical="center"/>
      <protection locked="0"/>
    </xf>
    <xf numFmtId="10" fontId="13" fillId="5" borderId="12" xfId="2" applyNumberFormat="1" applyFont="1" applyFill="1" applyBorder="1" applyAlignment="1" applyProtection="1">
      <alignment vertical="center"/>
      <protection locked="0"/>
    </xf>
    <xf numFmtId="10" fontId="13" fillId="5" borderId="13" xfId="2" applyNumberFormat="1" applyFont="1" applyFill="1" applyBorder="1" applyAlignment="1" applyProtection="1">
      <alignment vertical="center"/>
      <protection locked="0"/>
    </xf>
    <xf numFmtId="10" fontId="13" fillId="5" borderId="1" xfId="2" applyNumberFormat="1" applyFont="1" applyFill="1" applyBorder="1" applyAlignment="1" applyProtection="1">
      <alignment vertical="center"/>
      <protection locked="0"/>
    </xf>
    <xf numFmtId="4" fontId="13" fillId="5" borderId="1" xfId="2" applyNumberFormat="1" applyFont="1" applyFill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5" fontId="17" fillId="0" borderId="0" xfId="1" applyFont="1" applyAlignment="1">
      <alignment vertical="center"/>
    </xf>
    <xf numFmtId="165" fontId="0" fillId="0" borderId="0" xfId="1" applyFont="1" applyAlignment="1">
      <alignment horizontal="center" vertical="center"/>
    </xf>
    <xf numFmtId="168" fontId="18" fillId="0" borderId="0" xfId="2" applyNumberFormat="1" applyFont="1" applyAlignment="1">
      <alignment horizontal="center" vertical="center"/>
    </xf>
    <xf numFmtId="168" fontId="0" fillId="0" borderId="0" xfId="2" applyNumberFormat="1" applyFont="1" applyAlignment="1">
      <alignment horizontal="center" vertical="center"/>
    </xf>
    <xf numFmtId="0" fontId="2" fillId="6" borderId="14" xfId="0" applyFont="1" applyFill="1" applyBorder="1" applyAlignment="1">
      <alignment horizontal="center" vertical="center" wrapText="1"/>
    </xf>
    <xf numFmtId="165" fontId="2" fillId="6" borderId="14" xfId="1" applyFont="1" applyFill="1" applyBorder="1" applyAlignment="1">
      <alignment horizontal="center" vertical="center" wrapText="1"/>
    </xf>
    <xf numFmtId="168" fontId="2" fillId="6" borderId="14" xfId="2" applyNumberFormat="1" applyFont="1" applyFill="1" applyBorder="1" applyAlignment="1">
      <alignment horizontal="center" vertical="center" wrapText="1"/>
    </xf>
    <xf numFmtId="168" fontId="0" fillId="0" borderId="0" xfId="2" applyNumberFormat="1" applyFont="1" applyAlignment="1">
      <alignment horizontal="center" vertical="center" wrapText="1"/>
    </xf>
    <xf numFmtId="0" fontId="19" fillId="2" borderId="15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6" xfId="0" applyBorder="1"/>
    <xf numFmtId="165" fontId="0" fillId="0" borderId="16" xfId="1" applyFont="1" applyBorder="1"/>
    <xf numFmtId="168" fontId="18" fillId="0" borderId="17" xfId="2" applyNumberFormat="1" applyFont="1" applyBorder="1" applyAlignment="1">
      <alignment horizontal="center" vertical="center"/>
    </xf>
    <xf numFmtId="168" fontId="4" fillId="2" borderId="18" xfId="2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165" fontId="4" fillId="0" borderId="19" xfId="1" applyFont="1" applyBorder="1" applyAlignment="1">
      <alignment vertical="center"/>
    </xf>
    <xf numFmtId="9" fontId="4" fillId="0" borderId="19" xfId="2" applyFont="1" applyBorder="1" applyAlignment="1">
      <alignment horizontal="center" vertical="center"/>
    </xf>
    <xf numFmtId="0" fontId="16" fillId="0" borderId="14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/>
    </xf>
  </cellXfs>
  <cellStyles count="4">
    <cellStyle name="Millares" xfId="1" builtinId="3"/>
    <cellStyle name="Normal" xfId="0" builtinId="0"/>
    <cellStyle name="Normal_ESSO REPORTE DE SINIESTRALIDAD 2008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LTM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'1'!$C$6</c:f>
              <c:strCache>
                <c:ptCount val="1"/>
                <c:pt idx="0">
                  <c:v>Primas Médico</c:v>
                </c:pt>
              </c:strCache>
            </c:strRef>
          </c:tx>
          <c:cat>
            <c:numRef>
              <c:f>'1'!$A$7:$A$18</c:f>
              <c:numCache>
                <c:formatCode>mmm\-yyyy</c:formatCode>
                <c:ptCount val="12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</c:numCache>
            </c:numRef>
          </c:cat>
          <c:val>
            <c:numRef>
              <c:f>'1'!$C$7:$C$18</c:f>
              <c:numCache>
                <c:formatCode>_ * #,##0.00_ ;_ * \-#,##0.00_ ;_ * "-"??_ ;_ @_ </c:formatCode>
                <c:ptCount val="12"/>
                <c:pt idx="0">
                  <c:v>1649.25</c:v>
                </c:pt>
                <c:pt idx="1">
                  <c:v>1703.14</c:v>
                </c:pt>
                <c:pt idx="2">
                  <c:v>1779.9</c:v>
                </c:pt>
                <c:pt idx="3">
                  <c:v>1753.77</c:v>
                </c:pt>
                <c:pt idx="4">
                  <c:v>1855.03</c:v>
                </c:pt>
                <c:pt idx="5">
                  <c:v>1804.4</c:v>
                </c:pt>
                <c:pt idx="6">
                  <c:v>1804.4</c:v>
                </c:pt>
                <c:pt idx="7">
                  <c:v>1964.29</c:v>
                </c:pt>
                <c:pt idx="8">
                  <c:v>2560.16</c:v>
                </c:pt>
                <c:pt idx="9">
                  <c:v>2462.5</c:v>
                </c:pt>
                <c:pt idx="10">
                  <c:v>2334.12</c:v>
                </c:pt>
                <c:pt idx="11">
                  <c:v>2334.12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E4-4B51-AB81-4F1684C00FAC}"/>
            </c:ext>
          </c:extLst>
        </c:ser>
        <c:ser>
          <c:idx val="1"/>
          <c:order val="1"/>
          <c:tx>
            <c:strRef>
              <c:f>'1'!$E$6</c:f>
              <c:strCache>
                <c:ptCount val="1"/>
                <c:pt idx="0">
                  <c:v>Reclamo Médico Pagado</c:v>
                </c:pt>
              </c:strCache>
            </c:strRef>
          </c:tx>
          <c:cat>
            <c:numRef>
              <c:f>'1'!$A$7:$A$18</c:f>
              <c:numCache>
                <c:formatCode>mmm\-yyyy</c:formatCode>
                <c:ptCount val="12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</c:numCache>
            </c:numRef>
          </c:cat>
          <c:val>
            <c:numRef>
              <c:f>'1'!$E$7:$E$18</c:f>
              <c:numCache>
                <c:formatCode>_ * #,##0.00_ ;_ * \-#,##0.00_ ;_ * "-"??_ ;_ @_ </c:formatCode>
                <c:ptCount val="12"/>
                <c:pt idx="0">
                  <c:v>1244.6300000000001</c:v>
                </c:pt>
                <c:pt idx="1">
                  <c:v>945.21</c:v>
                </c:pt>
                <c:pt idx="2">
                  <c:v>4278.29</c:v>
                </c:pt>
                <c:pt idx="3">
                  <c:v>604.4</c:v>
                </c:pt>
                <c:pt idx="4">
                  <c:v>897.42</c:v>
                </c:pt>
                <c:pt idx="5">
                  <c:v>546.06999999999994</c:v>
                </c:pt>
                <c:pt idx="6">
                  <c:v>7660.48</c:v>
                </c:pt>
                <c:pt idx="7">
                  <c:v>2103.56</c:v>
                </c:pt>
                <c:pt idx="8">
                  <c:v>433.57</c:v>
                </c:pt>
                <c:pt idx="9">
                  <c:v>522.88</c:v>
                </c:pt>
                <c:pt idx="10">
                  <c:v>1501.5900000000001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E4-4B51-AB81-4F1684C00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5901568"/>
        <c:axId val="-1065910272"/>
      </c:lineChart>
      <c:dateAx>
        <c:axId val="-1065901568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crossAx val="-1065910272"/>
        <c:crosses val="autoZero"/>
        <c:auto val="1"/>
        <c:lblOffset val="100"/>
        <c:baseTimeUnit val="months"/>
      </c:dateAx>
      <c:valAx>
        <c:axId val="-1065910272"/>
        <c:scaling>
          <c:orientation val="minMax"/>
        </c:scaling>
        <c:delete val="0"/>
        <c:axPos val="l"/>
        <c:majorGridlines/>
        <c:numFmt formatCode="_ * #,##0.00_ ;_ * \-#,##0.00_ ;_ * &quot;-&quot;??_ ;_ @_ " sourceLinked="1"/>
        <c:majorTickMark val="none"/>
        <c:minorTickMark val="none"/>
        <c:tickLblPos val="nextTo"/>
        <c:crossAx val="-106590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LTM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'2'!$C$6</c:f>
              <c:strCache>
                <c:ptCount val="1"/>
                <c:pt idx="0">
                  <c:v>Primas Médico</c:v>
                </c:pt>
              </c:strCache>
            </c:strRef>
          </c:tx>
          <c:cat>
            <c:numRef>
              <c:f>'2'!$A$7:$A$18</c:f>
              <c:numCache>
                <c:formatCode>mmm\-yyyy</c:formatCode>
                <c:ptCount val="12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</c:numCache>
            </c:numRef>
          </c:cat>
          <c:val>
            <c:numRef>
              <c:f>'2'!$C$7:$C$18</c:f>
              <c:numCache>
                <c:formatCode>_ * #,##0.00_ ;_ * \-#,##0.00_ ;_ * "-"??_ ;_ @_ </c:formatCode>
                <c:ptCount val="12"/>
                <c:pt idx="0">
                  <c:v>3507.92</c:v>
                </c:pt>
                <c:pt idx="1">
                  <c:v>3282.89</c:v>
                </c:pt>
                <c:pt idx="2">
                  <c:v>4276.04</c:v>
                </c:pt>
                <c:pt idx="3">
                  <c:v>4369.0600000000004</c:v>
                </c:pt>
                <c:pt idx="4">
                  <c:v>5495.04</c:v>
                </c:pt>
                <c:pt idx="5">
                  <c:v>4375.0200000000004</c:v>
                </c:pt>
                <c:pt idx="6">
                  <c:v>4360.6099999999997</c:v>
                </c:pt>
                <c:pt idx="7">
                  <c:v>4057.13</c:v>
                </c:pt>
                <c:pt idx="8">
                  <c:v>3560.73</c:v>
                </c:pt>
                <c:pt idx="9">
                  <c:v>4198.57</c:v>
                </c:pt>
                <c:pt idx="10">
                  <c:v>4836.41</c:v>
                </c:pt>
                <c:pt idx="11">
                  <c:v>4517.49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7B-415A-B9EA-592BEFC4F801}"/>
            </c:ext>
          </c:extLst>
        </c:ser>
        <c:ser>
          <c:idx val="1"/>
          <c:order val="1"/>
          <c:tx>
            <c:strRef>
              <c:f>'2'!$E$6</c:f>
              <c:strCache>
                <c:ptCount val="1"/>
                <c:pt idx="0">
                  <c:v>Reclamo Médico Pagado</c:v>
                </c:pt>
              </c:strCache>
            </c:strRef>
          </c:tx>
          <c:cat>
            <c:numRef>
              <c:f>'2'!$A$7:$A$18</c:f>
              <c:numCache>
                <c:formatCode>mmm\-yyyy</c:formatCode>
                <c:ptCount val="12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</c:numCache>
            </c:numRef>
          </c:cat>
          <c:val>
            <c:numRef>
              <c:f>'2'!$E$7:$E$18</c:f>
              <c:numCache>
                <c:formatCode>_ * #,##0.00_ ;_ * \-#,##0.00_ ;_ * "-"??_ ;_ @_ </c:formatCode>
                <c:ptCount val="12"/>
                <c:pt idx="0">
                  <c:v>2141.02</c:v>
                </c:pt>
                <c:pt idx="1">
                  <c:v>322.06</c:v>
                </c:pt>
                <c:pt idx="2">
                  <c:v>9618.2199999999993</c:v>
                </c:pt>
                <c:pt idx="3">
                  <c:v>4572.24</c:v>
                </c:pt>
                <c:pt idx="4">
                  <c:v>5621.51</c:v>
                </c:pt>
                <c:pt idx="5">
                  <c:v>1737.27</c:v>
                </c:pt>
                <c:pt idx="6">
                  <c:v>920.43000000000006</c:v>
                </c:pt>
                <c:pt idx="7">
                  <c:v>899</c:v>
                </c:pt>
                <c:pt idx="8">
                  <c:v>157</c:v>
                </c:pt>
                <c:pt idx="9">
                  <c:v>747.06</c:v>
                </c:pt>
                <c:pt idx="10">
                  <c:v>817.87</c:v>
                </c:pt>
                <c:pt idx="11">
                  <c:v>569.12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7B-415A-B9EA-592BEFC4F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5902112"/>
        <c:axId val="-1065904288"/>
      </c:lineChart>
      <c:dateAx>
        <c:axId val="-1065902112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crossAx val="-1065904288"/>
        <c:crosses val="autoZero"/>
        <c:auto val="1"/>
        <c:lblOffset val="100"/>
        <c:baseTimeUnit val="months"/>
      </c:dateAx>
      <c:valAx>
        <c:axId val="-1065904288"/>
        <c:scaling>
          <c:orientation val="minMax"/>
        </c:scaling>
        <c:delete val="0"/>
        <c:axPos val="l"/>
        <c:majorGridlines/>
        <c:numFmt formatCode="_ * #,##0.00_ ;_ * \-#,##0.00_ ;_ * &quot;-&quot;??_ ;_ @_ " sourceLinked="1"/>
        <c:majorTickMark val="none"/>
        <c:minorTickMark val="none"/>
        <c:tickLblPos val="nextTo"/>
        <c:crossAx val="-106590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LTM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'3'!$C$6</c:f>
              <c:strCache>
                <c:ptCount val="1"/>
                <c:pt idx="0">
                  <c:v>Primas Médico</c:v>
                </c:pt>
              </c:strCache>
            </c:strRef>
          </c:tx>
          <c:cat>
            <c:numRef>
              <c:f>'3'!$A$7:$A$18</c:f>
              <c:numCache>
                <c:formatCode>mmm\-yyyy</c:formatCode>
                <c:ptCount val="12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</c:numCache>
            </c:numRef>
          </c:cat>
          <c:val>
            <c:numRef>
              <c:f>'3'!$C$7:$C$18</c:f>
              <c:numCache>
                <c:formatCode>_ * #,##0.00_ ;_ * \-#,##0.00_ ;_ * "-"??_ ;_ @_ </c:formatCode>
                <c:ptCount val="12"/>
                <c:pt idx="0">
                  <c:v>2044.29</c:v>
                </c:pt>
                <c:pt idx="1">
                  <c:v>2044.29</c:v>
                </c:pt>
                <c:pt idx="2">
                  <c:v>3234.21</c:v>
                </c:pt>
                <c:pt idx="3">
                  <c:v>3234.21</c:v>
                </c:pt>
                <c:pt idx="4">
                  <c:v>3234.21</c:v>
                </c:pt>
                <c:pt idx="5">
                  <c:v>2759.81</c:v>
                </c:pt>
                <c:pt idx="6">
                  <c:v>2759.81</c:v>
                </c:pt>
                <c:pt idx="7">
                  <c:v>2759.81</c:v>
                </c:pt>
                <c:pt idx="8">
                  <c:v>4139.72</c:v>
                </c:pt>
                <c:pt idx="9">
                  <c:v>4139.72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15-47B5-B59A-96C3B899181E}"/>
            </c:ext>
          </c:extLst>
        </c:ser>
        <c:ser>
          <c:idx val="1"/>
          <c:order val="1"/>
          <c:tx>
            <c:strRef>
              <c:f>'3'!$E$6</c:f>
              <c:strCache>
                <c:ptCount val="1"/>
                <c:pt idx="0">
                  <c:v>Reclamo Médico Pagado</c:v>
                </c:pt>
              </c:strCache>
            </c:strRef>
          </c:tx>
          <c:cat>
            <c:numRef>
              <c:f>'3'!$A$7:$A$18</c:f>
              <c:numCache>
                <c:formatCode>mmm\-yyyy</c:formatCode>
                <c:ptCount val="12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</c:numCache>
            </c:numRef>
          </c:cat>
          <c:val>
            <c:numRef>
              <c:f>'3'!$E$7:$E$18</c:f>
              <c:numCache>
                <c:formatCode>_ * #,##0.00_ ;_ * \-#,##0.00_ ;_ * "-"??_ ;_ @_ </c:formatCode>
                <c:ptCount val="12"/>
                <c:pt idx="0">
                  <c:v>776.74</c:v>
                </c:pt>
                <c:pt idx="1">
                  <c:v>677.64</c:v>
                </c:pt>
                <c:pt idx="2">
                  <c:v>100</c:v>
                </c:pt>
                <c:pt idx="3">
                  <c:v>32.5</c:v>
                </c:pt>
                <c:pt idx="4">
                  <c:v>774.5</c:v>
                </c:pt>
                <c:pt idx="5">
                  <c:v>449</c:v>
                </c:pt>
                <c:pt idx="6">
                  <c:v>1151.17</c:v>
                </c:pt>
                <c:pt idx="7">
                  <c:v>85</c:v>
                </c:pt>
                <c:pt idx="8">
                  <c:v>354.46000000000004</c:v>
                </c:pt>
                <c:pt idx="9">
                  <c:v>3078.36</c:v>
                </c:pt>
                <c:pt idx="10">
                  <c:v>251</c:v>
                </c:pt>
                <c:pt idx="11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15-47B5-B59A-96C3B8991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5909728"/>
        <c:axId val="-1065909184"/>
      </c:lineChart>
      <c:dateAx>
        <c:axId val="-1065909728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crossAx val="-1065909184"/>
        <c:crosses val="autoZero"/>
        <c:auto val="1"/>
        <c:lblOffset val="100"/>
        <c:baseTimeUnit val="months"/>
      </c:dateAx>
      <c:valAx>
        <c:axId val="-1065909184"/>
        <c:scaling>
          <c:orientation val="minMax"/>
        </c:scaling>
        <c:delete val="0"/>
        <c:axPos val="l"/>
        <c:majorGridlines/>
        <c:numFmt formatCode="_ * #,##0.00_ ;_ * \-#,##0.00_ ;_ * &quot;-&quot;??_ ;_ @_ " sourceLinked="1"/>
        <c:majorTickMark val="none"/>
        <c:minorTickMark val="none"/>
        <c:tickLblPos val="nextTo"/>
        <c:crossAx val="-106590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13030</xdr:colOff>
      <xdr:row>0</xdr:row>
      <xdr:rowOff>0</xdr:rowOff>
    </xdr:from>
    <xdr:to>
      <xdr:col>15</xdr:col>
      <xdr:colOff>190239</xdr:colOff>
      <xdr:row>15</xdr:row>
      <xdr:rowOff>20171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xmlns="" id="{5B51E0B5-574B-4FCF-83A7-CC96BE10D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184337</xdr:colOff>
      <xdr:row>14</xdr:row>
      <xdr:rowOff>123825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xmlns="" id="{84CA2EB7-9F5B-4F0A-8EED-077D4DC13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184337</xdr:colOff>
      <xdr:row>14</xdr:row>
      <xdr:rowOff>123825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xmlns="" id="{150C8678-2336-4564-805F-8B2834153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tabSelected="1" zoomScale="85" zoomScaleNormal="85" workbookViewId="0">
      <selection activeCell="B7" sqref="B7:C7"/>
    </sheetView>
  </sheetViews>
  <sheetFormatPr baseColWidth="10" defaultRowHeight="15" x14ac:dyDescent="0.25"/>
  <cols>
    <col min="1" max="1" width="11.42578125" style="1"/>
    <col min="2" max="2" width="8.28515625" bestFit="1" customWidth="1"/>
    <col min="3" max="3" width="56.28515625" bestFit="1" customWidth="1"/>
    <col min="4" max="5" width="22.28515625" bestFit="1" customWidth="1"/>
    <col min="6" max="6" width="20.7109375" bestFit="1" customWidth="1"/>
    <col min="7" max="7" width="1.7109375" style="2" customWidth="1"/>
    <col min="8" max="8" width="14.28515625" customWidth="1"/>
  </cols>
  <sheetData>
    <row r="1" spans="1:8" ht="15.75" thickBot="1" x14ac:dyDescent="0.3">
      <c r="A1" s="34"/>
      <c r="B1" s="34"/>
      <c r="C1" s="34"/>
      <c r="D1" s="34"/>
      <c r="E1" s="34"/>
      <c r="F1" s="34"/>
      <c r="G1" s="34"/>
      <c r="H1" s="34"/>
    </row>
    <row r="2" spans="1:8" ht="20.25" thickBot="1" x14ac:dyDescent="0.35">
      <c r="A2" s="59" t="s">
        <v>23</v>
      </c>
      <c r="B2" s="59"/>
      <c r="C2" s="59"/>
      <c r="D2" s="59"/>
      <c r="E2" s="59"/>
      <c r="F2" s="59"/>
      <c r="G2" s="59"/>
      <c r="H2" s="59"/>
    </row>
    <row r="3" spans="1:8" ht="16.5" customHeight="1" thickBot="1" x14ac:dyDescent="0.3">
      <c r="A3" s="40"/>
      <c r="B3" s="40"/>
      <c r="C3" s="34"/>
      <c r="D3" s="41"/>
      <c r="E3" s="42"/>
      <c r="F3" s="43"/>
      <c r="G3" s="34"/>
      <c r="H3" s="44"/>
    </row>
    <row r="4" spans="1:8" s="3" customFormat="1" ht="30.75" thickBot="1" x14ac:dyDescent="0.3">
      <c r="A4" s="45" t="s">
        <v>0</v>
      </c>
      <c r="B4" s="45" t="s">
        <v>1</v>
      </c>
      <c r="C4" s="45" t="s">
        <v>2</v>
      </c>
      <c r="D4" s="46" t="s">
        <v>24</v>
      </c>
      <c r="E4" s="46" t="s">
        <v>25</v>
      </c>
      <c r="F4" s="47" t="s">
        <v>26</v>
      </c>
      <c r="G4" s="48"/>
      <c r="H4" s="47" t="s">
        <v>27</v>
      </c>
    </row>
    <row r="5" spans="1:8" x14ac:dyDescent="0.25">
      <c r="A5" s="49">
        <v>1</v>
      </c>
      <c r="B5" s="50">
        <v>1234</v>
      </c>
      <c r="C5" s="51" t="s">
        <v>29</v>
      </c>
      <c r="D5" s="52">
        <f>'1'!C19</f>
        <v>24005.079999999998</v>
      </c>
      <c r="E5" s="52">
        <v>20738.100000000002</v>
      </c>
      <c r="F5" s="53">
        <f t="shared" ref="F5:F7" si="0">E5/D5</f>
        <v>0.86390464018449442</v>
      </c>
      <c r="G5" s="36"/>
      <c r="H5" s="54">
        <v>0.87684402218197166</v>
      </c>
    </row>
    <row r="6" spans="1:8" x14ac:dyDescent="0.25">
      <c r="A6" s="49">
        <v>2</v>
      </c>
      <c r="B6" s="50">
        <v>5678</v>
      </c>
      <c r="C6" s="51" t="s">
        <v>30</v>
      </c>
      <c r="D6" s="52">
        <f>'2'!C19</f>
        <v>50836.909999999996</v>
      </c>
      <c r="E6" s="52">
        <v>28122.800000000003</v>
      </c>
      <c r="F6" s="53">
        <f t="shared" si="0"/>
        <v>0.55319648656851894</v>
      </c>
      <c r="G6" s="36"/>
      <c r="H6" s="54">
        <v>0.44713874761467609</v>
      </c>
    </row>
    <row r="7" spans="1:8" x14ac:dyDescent="0.25">
      <c r="A7" s="49">
        <v>3</v>
      </c>
      <c r="B7" s="50">
        <v>91011</v>
      </c>
      <c r="C7" s="51" t="s">
        <v>31</v>
      </c>
      <c r="D7" s="52">
        <f>'3'!C19</f>
        <v>30350.080000000005</v>
      </c>
      <c r="E7" s="52">
        <v>7755.3700000000008</v>
      </c>
      <c r="F7" s="53">
        <f t="shared" si="0"/>
        <v>0.25553046318164563</v>
      </c>
      <c r="G7" s="36"/>
      <c r="H7" s="54">
        <v>0.23930937183691114</v>
      </c>
    </row>
    <row r="8" spans="1:8" ht="15.75" thickBot="1" x14ac:dyDescent="0.3">
      <c r="A8" s="55" t="s">
        <v>28</v>
      </c>
      <c r="B8" s="56"/>
      <c r="C8" s="56"/>
      <c r="D8" s="57">
        <f>SUBTOTAL(9,D5:D7)</f>
        <v>105192.06999999999</v>
      </c>
      <c r="E8" s="57">
        <f>SUBTOTAL(9,E5:E7)</f>
        <v>56616.270000000011</v>
      </c>
      <c r="F8" s="58">
        <f>E8/D8</f>
        <v>0.53821804248171956</v>
      </c>
      <c r="G8" s="58"/>
      <c r="H8" s="58"/>
    </row>
    <row r="17" spans="3:3" x14ac:dyDescent="0.25">
      <c r="C17" s="61">
        <v>44184</v>
      </c>
    </row>
    <row r="18" spans="3:3" x14ac:dyDescent="0.25">
      <c r="C18" s="61">
        <v>9889</v>
      </c>
    </row>
    <row r="19" spans="3:3" x14ac:dyDescent="0.25">
      <c r="C19" s="61">
        <v>36215</v>
      </c>
    </row>
  </sheetData>
  <autoFilter ref="B4:H7">
    <sortState ref="B5:H68">
      <sortCondition ref="G4:G68"/>
    </sortState>
  </autoFilter>
  <mergeCells count="1">
    <mergeCell ref="A2:H2"/>
  </mergeCells>
  <hyperlinks>
    <hyperlink ref="A5" location="'1'!A1" display="'1'!A1"/>
    <hyperlink ref="A6" location="'2'!A1" display="'2'!A1"/>
    <hyperlink ref="A7" location="'3'!A1" display="'3'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GridLines="0" zoomScale="85" zoomScaleNormal="85" workbookViewId="0">
      <selection activeCell="B12" sqref="B12"/>
    </sheetView>
  </sheetViews>
  <sheetFormatPr baseColWidth="10" defaultColWidth="11.42578125" defaultRowHeight="15" x14ac:dyDescent="0.25"/>
  <cols>
    <col min="1" max="1" width="11.42578125" style="34"/>
    <col min="2" max="3" width="16" style="34" customWidth="1"/>
    <col min="4" max="4" width="17.5703125" style="34" bestFit="1" customWidth="1"/>
    <col min="5" max="5" width="18.7109375" style="34" customWidth="1"/>
    <col min="6" max="6" width="15.28515625" style="34" bestFit="1" customWidth="1"/>
    <col min="7" max="7" width="17.5703125" style="34" bestFit="1" customWidth="1"/>
    <col min="8" max="8" width="1.7109375" style="34" customWidth="1"/>
    <col min="9" max="9" width="17.5703125" style="34" customWidth="1"/>
    <col min="10" max="10" width="1.7109375" style="34" customWidth="1"/>
    <col min="11" max="11" width="15.7109375" style="36" customWidth="1"/>
    <col min="12" max="16384" width="11.42578125" style="34"/>
  </cols>
  <sheetData>
    <row r="1" spans="1:11" s="8" customFormat="1" ht="12.75" x14ac:dyDescent="0.25">
      <c r="A1" s="4"/>
      <c r="B1" s="4"/>
      <c r="C1" s="5"/>
      <c r="D1" s="5"/>
      <c r="E1" s="6">
        <v>44927</v>
      </c>
      <c r="F1" s="5"/>
      <c r="G1" s="7"/>
      <c r="H1" s="7"/>
      <c r="K1" s="5"/>
    </row>
    <row r="2" spans="1:11" s="8" customFormat="1" x14ac:dyDescent="0.25">
      <c r="A2" s="9" t="s">
        <v>4</v>
      </c>
      <c r="B2" s="9"/>
      <c r="C2" s="5"/>
      <c r="D2" s="5"/>
      <c r="E2" s="10" t="s">
        <v>5</v>
      </c>
      <c r="F2" s="5"/>
      <c r="G2" s="7"/>
      <c r="H2" s="7"/>
      <c r="K2" s="5"/>
    </row>
    <row r="3" spans="1:11" s="8" customFormat="1" ht="18.75" customHeight="1" x14ac:dyDescent="0.25">
      <c r="A3" s="51" t="s">
        <v>29</v>
      </c>
      <c r="B3" s="11"/>
      <c r="D3" s="11"/>
      <c r="E3" s="12">
        <v>44682</v>
      </c>
      <c r="F3" s="5"/>
      <c r="G3" s="7"/>
      <c r="H3" s="7"/>
      <c r="K3" s="5"/>
    </row>
    <row r="4" spans="1:11" s="5" customFormat="1" ht="12.75" x14ac:dyDescent="0.25">
      <c r="A4" s="13"/>
      <c r="B4" s="13"/>
      <c r="G4" s="14"/>
      <c r="H4" s="14"/>
    </row>
    <row r="5" spans="1:11" s="5" customFormat="1" ht="19.5" x14ac:dyDescent="0.25">
      <c r="A5" s="60" t="s">
        <v>3</v>
      </c>
      <c r="B5" s="60"/>
      <c r="C5" s="60"/>
      <c r="D5" s="60"/>
      <c r="E5" s="60"/>
      <c r="F5" s="60"/>
      <c r="G5" s="60"/>
      <c r="H5" s="15"/>
    </row>
    <row r="6" spans="1:11" s="8" customFormat="1" ht="25.5" x14ac:dyDescent="0.25">
      <c r="A6" s="16" t="s">
        <v>6</v>
      </c>
      <c r="B6" s="10" t="s">
        <v>7</v>
      </c>
      <c r="C6" s="10" t="s">
        <v>8</v>
      </c>
      <c r="D6" s="10" t="s">
        <v>9</v>
      </c>
      <c r="E6" s="10" t="s">
        <v>10</v>
      </c>
      <c r="F6" s="17" t="s">
        <v>11</v>
      </c>
      <c r="G6" s="18" t="s">
        <v>12</v>
      </c>
      <c r="K6" s="5"/>
    </row>
    <row r="7" spans="1:11" s="8" customFormat="1" ht="12.75" customHeight="1" x14ac:dyDescent="0.25">
      <c r="A7" s="19">
        <v>44713</v>
      </c>
      <c r="B7" s="20">
        <v>687.17000000000007</v>
      </c>
      <c r="C7" s="20">
        <v>1649.25</v>
      </c>
      <c r="D7" s="21">
        <v>0</v>
      </c>
      <c r="E7" s="20">
        <v>1244.6300000000001</v>
      </c>
      <c r="F7" s="22">
        <f>IFERROR(D7/B7,0)</f>
        <v>0</v>
      </c>
      <c r="G7" s="23">
        <f>IFERROR(E7/C7,0)</f>
        <v>0.75466424132181298</v>
      </c>
      <c r="I7" s="24"/>
      <c r="J7" s="24"/>
      <c r="K7" s="5"/>
    </row>
    <row r="8" spans="1:11" s="8" customFormat="1" ht="12.75" customHeight="1" x14ac:dyDescent="0.25">
      <c r="A8" s="19">
        <v>44743</v>
      </c>
      <c r="B8" s="21">
        <v>680.55</v>
      </c>
      <c r="C8" s="21">
        <v>1703.14</v>
      </c>
      <c r="D8" s="21">
        <v>0</v>
      </c>
      <c r="E8" s="21">
        <v>945.21</v>
      </c>
      <c r="F8" s="25">
        <f>IFERROR(D8/B8,0)</f>
        <v>0</v>
      </c>
      <c r="G8" s="26">
        <f>IFERROR(E8/C8,0)</f>
        <v>0.55498080016909945</v>
      </c>
      <c r="K8" s="5"/>
    </row>
    <row r="9" spans="1:11" s="8" customFormat="1" ht="12.75" customHeight="1" x14ac:dyDescent="0.25">
      <c r="A9" s="19">
        <v>44774</v>
      </c>
      <c r="B9" s="21">
        <v>671.01</v>
      </c>
      <c r="C9" s="21">
        <v>1779.9</v>
      </c>
      <c r="D9" s="21">
        <v>0</v>
      </c>
      <c r="E9" s="21">
        <v>4278.29</v>
      </c>
      <c r="F9" s="25">
        <f t="shared" ref="F9:G19" si="0">IFERROR(D9/B9,0)</f>
        <v>0</v>
      </c>
      <c r="G9" s="26">
        <f t="shared" si="0"/>
        <v>2.4036687454351369</v>
      </c>
      <c r="K9" s="5"/>
    </row>
    <row r="10" spans="1:11" s="8" customFormat="1" ht="12.75" customHeight="1" x14ac:dyDescent="0.25">
      <c r="A10" s="19">
        <v>44805</v>
      </c>
      <c r="B10" s="21">
        <v>747.8900000000001</v>
      </c>
      <c r="C10" s="21">
        <v>1753.77</v>
      </c>
      <c r="D10" s="21">
        <v>0</v>
      </c>
      <c r="E10" s="21">
        <v>604.4</v>
      </c>
      <c r="F10" s="25">
        <f t="shared" si="0"/>
        <v>0</v>
      </c>
      <c r="G10" s="26">
        <f t="shared" si="0"/>
        <v>0.3446289992416337</v>
      </c>
      <c r="K10" s="5"/>
    </row>
    <row r="11" spans="1:11" s="8" customFormat="1" ht="12.75" customHeight="1" x14ac:dyDescent="0.25">
      <c r="A11" s="19">
        <v>44835</v>
      </c>
      <c r="B11" s="21">
        <v>893.7</v>
      </c>
      <c r="C11" s="21">
        <v>1855.03</v>
      </c>
      <c r="D11" s="21">
        <v>0</v>
      </c>
      <c r="E11" s="21">
        <v>897.42</v>
      </c>
      <c r="F11" s="25">
        <f t="shared" si="0"/>
        <v>0</v>
      </c>
      <c r="G11" s="26">
        <f t="shared" si="0"/>
        <v>0.48377654269742265</v>
      </c>
      <c r="K11" s="5"/>
    </row>
    <row r="12" spans="1:11" s="8" customFormat="1" ht="12.75" customHeight="1" x14ac:dyDescent="0.25">
      <c r="A12" s="19">
        <v>44866</v>
      </c>
      <c r="B12" s="21">
        <v>782.6</v>
      </c>
      <c r="C12" s="21">
        <v>1804.4</v>
      </c>
      <c r="D12" s="21">
        <v>0</v>
      </c>
      <c r="E12" s="21">
        <v>546.06999999999994</v>
      </c>
      <c r="F12" s="25">
        <f t="shared" si="0"/>
        <v>0</v>
      </c>
      <c r="G12" s="26">
        <f t="shared" si="0"/>
        <v>0.30263245400133004</v>
      </c>
      <c r="K12" s="5"/>
    </row>
    <row r="13" spans="1:11" s="8" customFormat="1" ht="12.75" customHeight="1" x14ac:dyDescent="0.25">
      <c r="A13" s="19">
        <v>44896</v>
      </c>
      <c r="B13" s="21">
        <v>771.38</v>
      </c>
      <c r="C13" s="21">
        <v>1804.4</v>
      </c>
      <c r="D13" s="21">
        <v>0</v>
      </c>
      <c r="E13" s="21">
        <v>7660.48</v>
      </c>
      <c r="F13" s="25">
        <f t="shared" si="0"/>
        <v>0</v>
      </c>
      <c r="G13" s="26">
        <f t="shared" si="0"/>
        <v>4.2454444690755926</v>
      </c>
      <c r="K13" s="5"/>
    </row>
    <row r="14" spans="1:11" s="8" customFormat="1" ht="12.75" customHeight="1" x14ac:dyDescent="0.25">
      <c r="A14" s="19">
        <v>44927</v>
      </c>
      <c r="B14" s="21">
        <v>714.79000000000008</v>
      </c>
      <c r="C14" s="21">
        <v>1964.29</v>
      </c>
      <c r="D14" s="21">
        <v>0</v>
      </c>
      <c r="E14" s="21">
        <v>2103.56</v>
      </c>
      <c r="F14" s="25">
        <f t="shared" si="0"/>
        <v>0</v>
      </c>
      <c r="G14" s="26">
        <f t="shared" si="0"/>
        <v>1.0709009362161392</v>
      </c>
      <c r="K14" s="5"/>
    </row>
    <row r="15" spans="1:11" s="8" customFormat="1" ht="12.75" customHeight="1" x14ac:dyDescent="0.25">
      <c r="A15" s="19">
        <v>44958</v>
      </c>
      <c r="B15" s="21">
        <v>846.84</v>
      </c>
      <c r="C15" s="21">
        <v>2560.16</v>
      </c>
      <c r="D15" s="21">
        <v>0</v>
      </c>
      <c r="E15" s="21">
        <v>433.57</v>
      </c>
      <c r="F15" s="25">
        <f t="shared" si="0"/>
        <v>0</v>
      </c>
      <c r="G15" s="26">
        <f t="shared" si="0"/>
        <v>0.16935269670645586</v>
      </c>
      <c r="K15" s="5"/>
    </row>
    <row r="16" spans="1:11" s="8" customFormat="1" ht="12.75" customHeight="1" x14ac:dyDescent="0.25">
      <c r="A16" s="19">
        <v>44986</v>
      </c>
      <c r="B16" s="21">
        <v>722.34</v>
      </c>
      <c r="C16" s="21">
        <v>2462.5</v>
      </c>
      <c r="D16" s="21">
        <v>0</v>
      </c>
      <c r="E16" s="21">
        <v>522.88</v>
      </c>
      <c r="F16" s="25">
        <f t="shared" si="0"/>
        <v>0</v>
      </c>
      <c r="G16" s="26">
        <f t="shared" si="0"/>
        <v>0.21233705583756346</v>
      </c>
      <c r="K16" s="5"/>
    </row>
    <row r="17" spans="1:11" s="5" customFormat="1" ht="12.75" customHeight="1" x14ac:dyDescent="0.25">
      <c r="A17" s="19">
        <v>45017</v>
      </c>
      <c r="B17" s="21">
        <v>831.97</v>
      </c>
      <c r="C17" s="21">
        <v>2334.12</v>
      </c>
      <c r="D17" s="21">
        <v>0</v>
      </c>
      <c r="E17" s="21">
        <v>1501.5900000000001</v>
      </c>
      <c r="F17" s="25">
        <f t="shared" si="0"/>
        <v>0</v>
      </c>
      <c r="G17" s="26">
        <f t="shared" si="0"/>
        <v>0.64332168011927415</v>
      </c>
      <c r="H17" s="8"/>
    </row>
    <row r="18" spans="1:11" s="8" customFormat="1" ht="12.75" customHeight="1" x14ac:dyDescent="0.25">
      <c r="A18" s="19">
        <v>45047</v>
      </c>
      <c r="B18" s="21">
        <v>881.23</v>
      </c>
      <c r="C18" s="21">
        <v>2334.12</v>
      </c>
      <c r="D18" s="21">
        <v>0</v>
      </c>
      <c r="E18" s="21">
        <v>0</v>
      </c>
      <c r="F18" s="25">
        <f t="shared" si="0"/>
        <v>0</v>
      </c>
      <c r="G18" s="26">
        <f t="shared" si="0"/>
        <v>0</v>
      </c>
      <c r="I18" s="18" t="s">
        <v>13</v>
      </c>
      <c r="K18" s="27" t="s">
        <v>14</v>
      </c>
    </row>
    <row r="19" spans="1:11" s="8" customFormat="1" ht="28.5" x14ac:dyDescent="0.25">
      <c r="A19" s="28" t="s">
        <v>15</v>
      </c>
      <c r="B19" s="29">
        <f>SUBTOTAL(9,B7:B18)</f>
        <v>9231.4699999999993</v>
      </c>
      <c r="C19" s="29">
        <f>SUBTOTAL(9,C7:C18)</f>
        <v>24005.079999999998</v>
      </c>
      <c r="D19" s="29">
        <f>SUBTOTAL(9,D7:D18)</f>
        <v>0</v>
      </c>
      <c r="E19" s="29">
        <f>SUBTOTAL(9,E7:E18)</f>
        <v>20738.100000000002</v>
      </c>
      <c r="F19" s="30">
        <f>IFERROR(D19/B19,0)</f>
        <v>0</v>
      </c>
      <c r="G19" s="31">
        <f t="shared" si="0"/>
        <v>0.86390464018449442</v>
      </c>
      <c r="I19" s="32">
        <v>0.87684402218197166</v>
      </c>
      <c r="K19" s="33">
        <f>(C19*I19)-E19</f>
        <v>310.61089999999967</v>
      </c>
    </row>
    <row r="20" spans="1:11" x14ac:dyDescent="0.25">
      <c r="E20" s="35"/>
      <c r="F20" s="35"/>
      <c r="H20" s="8"/>
    </row>
    <row r="21" spans="1:11" x14ac:dyDescent="0.25">
      <c r="E21" s="35"/>
      <c r="F21" s="35"/>
      <c r="H21" s="8"/>
      <c r="I21" s="18" t="s">
        <v>16</v>
      </c>
      <c r="K21" s="27" t="s">
        <v>14</v>
      </c>
    </row>
    <row r="22" spans="1:11" s="8" customFormat="1" ht="28.5" x14ac:dyDescent="0.25">
      <c r="A22" s="28" t="s">
        <v>17</v>
      </c>
      <c r="B22" s="29">
        <f>IF($A7&gt;=$E$3,B7,0)+IF($A8&gt;=$E$3,B8,0)+IF($A9&gt;=$E$3,B9,0)+IF($A10&gt;=$E$3,B10,0)+IF($A11&gt;=$E$3,B11,0)+IF($A12&gt;=$E$3,B12,0)+IF($A13&gt;=$E$3,B13,0)+IF($A14&gt;=$E$3,B14,0)+IF($A15&gt;=$E$3,B15,0)+IF($A16&gt;=$E$3,B16,0)+IF($A17&gt;=$E$3,B17,0)+IF($A18&gt;=$E$3,B18,0)</f>
        <v>9231.4699999999993</v>
      </c>
      <c r="C22" s="29">
        <f>IF($A7&gt;=$E$3,C7,0)+IF($A8&gt;=$E$3,C8,0)+IF($A9&gt;=$E$3,C9,0)+IF($A10&gt;=$E$3,C10,0)+IF($A11&gt;=$E$3,C11,0)+IF($A12&gt;=$E$3,C12,0)+IF($A13&gt;=$E$3,C13,0)+IF($A14&gt;=$E$3,C14,0)+IF($A15&gt;=$E$3,C15,0)+IF($A16&gt;=$E$3,C16,0)+IF($A17&gt;=$E$3,C17,0)+IF($A18&gt;=$E$3,C18,0)</f>
        <v>24005.079999999998</v>
      </c>
      <c r="D22" s="29">
        <f>IF($A7&gt;=$E$3,D7,0)+IF($A8&gt;=$E$3,D8,0)+IF($A9&gt;=$E$3,D9,0)+IF($A10&gt;=$E$3,D10,0)+IF($A11&gt;=$E$3,D11,0)+IF($A12&gt;=$E$3,D12,0)+IF($A13&gt;=$E$3,D13,0)+IF($A14&gt;=$E$3,D14,0)+IF($A15&gt;=$E$3,D15,0)+IF($A16&gt;=$E$3,D16,0)+IF($A17&gt;=$E$3,D17,0)+IF($A18&gt;=$E$3,D18,0)</f>
        <v>0</v>
      </c>
      <c r="E22" s="29">
        <f>IF($A7&gt;=$E$3,E7,0)+IF($A8&gt;=$E$3,E8,0)+IF($A9&gt;=$E$3,E9,0)+IF($A10&gt;=$E$3,E10,0)+IF($A11&gt;=$E$3,E11,0)+IF($A12&gt;=$E$3,E12,0)+IF($A13&gt;=$E$3,E13,0)+IF($A14&gt;=$E$3,E14,0)+IF($A15&gt;=$E$3,E15,0)+IF($A16&gt;=$E$3,E16,0)+IF($A17&gt;=$E$3,E17,0)+IF($A18&gt;=$E$3,E18,0)</f>
        <v>20738.100000000002</v>
      </c>
      <c r="F22" s="30">
        <f>IFERROR(D22/B22,0)</f>
        <v>0</v>
      </c>
      <c r="G22" s="31">
        <f>IFERROR(E22/C22,0)</f>
        <v>0.86390464018449442</v>
      </c>
      <c r="I22" s="32">
        <v>3.338893661790026E-2</v>
      </c>
      <c r="K22" s="33">
        <f>(C22*I22)-E22</f>
        <v>-19936.595905372378</v>
      </c>
    </row>
    <row r="23" spans="1:11" x14ac:dyDescent="0.25">
      <c r="H23" s="8"/>
    </row>
    <row r="24" spans="1:11" x14ac:dyDescent="0.25">
      <c r="E24" s="35"/>
      <c r="F24" s="35"/>
      <c r="H24" s="8"/>
      <c r="I24" s="18" t="s">
        <v>18</v>
      </c>
      <c r="K24" s="27" t="s">
        <v>14</v>
      </c>
    </row>
    <row r="25" spans="1:11" ht="28.5" x14ac:dyDescent="0.25">
      <c r="A25" s="28" t="s">
        <v>19</v>
      </c>
      <c r="B25" s="29">
        <f>IF($A7&gt;=$E$1,B7,0)+IF($A8&gt;=$E$1,B8,0)+IF($A9&gt;=$E$1,B9,0)+IF($A10&gt;=$E$1,B10,0)+IF($A11&gt;=$E$1,B11,0)+IF($A12&gt;=$E$1,B12,0)+IF($A13&gt;=$E$1,B13,0)+IF($A14&gt;=$E$1,B14,0)+IF($A15&gt;=$E$1,B15,0)+IF($A16&gt;=$E$1,B16,0)+IF($A17&gt;=$E$1,B17,0)+IF($A18&gt;=$E$1,B18,0)</f>
        <v>3997.1700000000005</v>
      </c>
      <c r="C25" s="29">
        <f>IF($A7&gt;=$E$1,C7,0)+IF($A8&gt;=$E$1,C8,0)+IF($A9&gt;=$E$1,C9,0)+IF($A10&gt;=$E$1,C10,0)+IF($A11&gt;=$E$1,C11,0)+IF($A12&gt;=$E$1,C12,0)+IF($A13&gt;=$E$1,C13,0)+IF($A14&gt;=$E$1,C14,0)+IF($A15&gt;=$E$1,C15,0)+IF($A16&gt;=$E$1,C16,0)+IF($A17&gt;=$E$1,C17,0)+IF($A18&gt;=$E$1,C18,0)</f>
        <v>11655.189999999999</v>
      </c>
      <c r="D25" s="29">
        <f>IF($A7&gt;=$E$1,D7,0)+IF($A8&gt;=$E$1,D8,0)+IF($A9&gt;=$E$1,D9,0)+IF($A10&gt;=$E$1,D10,0)+IF($A11&gt;=$E$1,D11,0)+IF($A12&gt;=$E$1,D12,0)+IF($A13&gt;=$E$1,D13,0)+IF($A14&gt;=$E$1,D14,0)+IF($A15&gt;=$E$1,D15,0)+IF($A16&gt;=$E$1,D16,0)+IF($A17&gt;=$E$1,D17,0)+IF($A18&gt;=$E$1,D18,0)</f>
        <v>0</v>
      </c>
      <c r="E25" s="29">
        <f>IF($A7&gt;=$E$1,E7,0)+IF($A8&gt;=$E$1,E8,0)+IF($A9&gt;=$E$1,E9,0)+IF($A10&gt;=$E$1,E10,0)+IF($A11&gt;=$E$1,E11,0)+IF($A12&gt;=$E$1,E12,0)+IF($A13&gt;=$E$1,E13,0)+IF($A14&gt;=$E$1,E14,0)+IF($A15&gt;=$E$1,E15,0)+IF($A16&gt;=$E$1,E16,0)+IF($A17&gt;=$E$1,E17,0)+IF($A18&gt;=$E$1,E18,0)</f>
        <v>4561.6000000000004</v>
      </c>
      <c r="F25" s="30">
        <f>IFERROR(D25/B25,0)</f>
        <v>0</v>
      </c>
      <c r="G25" s="31">
        <f>IFERROR(E25/C25,0)</f>
        <v>0.39137929111408742</v>
      </c>
      <c r="H25" s="8"/>
      <c r="I25" s="32">
        <v>0.25320036052608313</v>
      </c>
      <c r="K25" s="33">
        <f>(C25*I25)-E25</f>
        <v>-1610.5016900000019</v>
      </c>
    </row>
    <row r="26" spans="1:11" x14ac:dyDescent="0.25">
      <c r="H26" s="8"/>
    </row>
    <row r="27" spans="1:11" x14ac:dyDescent="0.25">
      <c r="H27" s="8"/>
    </row>
    <row r="28" spans="1:11" x14ac:dyDescent="0.25">
      <c r="A28" s="37" t="s">
        <v>20</v>
      </c>
      <c r="B28" s="38" t="s">
        <v>21</v>
      </c>
      <c r="H28" s="8"/>
    </row>
    <row r="29" spans="1:11" x14ac:dyDescent="0.25">
      <c r="A29" s="39"/>
      <c r="B29" s="38" t="s">
        <v>22</v>
      </c>
    </row>
  </sheetData>
  <mergeCells count="1">
    <mergeCell ref="A5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GridLines="0" zoomScale="86" zoomScaleNormal="86" workbookViewId="0">
      <selection activeCell="A3" sqref="A3"/>
    </sheetView>
  </sheetViews>
  <sheetFormatPr baseColWidth="10" defaultColWidth="11.42578125" defaultRowHeight="15" x14ac:dyDescent="0.25"/>
  <cols>
    <col min="1" max="1" width="11.42578125" style="34"/>
    <col min="2" max="3" width="16" style="34" customWidth="1"/>
    <col min="4" max="4" width="17.5703125" style="34" bestFit="1" customWidth="1"/>
    <col min="5" max="5" width="18.7109375" style="34" customWidth="1"/>
    <col min="6" max="6" width="15.28515625" style="34" bestFit="1" customWidth="1"/>
    <col min="7" max="7" width="17.5703125" style="34" bestFit="1" customWidth="1"/>
    <col min="8" max="8" width="1.7109375" style="34" customWidth="1"/>
    <col min="9" max="9" width="17.5703125" style="34" customWidth="1"/>
    <col min="10" max="10" width="1.7109375" style="34" customWidth="1"/>
    <col min="11" max="11" width="15.7109375" style="36" customWidth="1"/>
    <col min="12" max="16384" width="11.42578125" style="34"/>
  </cols>
  <sheetData>
    <row r="1" spans="1:11" s="8" customFormat="1" ht="12.75" x14ac:dyDescent="0.25">
      <c r="A1" s="4"/>
      <c r="B1" s="4"/>
      <c r="C1" s="5"/>
      <c r="D1" s="5"/>
      <c r="E1" s="6">
        <v>44927</v>
      </c>
      <c r="F1" s="5"/>
      <c r="G1" s="7"/>
      <c r="H1" s="7"/>
      <c r="K1" s="5"/>
    </row>
    <row r="2" spans="1:11" s="8" customFormat="1" x14ac:dyDescent="0.25">
      <c r="A2" s="9" t="s">
        <v>4</v>
      </c>
      <c r="B2" s="9"/>
      <c r="C2" s="5"/>
      <c r="D2" s="5"/>
      <c r="E2" s="10" t="s">
        <v>5</v>
      </c>
      <c r="F2" s="5"/>
      <c r="G2" s="7"/>
      <c r="H2" s="7"/>
      <c r="K2" s="5"/>
    </row>
    <row r="3" spans="1:11" s="8" customFormat="1" ht="18.75" customHeight="1" x14ac:dyDescent="0.25">
      <c r="A3" s="51" t="s">
        <v>30</v>
      </c>
      <c r="B3" s="11"/>
      <c r="D3" s="11"/>
      <c r="E3" s="12">
        <v>44713</v>
      </c>
      <c r="F3" s="5"/>
      <c r="G3" s="7"/>
      <c r="H3" s="7"/>
      <c r="K3" s="5"/>
    </row>
    <row r="4" spans="1:11" s="5" customFormat="1" ht="12.75" x14ac:dyDescent="0.25">
      <c r="A4" s="13"/>
      <c r="B4" s="13"/>
      <c r="G4" s="14"/>
      <c r="H4" s="14"/>
    </row>
    <row r="5" spans="1:11" s="5" customFormat="1" ht="19.5" x14ac:dyDescent="0.25">
      <c r="A5" s="60" t="s">
        <v>3</v>
      </c>
      <c r="B5" s="60"/>
      <c r="C5" s="60"/>
      <c r="D5" s="60"/>
      <c r="E5" s="60"/>
      <c r="F5" s="60"/>
      <c r="G5" s="60"/>
      <c r="H5" s="15"/>
    </row>
    <row r="6" spans="1:11" s="8" customFormat="1" ht="25.5" x14ac:dyDescent="0.25">
      <c r="A6" s="16" t="s">
        <v>6</v>
      </c>
      <c r="B6" s="10" t="s">
        <v>7</v>
      </c>
      <c r="C6" s="10" t="s">
        <v>8</v>
      </c>
      <c r="D6" s="10" t="s">
        <v>9</v>
      </c>
      <c r="E6" s="10" t="s">
        <v>10</v>
      </c>
      <c r="F6" s="17" t="s">
        <v>11</v>
      </c>
      <c r="G6" s="18" t="s">
        <v>12</v>
      </c>
      <c r="K6" s="5"/>
    </row>
    <row r="7" spans="1:11" s="8" customFormat="1" ht="12.75" customHeight="1" x14ac:dyDescent="0.25">
      <c r="A7" s="19">
        <v>44713</v>
      </c>
      <c r="B7" s="20">
        <v>729.75</v>
      </c>
      <c r="C7" s="20">
        <v>3507.92</v>
      </c>
      <c r="D7" s="21">
        <v>0</v>
      </c>
      <c r="E7" s="20">
        <v>2141.02</v>
      </c>
      <c r="F7" s="22">
        <f>IFERROR(D7/B7,0)</f>
        <v>0</v>
      </c>
      <c r="G7" s="23">
        <f>IFERROR(E7/C7,0)</f>
        <v>0.61033889028256061</v>
      </c>
      <c r="K7" s="5"/>
    </row>
    <row r="8" spans="1:11" s="8" customFormat="1" ht="12.75" customHeight="1" x14ac:dyDescent="0.25">
      <c r="A8" s="19">
        <v>44743</v>
      </c>
      <c r="B8" s="21">
        <v>687.57</v>
      </c>
      <c r="C8" s="21">
        <v>3282.89</v>
      </c>
      <c r="D8" s="21">
        <v>0</v>
      </c>
      <c r="E8" s="21">
        <v>322.06</v>
      </c>
      <c r="F8" s="25">
        <f>IFERROR(D8/B8,0)</f>
        <v>0</v>
      </c>
      <c r="G8" s="26">
        <f>IFERROR(E8/C8,0)</f>
        <v>9.8102586440605696E-2</v>
      </c>
      <c r="K8" s="5"/>
    </row>
    <row r="9" spans="1:11" s="8" customFormat="1" ht="12.75" customHeight="1" x14ac:dyDescent="0.25">
      <c r="A9" s="19">
        <v>44774</v>
      </c>
      <c r="B9" s="21">
        <v>756</v>
      </c>
      <c r="C9" s="21">
        <v>4276.04</v>
      </c>
      <c r="D9" s="21">
        <v>0</v>
      </c>
      <c r="E9" s="21">
        <v>9618.2199999999993</v>
      </c>
      <c r="F9" s="25">
        <f t="shared" ref="F9:G19" si="0">IFERROR(D9/B9,0)</f>
        <v>0</v>
      </c>
      <c r="G9" s="26">
        <f t="shared" si="0"/>
        <v>2.2493288182524016</v>
      </c>
      <c r="K9" s="5"/>
    </row>
    <row r="10" spans="1:11" s="8" customFormat="1" ht="12.75" customHeight="1" x14ac:dyDescent="0.25">
      <c r="A10" s="19">
        <v>44805</v>
      </c>
      <c r="B10" s="21">
        <v>774.75</v>
      </c>
      <c r="C10" s="21">
        <v>4369.0600000000004</v>
      </c>
      <c r="D10" s="21">
        <v>0</v>
      </c>
      <c r="E10" s="21">
        <v>4572.24</v>
      </c>
      <c r="F10" s="25">
        <f t="shared" si="0"/>
        <v>0</v>
      </c>
      <c r="G10" s="26">
        <f t="shared" si="0"/>
        <v>1.0465042823856847</v>
      </c>
      <c r="K10" s="5"/>
    </row>
    <row r="11" spans="1:11" s="8" customFormat="1" ht="12.75" customHeight="1" x14ac:dyDescent="0.25">
      <c r="A11" s="19">
        <v>44835</v>
      </c>
      <c r="B11" s="21">
        <v>977.25</v>
      </c>
      <c r="C11" s="21">
        <v>5495.04</v>
      </c>
      <c r="D11" s="21">
        <v>0</v>
      </c>
      <c r="E11" s="21">
        <v>5621.51</v>
      </c>
      <c r="F11" s="25">
        <f t="shared" si="0"/>
        <v>0</v>
      </c>
      <c r="G11" s="26">
        <f t="shared" si="0"/>
        <v>1.0230153010715117</v>
      </c>
      <c r="K11" s="5"/>
    </row>
    <row r="12" spans="1:11" s="8" customFormat="1" ht="12.75" customHeight="1" x14ac:dyDescent="0.25">
      <c r="A12" s="19">
        <v>44866</v>
      </c>
      <c r="B12" s="21">
        <v>812.04</v>
      </c>
      <c r="C12" s="21">
        <v>4375.0200000000004</v>
      </c>
      <c r="D12" s="21">
        <v>0</v>
      </c>
      <c r="E12" s="21">
        <v>1737.27</v>
      </c>
      <c r="F12" s="25">
        <f t="shared" si="0"/>
        <v>0</v>
      </c>
      <c r="G12" s="26">
        <f t="shared" si="0"/>
        <v>0.39708847045270645</v>
      </c>
      <c r="K12" s="5"/>
    </row>
    <row r="13" spans="1:11" s="8" customFormat="1" ht="12.75" customHeight="1" x14ac:dyDescent="0.25">
      <c r="A13" s="19">
        <v>44896</v>
      </c>
      <c r="B13" s="21">
        <v>794.12</v>
      </c>
      <c r="C13" s="21">
        <v>4360.6099999999997</v>
      </c>
      <c r="D13" s="21">
        <v>0</v>
      </c>
      <c r="E13" s="21">
        <v>920.43000000000006</v>
      </c>
      <c r="F13" s="25">
        <f t="shared" si="0"/>
        <v>0</v>
      </c>
      <c r="G13" s="26">
        <f t="shared" si="0"/>
        <v>0.21107826657279605</v>
      </c>
      <c r="K13" s="5"/>
    </row>
    <row r="14" spans="1:11" s="8" customFormat="1" ht="12.75" customHeight="1" x14ac:dyDescent="0.25">
      <c r="A14" s="19">
        <v>44927</v>
      </c>
      <c r="B14" s="21">
        <v>741.15000000000009</v>
      </c>
      <c r="C14" s="21">
        <v>4057.13</v>
      </c>
      <c r="D14" s="21">
        <v>0</v>
      </c>
      <c r="E14" s="21">
        <v>899</v>
      </c>
      <c r="F14" s="25">
        <f t="shared" si="0"/>
        <v>0</v>
      </c>
      <c r="G14" s="26">
        <f t="shared" si="0"/>
        <v>0.22158520924890254</v>
      </c>
      <c r="K14" s="5"/>
    </row>
    <row r="15" spans="1:11" s="8" customFormat="1" ht="12.75" customHeight="1" x14ac:dyDescent="0.25">
      <c r="A15" s="19">
        <v>44958</v>
      </c>
      <c r="B15" s="21">
        <v>613.5</v>
      </c>
      <c r="C15" s="21">
        <v>3560.73</v>
      </c>
      <c r="D15" s="21">
        <v>0</v>
      </c>
      <c r="E15" s="21">
        <v>157</v>
      </c>
      <c r="F15" s="25">
        <f t="shared" si="0"/>
        <v>0</v>
      </c>
      <c r="G15" s="26">
        <f t="shared" si="0"/>
        <v>4.4092082241562823E-2</v>
      </c>
      <c r="K15" s="5"/>
    </row>
    <row r="16" spans="1:11" s="8" customFormat="1" ht="12.75" customHeight="1" x14ac:dyDescent="0.25">
      <c r="A16" s="19">
        <v>44986</v>
      </c>
      <c r="B16" s="21">
        <v>763.5</v>
      </c>
      <c r="C16" s="21">
        <v>4198.57</v>
      </c>
      <c r="D16" s="21">
        <v>0</v>
      </c>
      <c r="E16" s="21">
        <v>747.06</v>
      </c>
      <c r="F16" s="25">
        <f t="shared" si="0"/>
        <v>0</v>
      </c>
      <c r="G16" s="26">
        <f t="shared" si="0"/>
        <v>0.17793201018441993</v>
      </c>
      <c r="K16" s="5"/>
    </row>
    <row r="17" spans="1:11" s="5" customFormat="1" ht="12.75" customHeight="1" x14ac:dyDescent="0.25">
      <c r="A17" s="19">
        <v>45017</v>
      </c>
      <c r="B17" s="21">
        <v>883.5</v>
      </c>
      <c r="C17" s="21">
        <v>4836.41</v>
      </c>
      <c r="D17" s="21">
        <v>0</v>
      </c>
      <c r="E17" s="21">
        <v>817.87</v>
      </c>
      <c r="F17" s="25">
        <f t="shared" si="0"/>
        <v>0</v>
      </c>
      <c r="G17" s="26">
        <f t="shared" si="0"/>
        <v>0.16910683750964042</v>
      </c>
      <c r="H17" s="8"/>
    </row>
    <row r="18" spans="1:11" s="8" customFormat="1" ht="12.75" customHeight="1" x14ac:dyDescent="0.25">
      <c r="A18" s="19">
        <v>45047</v>
      </c>
      <c r="B18" s="21">
        <v>823.5</v>
      </c>
      <c r="C18" s="21">
        <v>4517.49</v>
      </c>
      <c r="D18" s="21">
        <v>0</v>
      </c>
      <c r="E18" s="21">
        <v>569.12</v>
      </c>
      <c r="F18" s="25">
        <f t="shared" si="0"/>
        <v>0</v>
      </c>
      <c r="G18" s="26">
        <f t="shared" si="0"/>
        <v>0.12598146315763842</v>
      </c>
      <c r="I18" s="18" t="s">
        <v>13</v>
      </c>
      <c r="K18" s="27" t="s">
        <v>14</v>
      </c>
    </row>
    <row r="19" spans="1:11" s="8" customFormat="1" ht="28.5" x14ac:dyDescent="0.25">
      <c r="A19" s="28" t="s">
        <v>15</v>
      </c>
      <c r="B19" s="29">
        <f>SUBTOTAL(9,B7:B18)</f>
        <v>9356.630000000001</v>
      </c>
      <c r="C19" s="29">
        <f>SUBTOTAL(9,C7:C18)</f>
        <v>50836.909999999996</v>
      </c>
      <c r="D19" s="29">
        <f>SUBTOTAL(9,D7:D18)</f>
        <v>0</v>
      </c>
      <c r="E19" s="29">
        <f>SUBTOTAL(9,E7:E18)</f>
        <v>28122.800000000003</v>
      </c>
      <c r="F19" s="30">
        <f>IFERROR(D19/B19,0)</f>
        <v>0</v>
      </c>
      <c r="G19" s="31">
        <f t="shared" si="0"/>
        <v>0.55319648656851894</v>
      </c>
      <c r="I19" s="32">
        <v>0.44713874761467609</v>
      </c>
      <c r="K19" s="33">
        <f>(C19*I19)-E19</f>
        <v>-5391.6477300000006</v>
      </c>
    </row>
    <row r="20" spans="1:11" x14ac:dyDescent="0.25">
      <c r="E20" s="35"/>
      <c r="F20" s="35"/>
      <c r="H20" s="8"/>
    </row>
    <row r="21" spans="1:11" x14ac:dyDescent="0.25">
      <c r="E21" s="35"/>
      <c r="F21" s="35"/>
      <c r="H21" s="8"/>
      <c r="I21" s="18" t="s">
        <v>16</v>
      </c>
      <c r="K21" s="27" t="s">
        <v>14</v>
      </c>
    </row>
    <row r="22" spans="1:11" s="8" customFormat="1" ht="28.5" x14ac:dyDescent="0.25">
      <c r="A22" s="28" t="s">
        <v>17</v>
      </c>
      <c r="B22" s="29">
        <f>IF($A7&gt;=$E$3,B7,0)+IF($A8&gt;=$E$3,B8,0)+IF($A9&gt;=$E$3,B9,0)+IF($A10&gt;=$E$3,B10,0)+IF($A11&gt;=$E$3,B11,0)+IF($A12&gt;=$E$3,B12,0)+IF($A13&gt;=$E$3,B13,0)+IF($A14&gt;=$E$3,B14,0)+IF($A15&gt;=$E$3,B15,0)+IF($A16&gt;=$E$3,B16,0)+IF($A17&gt;=$E$3,B17,0)+IF($A18&gt;=$E$3,B18,0)</f>
        <v>9356.630000000001</v>
      </c>
      <c r="C22" s="29">
        <f>IF($A7&gt;=$E$3,C7,0)+IF($A8&gt;=$E$3,C8,0)+IF($A9&gt;=$E$3,C9,0)+IF($A10&gt;=$E$3,C10,0)+IF($A11&gt;=$E$3,C11,0)+IF($A12&gt;=$E$3,C12,0)+IF($A13&gt;=$E$3,C13,0)+IF($A14&gt;=$E$3,C14,0)+IF($A15&gt;=$E$3,C15,0)+IF($A16&gt;=$E$3,C16,0)+IF($A17&gt;=$E$3,C17,0)+IF($A18&gt;=$E$3,C18,0)</f>
        <v>50836.909999999996</v>
      </c>
      <c r="D22" s="29">
        <f>IF($A7&gt;=$E$3,D7,0)+IF($A8&gt;=$E$3,D8,0)+IF($A9&gt;=$E$3,D9,0)+IF($A10&gt;=$E$3,D10,0)+IF($A11&gt;=$E$3,D11,0)+IF($A12&gt;=$E$3,D12,0)+IF($A13&gt;=$E$3,D13,0)+IF($A14&gt;=$E$3,D14,0)+IF($A15&gt;=$E$3,D15,0)+IF($A16&gt;=$E$3,D16,0)+IF($A17&gt;=$E$3,D17,0)+IF($A18&gt;=$E$3,D18,0)</f>
        <v>0</v>
      </c>
      <c r="E22" s="29">
        <f>IF($A7&gt;=$E$3,E7,0)+IF($A8&gt;=$E$3,E8,0)+IF($A9&gt;=$E$3,E9,0)+IF($A10&gt;=$E$3,E10,0)+IF($A11&gt;=$E$3,E11,0)+IF($A12&gt;=$E$3,E12,0)+IF($A13&gt;=$E$3,E13,0)+IF($A14&gt;=$E$3,E14,0)+IF($A15&gt;=$E$3,E15,0)+IF($A16&gt;=$E$3,E16,0)+IF($A17&gt;=$E$3,E17,0)+IF($A18&gt;=$E$3,E18,0)</f>
        <v>28122.800000000003</v>
      </c>
      <c r="F22" s="30">
        <f>IFERROR(D22/B22,0)</f>
        <v>0</v>
      </c>
      <c r="G22" s="31">
        <f>IFERROR(E22/C22,0)</f>
        <v>0.55319648656851894</v>
      </c>
      <c r="I22" s="32">
        <v>0.44713874761467609</v>
      </c>
      <c r="K22" s="33">
        <f>(C22*I22)-E22</f>
        <v>-5391.6477300000006</v>
      </c>
    </row>
    <row r="23" spans="1:11" x14ac:dyDescent="0.25">
      <c r="H23" s="8"/>
    </row>
    <row r="24" spans="1:11" x14ac:dyDescent="0.25">
      <c r="E24" s="35"/>
      <c r="F24" s="35"/>
      <c r="H24" s="8"/>
      <c r="I24" s="18" t="s">
        <v>18</v>
      </c>
      <c r="K24" s="27" t="s">
        <v>14</v>
      </c>
    </row>
    <row r="25" spans="1:11" ht="28.5" x14ac:dyDescent="0.25">
      <c r="A25" s="28" t="s">
        <v>19</v>
      </c>
      <c r="B25" s="29">
        <f>IF($A7&gt;=$E$1,B7,0)+IF($A8&gt;=$E$1,B8,0)+IF($A9&gt;=$E$1,B9,0)+IF($A10&gt;=$E$1,B10,0)+IF($A11&gt;=$E$1,B11,0)+IF($A12&gt;=$E$1,B12,0)+IF($A13&gt;=$E$1,B13,0)+IF($A14&gt;=$E$1,B14,0)+IF($A15&gt;=$E$1,B15,0)+IF($A16&gt;=$E$1,B16,0)+IF($A17&gt;=$E$1,B17,0)+IF($A18&gt;=$E$1,B18,0)</f>
        <v>3825.15</v>
      </c>
      <c r="C25" s="29">
        <f>IF($A7&gt;=$E$1,C7,0)+IF($A8&gt;=$E$1,C8,0)+IF($A9&gt;=$E$1,C9,0)+IF($A10&gt;=$E$1,C10,0)+IF($A11&gt;=$E$1,C11,0)+IF($A12&gt;=$E$1,C12,0)+IF($A13&gt;=$E$1,C13,0)+IF($A14&gt;=$E$1,C14,0)+IF($A15&gt;=$E$1,C15,0)+IF($A16&gt;=$E$1,C16,0)+IF($A17&gt;=$E$1,C17,0)+IF($A18&gt;=$E$1,C18,0)</f>
        <v>21170.33</v>
      </c>
      <c r="D25" s="29">
        <f>IF($A7&gt;=$E$1,D7,0)+IF($A8&gt;=$E$1,D8,0)+IF($A9&gt;=$E$1,D9,0)+IF($A10&gt;=$E$1,D10,0)+IF($A11&gt;=$E$1,D11,0)+IF($A12&gt;=$E$1,D12,0)+IF($A13&gt;=$E$1,D13,0)+IF($A14&gt;=$E$1,D14,0)+IF($A15&gt;=$E$1,D15,0)+IF($A16&gt;=$E$1,D16,0)+IF($A17&gt;=$E$1,D17,0)+IF($A18&gt;=$E$1,D18,0)</f>
        <v>0</v>
      </c>
      <c r="E25" s="29">
        <f>IF($A7&gt;=$E$1,E7,0)+IF($A8&gt;=$E$1,E8,0)+IF($A9&gt;=$E$1,E9,0)+IF($A10&gt;=$E$1,E10,0)+IF($A11&gt;=$E$1,E11,0)+IF($A12&gt;=$E$1,E12,0)+IF($A13&gt;=$E$1,E13,0)+IF($A14&gt;=$E$1,E14,0)+IF($A15&gt;=$E$1,E15,0)+IF($A16&gt;=$E$1,E16,0)+IF($A17&gt;=$E$1,E17,0)+IF($A18&gt;=$E$1,E18,0)</f>
        <v>3190.0499999999997</v>
      </c>
      <c r="F25" s="30">
        <f>IFERROR(D25/B25,0)</f>
        <v>0</v>
      </c>
      <c r="G25" s="31">
        <f>IFERROR(E25/C25,0)</f>
        <v>0.15068494444819705</v>
      </c>
      <c r="H25" s="8"/>
      <c r="I25" s="32">
        <v>0.19149451094999465</v>
      </c>
      <c r="K25" s="33">
        <f>(C25*I25)-E25</f>
        <v>863.95199000000093</v>
      </c>
    </row>
    <row r="26" spans="1:11" x14ac:dyDescent="0.25">
      <c r="H26" s="8"/>
    </row>
    <row r="27" spans="1:11" x14ac:dyDescent="0.25">
      <c r="H27" s="8"/>
    </row>
    <row r="28" spans="1:11" x14ac:dyDescent="0.25">
      <c r="A28" s="37" t="s">
        <v>20</v>
      </c>
      <c r="B28" s="38" t="s">
        <v>21</v>
      </c>
      <c r="H28" s="8"/>
    </row>
    <row r="29" spans="1:11" x14ac:dyDescent="0.25">
      <c r="A29" s="39"/>
      <c r="B29" s="38" t="s">
        <v>22</v>
      </c>
    </row>
  </sheetData>
  <mergeCells count="1">
    <mergeCell ref="A5:G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GridLines="0" zoomScale="86" zoomScaleNormal="86" workbookViewId="0">
      <selection activeCell="N33" sqref="N33"/>
    </sheetView>
  </sheetViews>
  <sheetFormatPr baseColWidth="10" defaultColWidth="11.42578125" defaultRowHeight="15" x14ac:dyDescent="0.25"/>
  <cols>
    <col min="1" max="1" width="11.42578125" style="34"/>
    <col min="2" max="3" width="16" style="34" customWidth="1"/>
    <col min="4" max="4" width="17.5703125" style="34" bestFit="1" customWidth="1"/>
    <col min="5" max="5" width="18.7109375" style="34" customWidth="1"/>
    <col min="6" max="6" width="15.28515625" style="34" bestFit="1" customWidth="1"/>
    <col min="7" max="7" width="17.5703125" style="34" bestFit="1" customWidth="1"/>
    <col min="8" max="8" width="1.7109375" style="34" customWidth="1"/>
    <col min="9" max="9" width="17.5703125" style="34" customWidth="1"/>
    <col min="10" max="10" width="1.7109375" style="34" customWidth="1"/>
    <col min="11" max="11" width="15.7109375" style="36" customWidth="1"/>
    <col min="12" max="16384" width="11.42578125" style="34"/>
  </cols>
  <sheetData>
    <row r="1" spans="1:11" s="8" customFormat="1" ht="12.75" x14ac:dyDescent="0.25">
      <c r="A1" s="4"/>
      <c r="B1" s="4"/>
      <c r="C1" s="5"/>
      <c r="D1" s="5"/>
      <c r="E1" s="6">
        <v>44927</v>
      </c>
      <c r="F1" s="5"/>
      <c r="G1" s="7"/>
      <c r="H1" s="7"/>
      <c r="K1" s="5"/>
    </row>
    <row r="2" spans="1:11" s="8" customFormat="1" x14ac:dyDescent="0.25">
      <c r="A2" s="9" t="s">
        <v>4</v>
      </c>
      <c r="B2" s="9"/>
      <c r="C2" s="5"/>
      <c r="D2" s="5"/>
      <c r="E2" s="10" t="s">
        <v>5</v>
      </c>
      <c r="F2" s="5"/>
      <c r="G2" s="7"/>
      <c r="H2" s="7"/>
      <c r="K2" s="5"/>
    </row>
    <row r="3" spans="1:11" s="8" customFormat="1" ht="18.75" customHeight="1" x14ac:dyDescent="0.25">
      <c r="A3" s="51" t="s">
        <v>31</v>
      </c>
      <c r="B3" s="11"/>
      <c r="D3" s="11"/>
      <c r="E3" s="12">
        <v>44713</v>
      </c>
      <c r="F3" s="5"/>
      <c r="G3" s="7"/>
      <c r="H3" s="7"/>
      <c r="K3" s="5"/>
    </row>
    <row r="4" spans="1:11" s="5" customFormat="1" ht="12.75" x14ac:dyDescent="0.25">
      <c r="A4" s="13"/>
      <c r="B4" s="13"/>
      <c r="G4" s="14"/>
      <c r="H4" s="14"/>
    </row>
    <row r="5" spans="1:11" s="5" customFormat="1" ht="19.5" x14ac:dyDescent="0.25">
      <c r="A5" s="60" t="s">
        <v>3</v>
      </c>
      <c r="B5" s="60"/>
      <c r="C5" s="60"/>
      <c r="D5" s="60"/>
      <c r="E5" s="60"/>
      <c r="F5" s="60"/>
      <c r="G5" s="60"/>
      <c r="H5" s="15"/>
    </row>
    <row r="6" spans="1:11" s="8" customFormat="1" ht="25.5" x14ac:dyDescent="0.25">
      <c r="A6" s="16" t="s">
        <v>6</v>
      </c>
      <c r="B6" s="10" t="s">
        <v>7</v>
      </c>
      <c r="C6" s="10" t="s">
        <v>8</v>
      </c>
      <c r="D6" s="10" t="s">
        <v>9</v>
      </c>
      <c r="E6" s="10" t="s">
        <v>10</v>
      </c>
      <c r="F6" s="17" t="s">
        <v>11</v>
      </c>
      <c r="G6" s="18" t="s">
        <v>12</v>
      </c>
      <c r="K6" s="5"/>
    </row>
    <row r="7" spans="1:11" s="8" customFormat="1" ht="12.75" customHeight="1" x14ac:dyDescent="0.25">
      <c r="A7" s="19">
        <v>44713</v>
      </c>
      <c r="B7" s="20">
        <v>115.79999999999998</v>
      </c>
      <c r="C7" s="20">
        <v>2044.29</v>
      </c>
      <c r="D7" s="21">
        <v>0</v>
      </c>
      <c r="E7" s="20">
        <v>776.74</v>
      </c>
      <c r="F7" s="22">
        <f>IFERROR(D7/B7,0)</f>
        <v>0</v>
      </c>
      <c r="G7" s="23">
        <f>IFERROR(E7/C7,0)</f>
        <v>0.3799558771015854</v>
      </c>
      <c r="K7" s="5"/>
    </row>
    <row r="8" spans="1:11" s="8" customFormat="1" ht="12.75" customHeight="1" x14ac:dyDescent="0.25">
      <c r="A8" s="19">
        <v>44743</v>
      </c>
      <c r="B8" s="21">
        <v>115.79999999999998</v>
      </c>
      <c r="C8" s="21">
        <v>2044.29</v>
      </c>
      <c r="D8" s="21">
        <v>0</v>
      </c>
      <c r="E8" s="21">
        <v>677.64</v>
      </c>
      <c r="F8" s="25">
        <f>IFERROR(D8/B8,0)</f>
        <v>0</v>
      </c>
      <c r="G8" s="26">
        <f>IFERROR(E8/C8,0)</f>
        <v>0.33147938893209866</v>
      </c>
      <c r="K8" s="5"/>
    </row>
    <row r="9" spans="1:11" s="8" customFormat="1" ht="12.75" customHeight="1" x14ac:dyDescent="0.25">
      <c r="A9" s="19">
        <v>44774</v>
      </c>
      <c r="B9" s="21">
        <v>115.79999999999998</v>
      </c>
      <c r="C9" s="21">
        <v>3234.21</v>
      </c>
      <c r="D9" s="21">
        <v>0</v>
      </c>
      <c r="E9" s="21">
        <v>100</v>
      </c>
      <c r="F9" s="25">
        <f t="shared" ref="F9:G19" si="0">IFERROR(D9/B9,0)</f>
        <v>0</v>
      </c>
      <c r="G9" s="26">
        <f t="shared" si="0"/>
        <v>3.091945173628181E-2</v>
      </c>
      <c r="K9" s="5"/>
    </row>
    <row r="10" spans="1:11" s="8" customFormat="1" ht="12.75" customHeight="1" x14ac:dyDescent="0.25">
      <c r="A10" s="19">
        <v>44805</v>
      </c>
      <c r="B10" s="21">
        <v>115.79999999999998</v>
      </c>
      <c r="C10" s="21">
        <v>3234.21</v>
      </c>
      <c r="D10" s="21">
        <v>0</v>
      </c>
      <c r="E10" s="21">
        <v>32.5</v>
      </c>
      <c r="F10" s="25">
        <f t="shared" si="0"/>
        <v>0</v>
      </c>
      <c r="G10" s="26">
        <f t="shared" si="0"/>
        <v>1.0048821814291588E-2</v>
      </c>
      <c r="K10" s="5"/>
    </row>
    <row r="11" spans="1:11" s="8" customFormat="1" ht="12.75" customHeight="1" x14ac:dyDescent="0.25">
      <c r="A11" s="19">
        <v>44835</v>
      </c>
      <c r="B11" s="21">
        <v>115.79999999999998</v>
      </c>
      <c r="C11" s="21">
        <v>3234.21</v>
      </c>
      <c r="D11" s="21">
        <v>0</v>
      </c>
      <c r="E11" s="21">
        <v>774.5</v>
      </c>
      <c r="F11" s="25">
        <f t="shared" si="0"/>
        <v>0</v>
      </c>
      <c r="G11" s="26">
        <f t="shared" si="0"/>
        <v>0.23947115369750263</v>
      </c>
      <c r="K11" s="5"/>
    </row>
    <row r="12" spans="1:11" s="8" customFormat="1" ht="12.75" customHeight="1" x14ac:dyDescent="0.25">
      <c r="A12" s="19">
        <v>44866</v>
      </c>
      <c r="B12" s="21">
        <v>115.79999999999998</v>
      </c>
      <c r="C12" s="21">
        <v>2759.81</v>
      </c>
      <c r="D12" s="21">
        <v>0</v>
      </c>
      <c r="E12" s="21">
        <v>449</v>
      </c>
      <c r="F12" s="25">
        <f t="shared" si="0"/>
        <v>0</v>
      </c>
      <c r="G12" s="26">
        <f t="shared" si="0"/>
        <v>0.16269235925661549</v>
      </c>
      <c r="K12" s="5"/>
    </row>
    <row r="13" spans="1:11" s="8" customFormat="1" ht="12.75" customHeight="1" x14ac:dyDescent="0.25">
      <c r="A13" s="19">
        <v>44896</v>
      </c>
      <c r="B13" s="21">
        <v>115.79999999999998</v>
      </c>
      <c r="C13" s="21">
        <v>2759.81</v>
      </c>
      <c r="D13" s="21">
        <v>0</v>
      </c>
      <c r="E13" s="21">
        <v>1151.17</v>
      </c>
      <c r="F13" s="25">
        <f t="shared" si="0"/>
        <v>0</v>
      </c>
      <c r="G13" s="26">
        <f t="shared" si="0"/>
        <v>0.41711929444418278</v>
      </c>
      <c r="K13" s="5"/>
    </row>
    <row r="14" spans="1:11" s="8" customFormat="1" ht="12.75" customHeight="1" x14ac:dyDescent="0.25">
      <c r="A14" s="19">
        <v>44927</v>
      </c>
      <c r="B14" s="21">
        <v>115.79999999999998</v>
      </c>
      <c r="C14" s="21">
        <v>2759.81</v>
      </c>
      <c r="D14" s="21">
        <v>0</v>
      </c>
      <c r="E14" s="21">
        <v>85</v>
      </c>
      <c r="F14" s="25">
        <f t="shared" si="0"/>
        <v>0</v>
      </c>
      <c r="G14" s="26">
        <f t="shared" si="0"/>
        <v>3.0799221685550819E-2</v>
      </c>
      <c r="K14" s="5"/>
    </row>
    <row r="15" spans="1:11" s="8" customFormat="1" ht="12.75" customHeight="1" x14ac:dyDescent="0.25">
      <c r="A15" s="19">
        <v>44958</v>
      </c>
      <c r="B15" s="21">
        <v>173.70000000000002</v>
      </c>
      <c r="C15" s="21">
        <v>4139.72</v>
      </c>
      <c r="D15" s="21">
        <v>0</v>
      </c>
      <c r="E15" s="21">
        <v>354.46000000000004</v>
      </c>
      <c r="F15" s="25">
        <f t="shared" si="0"/>
        <v>0</v>
      </c>
      <c r="G15" s="26">
        <f t="shared" si="0"/>
        <v>8.5624148493134808E-2</v>
      </c>
      <c r="K15" s="5"/>
    </row>
    <row r="16" spans="1:11" s="8" customFormat="1" ht="12.75" customHeight="1" x14ac:dyDescent="0.25">
      <c r="A16" s="19">
        <v>44986</v>
      </c>
      <c r="B16" s="21">
        <v>173.70000000000002</v>
      </c>
      <c r="C16" s="21">
        <v>4139.72</v>
      </c>
      <c r="D16" s="21">
        <v>0</v>
      </c>
      <c r="E16" s="21">
        <v>3078.36</v>
      </c>
      <c r="F16" s="25">
        <f t="shared" si="0"/>
        <v>0</v>
      </c>
      <c r="G16" s="26">
        <f t="shared" si="0"/>
        <v>0.74361551022774486</v>
      </c>
      <c r="K16" s="5"/>
    </row>
    <row r="17" spans="1:11" s="5" customFormat="1" ht="12.75" customHeight="1" x14ac:dyDescent="0.25">
      <c r="A17" s="19">
        <v>45017</v>
      </c>
      <c r="B17" s="21">
        <v>0</v>
      </c>
      <c r="C17" s="21">
        <v>0</v>
      </c>
      <c r="D17" s="21">
        <v>0</v>
      </c>
      <c r="E17" s="21">
        <v>251</v>
      </c>
      <c r="F17" s="25">
        <f t="shared" si="0"/>
        <v>0</v>
      </c>
      <c r="G17" s="26">
        <f t="shared" si="0"/>
        <v>0</v>
      </c>
      <c r="H17" s="8"/>
    </row>
    <row r="18" spans="1:11" s="8" customFormat="1" ht="12.75" customHeight="1" x14ac:dyDescent="0.25">
      <c r="A18" s="19">
        <v>45047</v>
      </c>
      <c r="B18" s="21">
        <v>0</v>
      </c>
      <c r="C18" s="21">
        <v>0</v>
      </c>
      <c r="D18" s="21">
        <v>0</v>
      </c>
      <c r="E18" s="21">
        <v>25</v>
      </c>
      <c r="F18" s="25">
        <f t="shared" si="0"/>
        <v>0</v>
      </c>
      <c r="G18" s="26">
        <f t="shared" si="0"/>
        <v>0</v>
      </c>
      <c r="I18" s="18" t="s">
        <v>13</v>
      </c>
      <c r="K18" s="27" t="s">
        <v>14</v>
      </c>
    </row>
    <row r="19" spans="1:11" s="8" customFormat="1" ht="28.5" x14ac:dyDescent="0.25">
      <c r="A19" s="28" t="s">
        <v>15</v>
      </c>
      <c r="B19" s="29">
        <f>SUBTOTAL(9,B7:B18)</f>
        <v>1273.7999999999997</v>
      </c>
      <c r="C19" s="29">
        <f>SUBTOTAL(9,C7:C18)</f>
        <v>30350.080000000005</v>
      </c>
      <c r="D19" s="29">
        <f>SUBTOTAL(9,D7:D18)</f>
        <v>0</v>
      </c>
      <c r="E19" s="29">
        <f>SUBTOTAL(9,E7:E18)</f>
        <v>7755.3700000000008</v>
      </c>
      <c r="F19" s="30">
        <f>IFERROR(D19/B19,0)</f>
        <v>0</v>
      </c>
      <c r="G19" s="31">
        <f t="shared" si="0"/>
        <v>0.25553046318164563</v>
      </c>
      <c r="I19" s="32">
        <v>0.23930937183691114</v>
      </c>
      <c r="K19" s="33">
        <f>(C19*I19)-E19</f>
        <v>-492.31141999999909</v>
      </c>
    </row>
    <row r="20" spans="1:11" x14ac:dyDescent="0.25">
      <c r="E20" s="35"/>
      <c r="F20" s="35"/>
      <c r="H20" s="8"/>
    </row>
    <row r="21" spans="1:11" x14ac:dyDescent="0.25">
      <c r="E21" s="35"/>
      <c r="F21" s="35"/>
      <c r="H21" s="8"/>
      <c r="I21" s="18" t="s">
        <v>16</v>
      </c>
      <c r="K21" s="27" t="s">
        <v>14</v>
      </c>
    </row>
    <row r="22" spans="1:11" s="8" customFormat="1" ht="28.5" x14ac:dyDescent="0.25">
      <c r="A22" s="28" t="s">
        <v>17</v>
      </c>
      <c r="B22" s="29">
        <f>IF($A7&gt;=$E$3,B7,0)+IF($A8&gt;=$E$3,B8,0)+IF($A9&gt;=$E$3,B9,0)+IF($A10&gt;=$E$3,B10,0)+IF($A11&gt;=$E$3,B11,0)+IF($A12&gt;=$E$3,B12,0)+IF($A13&gt;=$E$3,B13,0)+IF($A14&gt;=$E$3,B14,0)+IF($A15&gt;=$E$3,B15,0)+IF($A16&gt;=$E$3,B16,0)+IF($A17&gt;=$E$3,B17,0)+IF($A18&gt;=$E$3,B18,0)</f>
        <v>1273.7999999999997</v>
      </c>
      <c r="C22" s="29">
        <f>IF($A7&gt;=$E$3,C7,0)+IF($A8&gt;=$E$3,C8,0)+IF($A9&gt;=$E$3,C9,0)+IF($A10&gt;=$E$3,C10,0)+IF($A11&gt;=$E$3,C11,0)+IF($A12&gt;=$E$3,C12,0)+IF($A13&gt;=$E$3,C13,0)+IF($A14&gt;=$E$3,C14,0)+IF($A15&gt;=$E$3,C15,0)+IF($A16&gt;=$E$3,C16,0)+IF($A17&gt;=$E$3,C17,0)+IF($A18&gt;=$E$3,C18,0)</f>
        <v>30350.080000000005</v>
      </c>
      <c r="D22" s="29">
        <f>IF($A7&gt;=$E$3,D7,0)+IF($A8&gt;=$E$3,D8,0)+IF($A9&gt;=$E$3,D9,0)+IF($A10&gt;=$E$3,D10,0)+IF($A11&gt;=$E$3,D11,0)+IF($A12&gt;=$E$3,D12,0)+IF($A13&gt;=$E$3,D13,0)+IF($A14&gt;=$E$3,D14,0)+IF($A15&gt;=$E$3,D15,0)+IF($A16&gt;=$E$3,D16,0)+IF($A17&gt;=$E$3,D17,0)+IF($A18&gt;=$E$3,D18,0)</f>
        <v>0</v>
      </c>
      <c r="E22" s="29">
        <f>IF($A7&gt;=$E$3,E7,0)+IF($A8&gt;=$E$3,E8,0)+IF($A9&gt;=$E$3,E9,0)+IF($A10&gt;=$E$3,E10,0)+IF($A11&gt;=$E$3,E11,0)+IF($A12&gt;=$E$3,E12,0)+IF($A13&gt;=$E$3,E13,0)+IF($A14&gt;=$E$3,E14,0)+IF($A15&gt;=$E$3,E15,0)+IF($A16&gt;=$E$3,E16,0)+IF($A17&gt;=$E$3,E17,0)+IF($A18&gt;=$E$3,E18,0)</f>
        <v>7755.3700000000008</v>
      </c>
      <c r="F22" s="30">
        <f>IFERROR(D22/B22,0)</f>
        <v>0</v>
      </c>
      <c r="G22" s="31">
        <f>IFERROR(E22/C22,0)</f>
        <v>0.25553046318164563</v>
      </c>
      <c r="I22" s="32">
        <v>0.23930937183691114</v>
      </c>
      <c r="K22" s="33">
        <f>(C22*I22)-E22</f>
        <v>-492.31141999999909</v>
      </c>
    </row>
    <row r="23" spans="1:11" x14ac:dyDescent="0.25">
      <c r="H23" s="8"/>
    </row>
    <row r="24" spans="1:11" x14ac:dyDescent="0.25">
      <c r="E24" s="35"/>
      <c r="F24" s="35"/>
      <c r="H24" s="8"/>
      <c r="I24" s="18" t="s">
        <v>18</v>
      </c>
      <c r="K24" s="27" t="s">
        <v>14</v>
      </c>
    </row>
    <row r="25" spans="1:11" ht="28.5" x14ac:dyDescent="0.25">
      <c r="A25" s="28" t="s">
        <v>19</v>
      </c>
      <c r="B25" s="29">
        <f>IF($A7&gt;=$E$1,B7,0)+IF($A8&gt;=$E$1,B8,0)+IF($A9&gt;=$E$1,B9,0)+IF($A10&gt;=$E$1,B10,0)+IF($A11&gt;=$E$1,B11,0)+IF($A12&gt;=$E$1,B12,0)+IF($A13&gt;=$E$1,B13,0)+IF($A14&gt;=$E$1,B14,0)+IF($A15&gt;=$E$1,B15,0)+IF($A16&gt;=$E$1,B16,0)+IF($A17&gt;=$E$1,B17,0)+IF($A18&gt;=$E$1,B18,0)</f>
        <v>463.20000000000005</v>
      </c>
      <c r="C25" s="29">
        <f>IF($A7&gt;=$E$1,C7,0)+IF($A8&gt;=$E$1,C8,0)+IF($A9&gt;=$E$1,C9,0)+IF($A10&gt;=$E$1,C10,0)+IF($A11&gt;=$E$1,C11,0)+IF($A12&gt;=$E$1,C12,0)+IF($A13&gt;=$E$1,C13,0)+IF($A14&gt;=$E$1,C14,0)+IF($A15&gt;=$E$1,C15,0)+IF($A16&gt;=$E$1,C16,0)+IF($A17&gt;=$E$1,C17,0)+IF($A18&gt;=$E$1,C18,0)</f>
        <v>11039.25</v>
      </c>
      <c r="D25" s="29">
        <f>IF($A7&gt;=$E$1,D7,0)+IF($A8&gt;=$E$1,D8,0)+IF($A9&gt;=$E$1,D9,0)+IF($A10&gt;=$E$1,D10,0)+IF($A11&gt;=$E$1,D11,0)+IF($A12&gt;=$E$1,D12,0)+IF($A13&gt;=$E$1,D13,0)+IF($A14&gt;=$E$1,D14,0)+IF($A15&gt;=$E$1,D15,0)+IF($A16&gt;=$E$1,D16,0)+IF($A17&gt;=$E$1,D17,0)+IF($A18&gt;=$E$1,D18,0)</f>
        <v>0</v>
      </c>
      <c r="E25" s="29">
        <f>IF($A7&gt;=$E$1,E7,0)+IF($A8&gt;=$E$1,E8,0)+IF($A9&gt;=$E$1,E9,0)+IF($A10&gt;=$E$1,E10,0)+IF($A11&gt;=$E$1,E11,0)+IF($A12&gt;=$E$1,E12,0)+IF($A13&gt;=$E$1,E13,0)+IF($A14&gt;=$E$1,E14,0)+IF($A15&gt;=$E$1,E15,0)+IF($A16&gt;=$E$1,E16,0)+IF($A17&gt;=$E$1,E17,0)+IF($A18&gt;=$E$1,E18,0)</f>
        <v>3793.82</v>
      </c>
      <c r="F25" s="30">
        <f>IFERROR(D25/B25,0)</f>
        <v>0</v>
      </c>
      <c r="G25" s="31">
        <f>IFERROR(E25/C25,0)</f>
        <v>0.34366646284847252</v>
      </c>
      <c r="H25" s="8"/>
      <c r="I25" s="32">
        <v>0.27513780193400822</v>
      </c>
      <c r="K25" s="33">
        <f>(C25*I25)-E25</f>
        <v>-756.50502000000006</v>
      </c>
    </row>
    <row r="26" spans="1:11" x14ac:dyDescent="0.25">
      <c r="H26" s="8"/>
    </row>
    <row r="27" spans="1:11" x14ac:dyDescent="0.25">
      <c r="H27" s="8"/>
    </row>
    <row r="28" spans="1:11" x14ac:dyDescent="0.25">
      <c r="A28" s="37" t="s">
        <v>20</v>
      </c>
      <c r="B28" s="38" t="s">
        <v>21</v>
      </c>
      <c r="H28" s="8"/>
    </row>
    <row r="29" spans="1:11" x14ac:dyDescent="0.25">
      <c r="A29" s="39"/>
      <c r="B29" s="38" t="s">
        <v>22</v>
      </c>
    </row>
  </sheetData>
  <mergeCells count="1">
    <mergeCell ref="A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Grupos</vt:lpstr>
      <vt:lpstr>1</vt:lpstr>
      <vt:lpstr>2</vt:lpstr>
      <vt:lpstr>3</vt:lpstr>
    </vt:vector>
  </TitlesOfParts>
  <Company>PALIC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Coronado</dc:creator>
  <cp:lastModifiedBy>Mathias.Gelb</cp:lastModifiedBy>
  <dcterms:created xsi:type="dcterms:W3CDTF">2023-06-10T01:55:30Z</dcterms:created>
  <dcterms:modified xsi:type="dcterms:W3CDTF">2024-01-29T20:07:21Z</dcterms:modified>
</cp:coreProperties>
</file>