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mscape\demo\allsimscape\cars\vehicle-templates\SimResults\"/>
    </mc:Choice>
  </mc:AlternateContent>
  <xr:revisionPtr revIDLastSave="0" documentId="13_ncr:1_{4838A6EF-C266-47D8-95F3-660AD6058F25}" xr6:coauthVersionLast="47" xr6:coauthVersionMax="47" xr10:uidLastSave="{00000000-0000-0000-0000-000000000000}"/>
  <bookViews>
    <workbookView xWindow="-108" yWindow="-108" windowWidth="23256" windowHeight="14160" xr2:uid="{86C44CE1-1010-4E30-92B1-BDE677C7682C}"/>
  </bookViews>
  <sheets>
    <sheet name="2021b_210928_07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6" l="1"/>
  <c r="X16" i="6"/>
  <c r="W16" i="6"/>
  <c r="V16" i="6"/>
  <c r="U16" i="6"/>
  <c r="X15" i="6"/>
  <c r="W15" i="6"/>
  <c r="V15" i="6"/>
  <c r="U15" i="6"/>
  <c r="X14" i="6"/>
  <c r="W14" i="6"/>
  <c r="V14" i="6"/>
  <c r="U14" i="6"/>
  <c r="X13" i="6"/>
  <c r="W13" i="6"/>
  <c r="V13" i="6"/>
  <c r="V5" i="6"/>
  <c r="X8" i="6"/>
  <c r="W8" i="6"/>
  <c r="V8" i="6"/>
  <c r="U8" i="6"/>
  <c r="X7" i="6"/>
  <c r="W7" i="6"/>
  <c r="V7" i="6"/>
  <c r="U7" i="6"/>
  <c r="X6" i="6"/>
  <c r="W6" i="6"/>
  <c r="V6" i="6"/>
  <c r="U6" i="6"/>
  <c r="X5" i="6"/>
  <c r="W5" i="6"/>
  <c r="U5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</calcChain>
</file>

<file path=xl/sharedStrings.xml><?xml version="1.0" encoding="utf-8"?>
<sst xmlns="http://schemas.openxmlformats.org/spreadsheetml/2006/main" count="515" uniqueCount="58">
  <si>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</si>
  <si>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</si>
  <si>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</si>
  <si>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</si>
  <si>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</si>
  <si>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</si>
  <si>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</si>
  <si>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</si>
  <si>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</si>
  <si>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</si>
  <si>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</si>
  <si>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</si>
  <si>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</si>
  <si>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</si>
  <si>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</si>
  <si>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</si>
  <si>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dwb</t>
  </si>
  <si>
    <t>steady</t>
  </si>
  <si>
    <t>None</t>
  </si>
  <si>
    <t>WOT Braking</t>
  </si>
  <si>
    <t>ode23t</t>
  </si>
  <si>
    <t>fCVpCVr1D</t>
  </si>
  <si>
    <t>15DOF</t>
  </si>
  <si>
    <t>Hamba</t>
  </si>
  <si>
    <t>Makhulu</t>
  </si>
  <si>
    <t>MFSwift</t>
  </si>
  <si>
    <t>MFSwift2x</t>
  </si>
  <si>
    <t>Double Lane Change</t>
  </si>
  <si>
    <t>Mallory Park</t>
  </si>
  <si>
    <t>Turn</t>
  </si>
  <si>
    <t>Mallory Park Obstacle</t>
  </si>
  <si>
    <t>Makhulu3Axle</t>
  </si>
  <si>
    <t>6x2</t>
  </si>
  <si>
    <t>6x4</t>
  </si>
  <si>
    <t>Amandla3Axle</t>
  </si>
  <si>
    <t>Kumanzi</t>
  </si>
  <si>
    <t>MFMbody</t>
  </si>
  <si>
    <t>MFMbody2x</t>
  </si>
  <si>
    <t>Axle3_002</t>
  </si>
  <si>
    <t>Axle3_016</t>
  </si>
  <si>
    <t>Axle3_011</t>
  </si>
  <si>
    <t>Axle3_020</t>
  </si>
  <si>
    <t>9.11.0.1751886 (R2021b)</t>
  </si>
  <si>
    <t>MF-Swift Version: 2021.1</t>
  </si>
  <si>
    <t>Straight Accel/Decel</t>
  </si>
  <si>
    <t>Steer Accel/Decel</t>
  </si>
  <si>
    <t>Racetrack</t>
  </si>
  <si>
    <t>Speedup with
Multibody Tire</t>
  </si>
  <si>
    <t>2 Axle</t>
  </si>
  <si>
    <t>4 Tires</t>
  </si>
  <si>
    <t>6 Tires</t>
  </si>
  <si>
    <t>2 Axles</t>
  </si>
  <si>
    <t>10 Tires</t>
  </si>
  <si>
    <t>3 Axles</t>
  </si>
  <si>
    <t>18 Tires</t>
  </si>
  <si>
    <t>5 Axles</t>
  </si>
  <si>
    <t>28-Sep-2021 08:45:40</t>
  </si>
  <si>
    <t>Ratio of Steps with Multibody 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</si>
</sst>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4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ont="1" applyFill="1" applyBorder="1" applyAlignment="1">
      <alignment horizontal="center"/>
    </xf>
    <xf numFmtId="165" fontId="0" fillId="2" borderId="5" xfId="0" applyNumberFormat="1" applyFill="1" applyBorder="1"/>
    <xf numFmtId="165" fontId="0" fillId="2" borderId="6" xfId="0" applyNumberFormat="1" applyFill="1" applyBorder="1"/>
    <xf numFmtId="0" fontId="0" fillId="2" borderId="6" xfId="0" applyFont="1" applyFill="1" applyBorder="1" applyAlignment="1">
      <alignment horizontal="center"/>
    </xf>
    <xf numFmtId="0" fontId="0" fillId="0" borderId="0" xfId="0"/>
    <xf numFmtId="0" fontId="1" fillId="0" borderId="0" xfId="1"/>
    <xf numFmtId="0" fontId="0" fillId="0" borderId="0" xfId="0" quotePrefix="1"/>
    <xf numFmtId="164" fontId="0" fillId="0" borderId="0" xfId="0" applyNumberFormat="1"/>
    <xf numFmtId="0" fontId="2" fillId="0" borderId="0" xfId="0" applyFont="1"/>
    <xf numFmtId="0" fontId="0" fillId="2" borderId="5" xfId="0" applyFont="1" applyFill="1" applyBorder="1" applyAlignment="1">
      <alignment horizontal="center"/>
    </xf>
    <xf numFmtId="166" fontId="0" fillId="2" borderId="1" xfId="2" applyNumberFormat="1" applyFont="1" applyFill="1" applyBorder="1"/>
    <xf numFmtId="166" fontId="0" fillId="2" borderId="7" xfId="2" applyNumberFormat="1" applyFont="1" applyFill="1" applyBorder="1"/>
    <xf numFmtId="166" fontId="0" fillId="2" borderId="8" xfId="2" applyNumberFormat="1" applyFont="1" applyFill="1" applyBorder="1"/>
    <xf numFmtId="166" fontId="0" fillId="2" borderId="2" xfId="2" applyNumberFormat="1" applyFont="1" applyFill="1" applyBorder="1"/>
    <xf numFmtId="166" fontId="0" fillId="2" borderId="0" xfId="2" applyNumberFormat="1" applyFont="1" applyFill="1" applyBorder="1"/>
    <xf numFmtId="166" fontId="0" fillId="2" borderId="9" xfId="2" applyNumberFormat="1" applyFont="1" applyFill="1" applyBorder="1"/>
    <xf numFmtId="166" fontId="0" fillId="2" borderId="3" xfId="2" applyNumberFormat="1" applyFont="1" applyFill="1" applyBorder="1"/>
    <xf numFmtId="166" fontId="0" fillId="2" borderId="10" xfId="2" applyNumberFormat="1" applyFont="1" applyFill="1" applyBorder="1"/>
    <xf numFmtId="166" fontId="0" fillId="2" borderId="11" xfId="2" applyNumberFormat="1" applyFont="1" applyFill="1" applyBorder="1"/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F0AF-FC05-46D8-9808-C10CA8978BBC}">
  <dimension ref="A1:X51"/>
  <sheetViews>
    <sheetView tabSelected="1" workbookViewId="0">
      <selection activeCell="R5" sqref="R5"/>
    </sheetView>
  </sheetViews>
  <sheetFormatPr defaultRowHeight="15" x14ac:dyDescent="0.25"/>
  <cols>
    <col min="1" max="1" width="4.42578125" style="7" bestFit="1" customWidth="1"/>
    <col min="2" max="2" width="10" style="7" bestFit="1" customWidth="1"/>
    <col min="3" max="3" width="14" style="7" bestFit="1" customWidth="1"/>
    <col min="4" max="4" width="6.7109375" style="7" bestFit="1" customWidth="1"/>
    <col min="5" max="5" width="11.85546875" style="7" bestFit="1" customWidth="1"/>
    <col min="6" max="6" width="6.85546875" style="7" bestFit="1" customWidth="1"/>
    <col min="7" max="7" width="10.7109375" style="7" bestFit="1" customWidth="1"/>
    <col min="8" max="8" width="8.5703125" style="7" bestFit="1" customWidth="1"/>
    <col min="9" max="9" width="20.42578125" style="7" bestFit="1" customWidth="1"/>
    <col min="10" max="10" width="7.140625" style="7" bestFit="1" customWidth="1"/>
    <col min="11" max="11" width="7.28515625" style="7" bestFit="1" customWidth="1"/>
    <col min="12" max="12" width="7.5703125" style="7" bestFit="1" customWidth="1"/>
    <col min="13" max="14" width="8.28515625" style="7" bestFit="1" customWidth="1"/>
    <col min="15" max="15" width="6.5703125" style="7" bestFit="1" customWidth="1"/>
    <col min="16" max="16" width="4.85546875" style="7" bestFit="1" customWidth="1"/>
    <col min="17" max="17" width="9.140625" style="7"/>
    <col min="18" max="18" width="30.85546875" style="7" bestFit="1" customWidth="1"/>
    <col min="19" max="19" width="9.140625" style="7"/>
    <col min="20" max="20" width="19.28515625" style="7" bestFit="1" customWidth="1"/>
    <col min="21" max="21" width="6.7109375" style="7" bestFit="1" customWidth="1"/>
    <col min="22" max="22" width="7.28515625" style="7" bestFit="1" customWidth="1"/>
    <col min="23" max="24" width="7.7109375" style="7" bestFit="1" customWidth="1"/>
    <col min="25" max="16384" width="9.140625" style="7"/>
  </cols>
  <sheetData>
    <row r="1" spans="1:24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R1" s="9" t="s">
        <v>56</v>
      </c>
    </row>
    <row r="2" spans="1:24" x14ac:dyDescent="0.25">
      <c r="A2" s="7">
        <v>1</v>
      </c>
      <c r="B2" s="7">
        <v>140</v>
      </c>
      <c r="C2" s="7" t="s">
        <v>23</v>
      </c>
      <c r="D2" s="7" t="s">
        <v>16</v>
      </c>
      <c r="E2" s="7" t="s">
        <v>25</v>
      </c>
      <c r="F2" s="7" t="s">
        <v>17</v>
      </c>
      <c r="G2" s="7" t="s">
        <v>21</v>
      </c>
      <c r="H2" s="7" t="s">
        <v>18</v>
      </c>
      <c r="I2" s="7" t="s">
        <v>19</v>
      </c>
      <c r="J2" s="7" t="s">
        <v>20</v>
      </c>
      <c r="K2" s="7">
        <v>510</v>
      </c>
      <c r="L2" s="10">
        <v>51.5259851</v>
      </c>
      <c r="M2" s="10">
        <v>411.71192958124163</v>
      </c>
      <c r="N2" s="10">
        <v>0.38054278738490488</v>
      </c>
      <c r="O2" s="8" t="str">
        <f>HYPERLINK(".\MbodyTests_210928_0718\sm_car_210928_0718_001_Ca140TrN_MaWOT_ode23t_1.png","figure")</f>
        <v>figure</v>
      </c>
      <c r="P2" s="7" t="s">
        <v>15</v>
      </c>
      <c r="R2" s="9"/>
    </row>
    <row r="3" spans="1:24" x14ac:dyDescent="0.25">
      <c r="A3" s="7">
        <v>2</v>
      </c>
      <c r="B3" s="7">
        <v>140</v>
      </c>
      <c r="C3" s="7" t="s">
        <v>23</v>
      </c>
      <c r="D3" s="7" t="s">
        <v>16</v>
      </c>
      <c r="E3" s="7" t="s">
        <v>25</v>
      </c>
      <c r="F3" s="7" t="s">
        <v>17</v>
      </c>
      <c r="G3" s="7" t="s">
        <v>21</v>
      </c>
      <c r="H3" s="7" t="s">
        <v>18</v>
      </c>
      <c r="I3" s="7" t="s">
        <v>29</v>
      </c>
      <c r="J3" s="7" t="s">
        <v>20</v>
      </c>
      <c r="K3" s="7">
        <v>507</v>
      </c>
      <c r="L3" s="10">
        <v>32.18844</v>
      </c>
      <c r="M3" s="10">
        <v>90.862439110586038</v>
      </c>
      <c r="N3" s="10">
        <v>-90.012335169626397</v>
      </c>
      <c r="O3" s="8" t="str">
        <f>HYPERLINK(".\MbodyTests_210928_0718\sm_car_210928_0718_002_Ca140TrN_MaTUR_ode23t_1.png","figure")</f>
        <v>figure</v>
      </c>
      <c r="P3" s="7" t="s">
        <v>15</v>
      </c>
      <c r="R3" s="9" t="s">
        <v>42</v>
      </c>
      <c r="T3" s="22" t="s">
        <v>47</v>
      </c>
      <c r="U3" s="3" t="s">
        <v>49</v>
      </c>
      <c r="V3" s="3" t="s">
        <v>50</v>
      </c>
      <c r="W3" s="3" t="s">
        <v>52</v>
      </c>
      <c r="X3" s="3" t="s">
        <v>54</v>
      </c>
    </row>
    <row r="4" spans="1:24" x14ac:dyDescent="0.25">
      <c r="A4" s="7">
        <v>3</v>
      </c>
      <c r="B4" s="7">
        <v>140</v>
      </c>
      <c r="C4" s="7" t="s">
        <v>23</v>
      </c>
      <c r="D4" s="7" t="s">
        <v>16</v>
      </c>
      <c r="E4" s="7" t="s">
        <v>25</v>
      </c>
      <c r="F4" s="7" t="s">
        <v>17</v>
      </c>
      <c r="G4" s="7" t="s">
        <v>21</v>
      </c>
      <c r="H4" s="7" t="s">
        <v>18</v>
      </c>
      <c r="I4" s="7" t="s">
        <v>28</v>
      </c>
      <c r="J4" s="7" t="s">
        <v>20</v>
      </c>
      <c r="K4" s="7">
        <v>2745</v>
      </c>
      <c r="L4" s="10">
        <v>100.1407148</v>
      </c>
      <c r="M4" s="10">
        <v>-13.852802775882525</v>
      </c>
      <c r="N4" s="10">
        <v>-0.2995534320550724</v>
      </c>
      <c r="O4" s="8" t="str">
        <f>HYPERLINK(".\MbodyTests_210928_0718\sm_car_210928_0718_003_Ca140TrN_MaMPK_ode23t_1.png","figure")</f>
        <v>figure</v>
      </c>
      <c r="P4" s="7" t="s">
        <v>15</v>
      </c>
      <c r="R4" s="9" t="s">
        <v>43</v>
      </c>
      <c r="T4" s="23"/>
      <c r="U4" s="6" t="s">
        <v>48</v>
      </c>
      <c r="V4" s="6" t="s">
        <v>51</v>
      </c>
      <c r="W4" s="6" t="s">
        <v>53</v>
      </c>
      <c r="X4" s="6" t="s">
        <v>55</v>
      </c>
    </row>
    <row r="5" spans="1:24" x14ac:dyDescent="0.25">
      <c r="A5" s="7">
        <v>4</v>
      </c>
      <c r="B5" s="7">
        <v>140</v>
      </c>
      <c r="C5" s="7" t="s">
        <v>23</v>
      </c>
      <c r="D5" s="7" t="s">
        <v>16</v>
      </c>
      <c r="E5" s="7" t="s">
        <v>25</v>
      </c>
      <c r="F5" s="7" t="s">
        <v>17</v>
      </c>
      <c r="G5" s="7" t="s">
        <v>21</v>
      </c>
      <c r="H5" s="7" t="s">
        <v>18</v>
      </c>
      <c r="I5" s="7" t="s">
        <v>27</v>
      </c>
      <c r="J5" s="7" t="s">
        <v>20</v>
      </c>
      <c r="K5" s="7">
        <v>680</v>
      </c>
      <c r="L5" s="10">
        <v>23.806542</v>
      </c>
      <c r="M5" s="10">
        <v>383.2461645816806</v>
      </c>
      <c r="N5" s="10">
        <v>-3.1431200960740924E-4</v>
      </c>
      <c r="O5" s="8" t="str">
        <f>HYPERLINK(".\MbodyTests_210928_0718\sm_car_210928_0718_004_Ca140TrN_MaDLC_ode23t_1.png","figure")</f>
        <v>figure</v>
      </c>
      <c r="P5" s="7" t="s">
        <v>15</v>
      </c>
      <c r="T5" s="1" t="s">
        <v>44</v>
      </c>
      <c r="U5" s="4">
        <f>L2/L7</f>
        <v>4.8108674863225991</v>
      </c>
      <c r="V5" s="4">
        <f>L22/L27</f>
        <v>2.8850790010494589</v>
      </c>
      <c r="W5" s="4">
        <f>L32/L37</f>
        <v>20.657523424995233</v>
      </c>
      <c r="X5" s="4">
        <f>L42/L47</f>
        <v>17.823000939894001</v>
      </c>
    </row>
    <row r="6" spans="1:24" x14ac:dyDescent="0.25">
      <c r="A6" s="7">
        <v>5</v>
      </c>
      <c r="B6" s="7">
        <v>140</v>
      </c>
      <c r="C6" s="7" t="s">
        <v>23</v>
      </c>
      <c r="D6" s="7" t="s">
        <v>16</v>
      </c>
      <c r="E6" s="7" t="s">
        <v>25</v>
      </c>
      <c r="F6" s="7" t="s">
        <v>17</v>
      </c>
      <c r="G6" s="7" t="s">
        <v>21</v>
      </c>
      <c r="H6" s="7" t="s">
        <v>18</v>
      </c>
      <c r="I6" s="7" t="s">
        <v>30</v>
      </c>
      <c r="J6" s="7" t="s">
        <v>20</v>
      </c>
      <c r="K6" s="7">
        <v>4813</v>
      </c>
      <c r="L6" s="10">
        <v>203.79241379999999</v>
      </c>
      <c r="M6" s="10">
        <v>-330.16811179627388</v>
      </c>
      <c r="N6" s="10">
        <v>7.2446348129035041</v>
      </c>
      <c r="O6" s="8" t="str">
        <f>HYPERLINK(".\MbodyTests_210928_0718\sm_car_210928_0718_005_Ca140TrN_MaMPO_ode23t_1.png","figure")</f>
        <v>figure</v>
      </c>
      <c r="P6" s="7" t="s">
        <v>15</v>
      </c>
      <c r="T6" s="1" t="s">
        <v>45</v>
      </c>
      <c r="U6" s="4">
        <f>L3/L8</f>
        <v>2.9047763036519303</v>
      </c>
      <c r="V6" s="4">
        <f>L23/L28</f>
        <v>2.9888269705939416</v>
      </c>
      <c r="W6" s="4">
        <f>L33/L38</f>
        <v>9.5439254901415413</v>
      </c>
      <c r="X6" s="4">
        <f t="shared" ref="X6:X8" si="0">L43/L48</f>
        <v>15.660245470068412</v>
      </c>
    </row>
    <row r="7" spans="1:24" x14ac:dyDescent="0.25">
      <c r="A7" s="7">
        <v>6</v>
      </c>
      <c r="B7" s="7">
        <v>189</v>
      </c>
      <c r="C7" s="7" t="s">
        <v>23</v>
      </c>
      <c r="D7" s="7" t="s">
        <v>16</v>
      </c>
      <c r="E7" s="7" t="s">
        <v>36</v>
      </c>
      <c r="F7" s="7" t="s">
        <v>17</v>
      </c>
      <c r="G7" s="7" t="s">
        <v>21</v>
      </c>
      <c r="H7" s="7" t="s">
        <v>18</v>
      </c>
      <c r="I7" s="7" t="s">
        <v>19</v>
      </c>
      <c r="J7" s="7" t="s">
        <v>20</v>
      </c>
      <c r="K7" s="7">
        <v>439</v>
      </c>
      <c r="L7" s="10">
        <v>10.710331399999999</v>
      </c>
      <c r="M7" s="10">
        <v>411.72150481355959</v>
      </c>
      <c r="N7" s="10">
        <v>0.37870471526619637</v>
      </c>
      <c r="O7" s="8" t="str">
        <f>HYPERLINK(".\MbodyTests_210928_0718\sm_car_210928_0718_006_Ca189TrN_MaWOT_ode23t_1.png","figure")</f>
        <v>figure</v>
      </c>
      <c r="P7" s="7" t="s">
        <v>15</v>
      </c>
      <c r="T7" s="1" t="s">
        <v>46</v>
      </c>
      <c r="U7" s="4">
        <f>L4/L9</f>
        <v>1.8773235835483297</v>
      </c>
      <c r="V7" s="4">
        <f>L24/L29</f>
        <v>2.4656380293731952</v>
      </c>
      <c r="W7" s="4">
        <f>L34/L39</f>
        <v>8.5924662766920097</v>
      </c>
      <c r="X7" s="4">
        <f t="shared" si="0"/>
        <v>17.159593612001952</v>
      </c>
    </row>
    <row r="8" spans="1:24" x14ac:dyDescent="0.25">
      <c r="A8" s="7">
        <v>7</v>
      </c>
      <c r="B8" s="7">
        <v>189</v>
      </c>
      <c r="C8" s="7" t="s">
        <v>23</v>
      </c>
      <c r="D8" s="7" t="s">
        <v>16</v>
      </c>
      <c r="E8" s="7" t="s">
        <v>36</v>
      </c>
      <c r="F8" s="7" t="s">
        <v>17</v>
      </c>
      <c r="G8" s="7" t="s">
        <v>21</v>
      </c>
      <c r="H8" s="7" t="s">
        <v>18</v>
      </c>
      <c r="I8" s="7" t="s">
        <v>29</v>
      </c>
      <c r="J8" s="7" t="s">
        <v>20</v>
      </c>
      <c r="K8" s="7">
        <v>437</v>
      </c>
      <c r="L8" s="10">
        <v>11.0812113</v>
      </c>
      <c r="M8" s="10">
        <v>90.744223301008233</v>
      </c>
      <c r="N8" s="10">
        <v>-90.062386616232857</v>
      </c>
      <c r="O8" s="8" t="str">
        <f>HYPERLINK(".\MbodyTests_210928_0718\sm_car_210928_0718_007_Ca189TrN_MaTUR_ode23t_1.png","figure")</f>
        <v>figure</v>
      </c>
      <c r="P8" s="7" t="s">
        <v>15</v>
      </c>
      <c r="T8" s="2" t="s">
        <v>27</v>
      </c>
      <c r="U8" s="5">
        <f>L5/L10</f>
        <v>1.8722274219928048</v>
      </c>
      <c r="V8" s="5">
        <f>L25/L30</f>
        <v>2.4313085780603774</v>
      </c>
      <c r="W8" s="5">
        <f>L35/L40</f>
        <v>7.5219198047365641</v>
      </c>
      <c r="X8" s="5">
        <f t="shared" si="0"/>
        <v>16.473907286025636</v>
      </c>
    </row>
    <row r="9" spans="1:24" x14ac:dyDescent="0.25">
      <c r="A9" s="7">
        <v>8</v>
      </c>
      <c r="B9" s="7">
        <v>189</v>
      </c>
      <c r="C9" s="7" t="s">
        <v>23</v>
      </c>
      <c r="D9" s="7" t="s">
        <v>16</v>
      </c>
      <c r="E9" s="7" t="s">
        <v>36</v>
      </c>
      <c r="F9" s="7" t="s">
        <v>17</v>
      </c>
      <c r="G9" s="7" t="s">
        <v>21</v>
      </c>
      <c r="H9" s="7" t="s">
        <v>18</v>
      </c>
      <c r="I9" s="7" t="s">
        <v>28</v>
      </c>
      <c r="J9" s="7" t="s">
        <v>20</v>
      </c>
      <c r="K9" s="7">
        <v>2756</v>
      </c>
      <c r="L9" s="10">
        <v>53.342277099999997</v>
      </c>
      <c r="M9" s="10">
        <v>-13.847960250251349</v>
      </c>
      <c r="N9" s="10">
        <v>-0.29976928979066125</v>
      </c>
      <c r="O9" s="8" t="str">
        <f>HYPERLINK(".\MbodyTests_210928_0718\sm_car_210928_0718_008_Ca189TrN_MaMPK_ode23t_1.png","figure")</f>
        <v>figure</v>
      </c>
      <c r="P9" s="7" t="s">
        <v>15</v>
      </c>
    </row>
    <row r="10" spans="1:24" x14ac:dyDescent="0.25">
      <c r="A10" s="7">
        <v>9</v>
      </c>
      <c r="B10" s="7">
        <v>189</v>
      </c>
      <c r="C10" s="7" t="s">
        <v>23</v>
      </c>
      <c r="D10" s="7" t="s">
        <v>16</v>
      </c>
      <c r="E10" s="7" t="s">
        <v>36</v>
      </c>
      <c r="F10" s="7" t="s">
        <v>17</v>
      </c>
      <c r="G10" s="7" t="s">
        <v>21</v>
      </c>
      <c r="H10" s="7" t="s">
        <v>18</v>
      </c>
      <c r="I10" s="7" t="s">
        <v>27</v>
      </c>
      <c r="J10" s="7" t="s">
        <v>20</v>
      </c>
      <c r="K10" s="7">
        <v>683</v>
      </c>
      <c r="L10" s="10">
        <v>12.7156251</v>
      </c>
      <c r="M10" s="10">
        <v>383.24726480542546</v>
      </c>
      <c r="N10" s="10">
        <v>-3.165055952898399E-4</v>
      </c>
      <c r="O10" s="8" t="str">
        <f>HYPERLINK(".\MbodyTests_210928_0718\sm_car_210928_0718_009_Ca189TrN_MaDLC_ode23t_1.png","figure")</f>
        <v>figure</v>
      </c>
      <c r="P10" s="7" t="s">
        <v>15</v>
      </c>
    </row>
    <row r="11" spans="1:24" x14ac:dyDescent="0.25">
      <c r="A11" s="7">
        <v>10</v>
      </c>
      <c r="B11" s="7">
        <v>189</v>
      </c>
      <c r="C11" s="7" t="s">
        <v>23</v>
      </c>
      <c r="D11" s="7" t="s">
        <v>16</v>
      </c>
      <c r="E11" s="7" t="s">
        <v>36</v>
      </c>
      <c r="F11" s="7" t="s">
        <v>17</v>
      </c>
      <c r="G11" s="7" t="s">
        <v>21</v>
      </c>
      <c r="H11" s="7" t="s">
        <v>18</v>
      </c>
      <c r="I11" s="7" t="s">
        <v>30</v>
      </c>
      <c r="J11" s="7" t="s">
        <v>20</v>
      </c>
      <c r="K11" s="7">
        <v>4771</v>
      </c>
      <c r="L11" s="10">
        <v>139.6196261</v>
      </c>
      <c r="M11" s="10">
        <v>-330.16532669779838</v>
      </c>
      <c r="N11" s="10">
        <v>7.2347495122294037</v>
      </c>
      <c r="O11" s="8" t="str">
        <f>HYPERLINK(".\MbodyTests_210928_0718\sm_car_210928_0718_010_Ca189TrN_MaMPO_ode23t_1.png","figure")</f>
        <v>figure</v>
      </c>
      <c r="P11" s="7" t="s">
        <v>15</v>
      </c>
      <c r="T11" s="22" t="s">
        <v>57</v>
      </c>
      <c r="U11" s="3" t="s">
        <v>49</v>
      </c>
      <c r="V11" s="3" t="s">
        <v>50</v>
      </c>
      <c r="W11" s="3" t="s">
        <v>52</v>
      </c>
      <c r="X11" s="3" t="s">
        <v>54</v>
      </c>
    </row>
    <row r="12" spans="1:24" x14ac:dyDescent="0.25">
      <c r="A12" s="7">
        <v>11</v>
      </c>
      <c r="B12" s="7">
        <v>165</v>
      </c>
      <c r="C12" s="7" t="s">
        <v>23</v>
      </c>
      <c r="D12" s="7" t="s">
        <v>22</v>
      </c>
      <c r="E12" s="7" t="s">
        <v>25</v>
      </c>
      <c r="F12" s="7" t="s">
        <v>17</v>
      </c>
      <c r="G12" s="7" t="s">
        <v>21</v>
      </c>
      <c r="H12" s="7" t="s">
        <v>18</v>
      </c>
      <c r="I12" s="7" t="s">
        <v>19</v>
      </c>
      <c r="J12" s="7" t="s">
        <v>20</v>
      </c>
      <c r="K12" s="7">
        <v>452</v>
      </c>
      <c r="L12" s="10">
        <v>12.8260697</v>
      </c>
      <c r="M12" s="10">
        <v>434.97068327302514</v>
      </c>
      <c r="N12" s="10">
        <v>0.84360466903924569</v>
      </c>
      <c r="O12" s="8" t="str">
        <f>HYPERLINK(".\MbodyTests_210928_0718\sm_car_210928_0718_011_Ca165TrN_MaWOT_ode23t_1.png","figure")</f>
        <v>figure</v>
      </c>
      <c r="P12" s="7" t="s">
        <v>15</v>
      </c>
      <c r="T12" s="23"/>
      <c r="U12" s="12" t="s">
        <v>48</v>
      </c>
      <c r="V12" s="12" t="s">
        <v>51</v>
      </c>
      <c r="W12" s="12" t="s">
        <v>53</v>
      </c>
      <c r="X12" s="12" t="s">
        <v>55</v>
      </c>
    </row>
    <row r="13" spans="1:24" x14ac:dyDescent="0.25">
      <c r="A13" s="7">
        <v>12</v>
      </c>
      <c r="B13" s="7">
        <v>165</v>
      </c>
      <c r="C13" s="7" t="s">
        <v>23</v>
      </c>
      <c r="D13" s="7" t="s">
        <v>22</v>
      </c>
      <c r="E13" s="7" t="s">
        <v>25</v>
      </c>
      <c r="F13" s="7" t="s">
        <v>17</v>
      </c>
      <c r="G13" s="7" t="s">
        <v>21</v>
      </c>
      <c r="H13" s="7" t="s">
        <v>18</v>
      </c>
      <c r="I13" s="7" t="s">
        <v>29</v>
      </c>
      <c r="J13" s="7" t="s">
        <v>20</v>
      </c>
      <c r="K13" s="7">
        <v>478</v>
      </c>
      <c r="L13" s="10">
        <v>13.2094272</v>
      </c>
      <c r="M13" s="10">
        <v>122.56897682178663</v>
      </c>
      <c r="N13" s="10">
        <v>-86.152731342160635</v>
      </c>
      <c r="O13" s="8" t="str">
        <f>HYPERLINK(".\MbodyTests_210928_0718\sm_car_210928_0718_012_Ca165TrN_MaTUR_ode23t_1.png","figure")</f>
        <v>figure</v>
      </c>
      <c r="P13" s="7" t="s">
        <v>15</v>
      </c>
      <c r="T13" s="1" t="s">
        <v>44</v>
      </c>
      <c r="U13" s="13">
        <f>(K15/K10)-1</f>
        <v>-1.6105417276720324E-2</v>
      </c>
      <c r="V13" s="14">
        <f>K27/K22-1</f>
        <v>3.9548022598870025E-2</v>
      </c>
      <c r="W13" s="14">
        <f>K37/K32-1</f>
        <v>3.1331592689294974E-2</v>
      </c>
      <c r="X13" s="15">
        <f>K47/K42-1</f>
        <v>3.0373831775700966E-2</v>
      </c>
    </row>
    <row r="14" spans="1:24" x14ac:dyDescent="0.25">
      <c r="A14" s="7">
        <v>13</v>
      </c>
      <c r="B14" s="7">
        <v>165</v>
      </c>
      <c r="C14" s="7" t="s">
        <v>23</v>
      </c>
      <c r="D14" s="7" t="s">
        <v>22</v>
      </c>
      <c r="E14" s="7" t="s">
        <v>25</v>
      </c>
      <c r="F14" s="7" t="s">
        <v>17</v>
      </c>
      <c r="G14" s="7" t="s">
        <v>21</v>
      </c>
      <c r="H14" s="7" t="s">
        <v>18</v>
      </c>
      <c r="I14" s="7" t="s">
        <v>28</v>
      </c>
      <c r="J14" s="7" t="s">
        <v>20</v>
      </c>
      <c r="K14" s="7">
        <v>2761</v>
      </c>
      <c r="L14" s="10">
        <v>39.485732499999997</v>
      </c>
      <c r="M14" s="10">
        <v>-13.852477582937592</v>
      </c>
      <c r="N14" s="10">
        <v>-0.25684649106607071</v>
      </c>
      <c r="O14" s="8" t="str">
        <f>HYPERLINK(".\MbodyTests_210928_0718\sm_car_210928_0718_013_Ca165TrN_MaMPK_ode23t_1.png","figure")</f>
        <v>figure</v>
      </c>
      <c r="P14" s="7" t="s">
        <v>15</v>
      </c>
      <c r="T14" s="1" t="s">
        <v>45</v>
      </c>
      <c r="U14" s="16">
        <f t="shared" ref="U14:U16" si="1">(K16/K11)-1</f>
        <v>-5.8687906099350595E-3</v>
      </c>
      <c r="V14" s="17">
        <f t="shared" ref="V14:V16" si="2">K28/K23-1</f>
        <v>1.736111111111116E-2</v>
      </c>
      <c r="W14" s="17">
        <f t="shared" ref="W14:W16" si="3">K38/K33-1</f>
        <v>1.6091954022988464E-2</v>
      </c>
      <c r="X14" s="18">
        <f t="shared" ref="X14:X16" si="4">K48/K43-1</f>
        <v>4.7863247863247915E-2</v>
      </c>
    </row>
    <row r="15" spans="1:24" x14ac:dyDescent="0.25">
      <c r="A15" s="7">
        <v>14</v>
      </c>
      <c r="B15" s="7">
        <v>165</v>
      </c>
      <c r="C15" s="7" t="s">
        <v>23</v>
      </c>
      <c r="D15" s="7" t="s">
        <v>22</v>
      </c>
      <c r="E15" s="7" t="s">
        <v>25</v>
      </c>
      <c r="F15" s="7" t="s">
        <v>17</v>
      </c>
      <c r="G15" s="7" t="s">
        <v>21</v>
      </c>
      <c r="H15" s="7" t="s">
        <v>18</v>
      </c>
      <c r="I15" s="7" t="s">
        <v>27</v>
      </c>
      <c r="J15" s="7" t="s">
        <v>20</v>
      </c>
      <c r="K15" s="7">
        <v>672</v>
      </c>
      <c r="L15" s="10">
        <v>10.9274515</v>
      </c>
      <c r="M15" s="10">
        <v>383.66612069953192</v>
      </c>
      <c r="N15" s="10">
        <v>1.2282630677606932E-4</v>
      </c>
      <c r="O15" s="8" t="str">
        <f>HYPERLINK(".\MbodyTests_210928_0718\sm_car_210928_0718_014_Ca165TrN_MaDLC_ode23t_1.png","figure")</f>
        <v>figure</v>
      </c>
      <c r="P15" s="7" t="s">
        <v>15</v>
      </c>
      <c r="T15" s="1" t="s">
        <v>46</v>
      </c>
      <c r="U15" s="16">
        <f t="shared" si="1"/>
        <v>-0.12168141592920356</v>
      </c>
      <c r="V15" s="17">
        <f t="shared" si="2"/>
        <v>5.8139534883721034E-3</v>
      </c>
      <c r="W15" s="17">
        <f t="shared" si="3"/>
        <v>-2.777777777777779E-2</v>
      </c>
      <c r="X15" s="18">
        <f t="shared" si="4"/>
        <v>-2.6845637583894355E-4</v>
      </c>
    </row>
    <row r="16" spans="1:24" x14ac:dyDescent="0.25">
      <c r="A16" s="7">
        <v>15</v>
      </c>
      <c r="B16" s="7">
        <v>165</v>
      </c>
      <c r="C16" s="7" t="s">
        <v>23</v>
      </c>
      <c r="D16" s="7" t="s">
        <v>22</v>
      </c>
      <c r="E16" s="7" t="s">
        <v>25</v>
      </c>
      <c r="F16" s="7" t="s">
        <v>17</v>
      </c>
      <c r="G16" s="7" t="s">
        <v>21</v>
      </c>
      <c r="H16" s="7" t="s">
        <v>18</v>
      </c>
      <c r="I16" s="7" t="s">
        <v>30</v>
      </c>
      <c r="J16" s="7" t="s">
        <v>20</v>
      </c>
      <c r="K16" s="7">
        <v>4743</v>
      </c>
      <c r="L16" s="10">
        <v>102.0830558</v>
      </c>
      <c r="M16" s="10">
        <v>-329.43834759782851</v>
      </c>
      <c r="N16" s="10">
        <v>6.1876580966676249</v>
      </c>
      <c r="O16" s="8" t="str">
        <f>HYPERLINK(".\MbodyTests_210928_0718\sm_car_210928_0718_015_Ca165TrN_MaMPO_ode23t_1.png","figure")</f>
        <v>figure</v>
      </c>
      <c r="P16" s="7" t="s">
        <v>15</v>
      </c>
      <c r="T16" s="2" t="s">
        <v>27</v>
      </c>
      <c r="U16" s="19">
        <f t="shared" si="1"/>
        <v>-0.13179916317991636</v>
      </c>
      <c r="V16" s="20">
        <f t="shared" si="2"/>
        <v>1.6337059329320613E-2</v>
      </c>
      <c r="W16" s="20">
        <f t="shared" si="3"/>
        <v>2.9375764993879949E-2</v>
      </c>
      <c r="X16" s="21">
        <f t="shared" si="4"/>
        <v>1.9035532994923887E-2</v>
      </c>
    </row>
    <row r="17" spans="1:16" x14ac:dyDescent="0.25">
      <c r="A17" s="7">
        <v>16</v>
      </c>
      <c r="B17" s="7">
        <v>193</v>
      </c>
      <c r="C17" s="7" t="s">
        <v>23</v>
      </c>
      <c r="D17" s="7" t="s">
        <v>22</v>
      </c>
      <c r="E17" s="7" t="s">
        <v>36</v>
      </c>
      <c r="F17" s="7" t="s">
        <v>17</v>
      </c>
      <c r="G17" s="7" t="s">
        <v>21</v>
      </c>
      <c r="H17" s="7" t="s">
        <v>18</v>
      </c>
      <c r="I17" s="7" t="s">
        <v>19</v>
      </c>
      <c r="J17" s="7" t="s">
        <v>20</v>
      </c>
      <c r="K17" s="7">
        <v>397</v>
      </c>
      <c r="L17" s="10">
        <v>3.4768656999999998</v>
      </c>
      <c r="M17" s="10">
        <v>434.93441301763761</v>
      </c>
      <c r="N17" s="10">
        <v>0.84345060136919936</v>
      </c>
      <c r="O17" s="8" t="str">
        <f>HYPERLINK(".\MbodyTests_210928_0718\sm_car_210928_0718_016_Ca193TrN_MaWOT_ode23t_1.png","figure")</f>
        <v>figure</v>
      </c>
      <c r="P17" s="7" t="s">
        <v>15</v>
      </c>
    </row>
    <row r="18" spans="1:16" x14ac:dyDescent="0.25">
      <c r="A18" s="7">
        <v>17</v>
      </c>
      <c r="B18" s="7">
        <v>193</v>
      </c>
      <c r="C18" s="7" t="s">
        <v>23</v>
      </c>
      <c r="D18" s="7" t="s">
        <v>22</v>
      </c>
      <c r="E18" s="7" t="s">
        <v>36</v>
      </c>
      <c r="F18" s="7" t="s">
        <v>17</v>
      </c>
      <c r="G18" s="7" t="s">
        <v>21</v>
      </c>
      <c r="H18" s="7" t="s">
        <v>18</v>
      </c>
      <c r="I18" s="7" t="s">
        <v>29</v>
      </c>
      <c r="J18" s="7" t="s">
        <v>20</v>
      </c>
      <c r="K18" s="7">
        <v>415</v>
      </c>
      <c r="L18" s="10">
        <v>3.1826720000000002</v>
      </c>
      <c r="M18" s="10">
        <v>122.55946366936588</v>
      </c>
      <c r="N18" s="10">
        <v>-86.140399228526931</v>
      </c>
      <c r="O18" s="8" t="str">
        <f>HYPERLINK(".\MbodyTests_210928_0718\sm_car_210928_0718_017_Ca193TrN_MaTUR_ode23t_1.png","figure")</f>
        <v>figure</v>
      </c>
      <c r="P18" s="7" t="s">
        <v>15</v>
      </c>
    </row>
    <row r="19" spans="1:16" x14ac:dyDescent="0.25">
      <c r="A19" s="7">
        <v>18</v>
      </c>
      <c r="B19" s="7">
        <v>193</v>
      </c>
      <c r="C19" s="7" t="s">
        <v>23</v>
      </c>
      <c r="D19" s="7" t="s">
        <v>22</v>
      </c>
      <c r="E19" s="7" t="s">
        <v>36</v>
      </c>
      <c r="F19" s="7" t="s">
        <v>17</v>
      </c>
      <c r="G19" s="7" t="s">
        <v>21</v>
      </c>
      <c r="H19" s="7" t="s">
        <v>18</v>
      </c>
      <c r="I19" s="7" t="s">
        <v>28</v>
      </c>
      <c r="J19" s="7" t="s">
        <v>20</v>
      </c>
      <c r="K19" s="7">
        <v>2765</v>
      </c>
      <c r="L19" s="10">
        <v>25.0300166</v>
      </c>
      <c r="M19" s="10">
        <v>-13.854059424558585</v>
      </c>
      <c r="N19" s="10">
        <v>-0.25683329816082912</v>
      </c>
      <c r="O19" s="8" t="str">
        <f>HYPERLINK(".\MbodyTests_210928_0718\sm_car_210928_0718_018_Ca193TrN_MaMPK_ode23t_1.png","figure")</f>
        <v>figure</v>
      </c>
      <c r="P19" s="7" t="s">
        <v>15</v>
      </c>
    </row>
    <row r="20" spans="1:16" x14ac:dyDescent="0.25">
      <c r="A20" s="7">
        <v>19</v>
      </c>
      <c r="B20" s="7">
        <v>193</v>
      </c>
      <c r="C20" s="7" t="s">
        <v>23</v>
      </c>
      <c r="D20" s="7" t="s">
        <v>22</v>
      </c>
      <c r="E20" s="7" t="s">
        <v>36</v>
      </c>
      <c r="F20" s="7" t="s">
        <v>17</v>
      </c>
      <c r="G20" s="7" t="s">
        <v>21</v>
      </c>
      <c r="H20" s="7" t="s">
        <v>18</v>
      </c>
      <c r="I20" s="7" t="s">
        <v>27</v>
      </c>
      <c r="J20" s="7" t="s">
        <v>20</v>
      </c>
      <c r="K20" s="7">
        <v>660</v>
      </c>
      <c r="L20" s="10">
        <v>4.3562476999999999</v>
      </c>
      <c r="M20" s="10">
        <v>383.66652347203711</v>
      </c>
      <c r="N20" s="10">
        <v>1.23118243661402E-4</v>
      </c>
      <c r="O20" s="8" t="str">
        <f>HYPERLINK(".\MbodyTests_210928_0718\sm_car_210928_0718_019_Ca193TrN_MaDLC_ode23t_1.png","figure")</f>
        <v>figure</v>
      </c>
      <c r="P20" s="7" t="s">
        <v>15</v>
      </c>
    </row>
    <row r="21" spans="1:16" x14ac:dyDescent="0.25">
      <c r="A21" s="7">
        <v>20</v>
      </c>
      <c r="B21" s="7">
        <v>193</v>
      </c>
      <c r="C21" s="7" t="s">
        <v>23</v>
      </c>
      <c r="D21" s="7" t="s">
        <v>22</v>
      </c>
      <c r="E21" s="7" t="s">
        <v>36</v>
      </c>
      <c r="F21" s="7" t="s">
        <v>17</v>
      </c>
      <c r="G21" s="7" t="s">
        <v>21</v>
      </c>
      <c r="H21" s="7" t="s">
        <v>18</v>
      </c>
      <c r="I21" s="7" t="s">
        <v>30</v>
      </c>
      <c r="J21" s="7" t="s">
        <v>20</v>
      </c>
      <c r="K21" s="7">
        <v>4605</v>
      </c>
      <c r="L21" s="10">
        <v>58.3364403</v>
      </c>
      <c r="M21" s="10">
        <v>-329.43511347917649</v>
      </c>
      <c r="N21" s="10">
        <v>6.178910574983961</v>
      </c>
      <c r="O21" s="8" t="str">
        <f>HYPERLINK(".\MbodyTests_210928_0718\sm_car_210928_0718_020_Ca193TrN_MaMPO_ode23t_1.png","figure")</f>
        <v>figure</v>
      </c>
      <c r="P21" s="7" t="s">
        <v>15</v>
      </c>
    </row>
    <row r="22" spans="1:16" x14ac:dyDescent="0.25">
      <c r="A22" s="7">
        <v>21</v>
      </c>
      <c r="B22" s="7">
        <v>145</v>
      </c>
      <c r="C22" s="7" t="s">
        <v>24</v>
      </c>
      <c r="D22" s="7" t="s">
        <v>16</v>
      </c>
      <c r="E22" s="7" t="s">
        <v>26</v>
      </c>
      <c r="F22" s="7" t="s">
        <v>17</v>
      </c>
      <c r="G22" s="7" t="s">
        <v>21</v>
      </c>
      <c r="H22" s="7" t="s">
        <v>18</v>
      </c>
      <c r="I22" s="7" t="s">
        <v>19</v>
      </c>
      <c r="J22" s="7" t="s">
        <v>20</v>
      </c>
      <c r="K22" s="7">
        <v>531</v>
      </c>
      <c r="L22" s="10">
        <v>32.130789300000004</v>
      </c>
      <c r="M22" s="10">
        <v>88.857699640477904</v>
      </c>
      <c r="N22" s="10">
        <v>-1.5361902879570719</v>
      </c>
      <c r="O22" s="8" t="str">
        <f>HYPERLINK(".\MbodyTests_210928_0718\sm_car_210928_0718_021_Ca145TrN_MaWOT_ode23t_1.png","figure")</f>
        <v>figure</v>
      </c>
      <c r="P22" s="7" t="s">
        <v>15</v>
      </c>
    </row>
    <row r="23" spans="1:16" x14ac:dyDescent="0.25">
      <c r="A23" s="7">
        <v>22</v>
      </c>
      <c r="B23" s="7">
        <v>145</v>
      </c>
      <c r="C23" s="7" t="s">
        <v>24</v>
      </c>
      <c r="D23" s="7" t="s">
        <v>16</v>
      </c>
      <c r="E23" s="7" t="s">
        <v>26</v>
      </c>
      <c r="F23" s="7" t="s">
        <v>17</v>
      </c>
      <c r="G23" s="7" t="s">
        <v>21</v>
      </c>
      <c r="H23" s="7" t="s">
        <v>18</v>
      </c>
      <c r="I23" s="7" t="s">
        <v>29</v>
      </c>
      <c r="J23" s="7" t="s">
        <v>20</v>
      </c>
      <c r="K23" s="7">
        <v>576</v>
      </c>
      <c r="L23" s="10">
        <v>36.584049999999998</v>
      </c>
      <c r="M23" s="10">
        <v>55.339193113939366</v>
      </c>
      <c r="N23" s="10">
        <v>-10.213560420175719</v>
      </c>
      <c r="O23" s="8" t="str">
        <f>HYPERLINK(".\MbodyTests_210928_0718\sm_car_210928_0718_022_Ca145TrN_MaTUR_ode23t_1.png","figure")</f>
        <v>figure</v>
      </c>
      <c r="P23" s="7" t="s">
        <v>15</v>
      </c>
    </row>
    <row r="24" spans="1:16" x14ac:dyDescent="0.25">
      <c r="A24" s="7">
        <v>23</v>
      </c>
      <c r="B24" s="7">
        <v>145</v>
      </c>
      <c r="C24" s="7" t="s">
        <v>24</v>
      </c>
      <c r="D24" s="7" t="s">
        <v>16</v>
      </c>
      <c r="E24" s="7" t="s">
        <v>26</v>
      </c>
      <c r="F24" s="7" t="s">
        <v>17</v>
      </c>
      <c r="G24" s="7" t="s">
        <v>21</v>
      </c>
      <c r="H24" s="7" t="s">
        <v>18</v>
      </c>
      <c r="I24" s="7" t="s">
        <v>28</v>
      </c>
      <c r="J24" s="7" t="s">
        <v>20</v>
      </c>
      <c r="K24" s="7">
        <v>4128</v>
      </c>
      <c r="L24" s="10">
        <v>200.06715109999999</v>
      </c>
      <c r="M24" s="10">
        <v>-13.853468472879392</v>
      </c>
      <c r="N24" s="10">
        <v>-0.27922035708958776</v>
      </c>
      <c r="O24" s="8" t="str">
        <f>HYPERLINK(".\MbodyTests_210928_0718\sm_car_210928_0718_023_Ca145TrN_MaMPK_ode23t_1.png","figure")</f>
        <v>figure</v>
      </c>
      <c r="P24" s="7" t="s">
        <v>15</v>
      </c>
    </row>
    <row r="25" spans="1:16" x14ac:dyDescent="0.25">
      <c r="A25" s="7">
        <v>24</v>
      </c>
      <c r="B25" s="7">
        <v>145</v>
      </c>
      <c r="C25" s="7" t="s">
        <v>24</v>
      </c>
      <c r="D25" s="7" t="s">
        <v>16</v>
      </c>
      <c r="E25" s="7" t="s">
        <v>26</v>
      </c>
      <c r="F25" s="7" t="s">
        <v>17</v>
      </c>
      <c r="G25" s="7" t="s">
        <v>21</v>
      </c>
      <c r="H25" s="7" t="s">
        <v>18</v>
      </c>
      <c r="I25" s="7" t="s">
        <v>27</v>
      </c>
      <c r="J25" s="7" t="s">
        <v>20</v>
      </c>
      <c r="K25" s="7">
        <v>1163</v>
      </c>
      <c r="L25" s="10">
        <v>46.712824099999999</v>
      </c>
      <c r="M25" s="10">
        <v>369.60478971360999</v>
      </c>
      <c r="N25" s="10">
        <v>-1.3287423270377019E-2</v>
      </c>
      <c r="O25" s="8" t="str">
        <f>HYPERLINK(".\MbodyTests_210928_0718\sm_car_210928_0718_024_Ca145TrN_MaDLC_ode23t_1.png","figure")</f>
        <v>figure</v>
      </c>
      <c r="P25" s="7" t="s">
        <v>15</v>
      </c>
    </row>
    <row r="26" spans="1:16" x14ac:dyDescent="0.25">
      <c r="A26" s="7">
        <v>25</v>
      </c>
      <c r="B26" s="7">
        <v>145</v>
      </c>
      <c r="C26" s="7" t="s">
        <v>24</v>
      </c>
      <c r="D26" s="7" t="s">
        <v>16</v>
      </c>
      <c r="E26" s="7" t="s">
        <v>26</v>
      </c>
      <c r="F26" s="7" t="s">
        <v>17</v>
      </c>
      <c r="G26" s="7" t="s">
        <v>21</v>
      </c>
      <c r="H26" s="7" t="s">
        <v>18</v>
      </c>
      <c r="I26" s="7" t="s">
        <v>30</v>
      </c>
      <c r="J26" s="7" t="s">
        <v>20</v>
      </c>
      <c r="K26" s="7">
        <v>5367</v>
      </c>
      <c r="L26" s="10">
        <v>284.68724370000001</v>
      </c>
      <c r="M26" s="10">
        <v>256.18355158993813</v>
      </c>
      <c r="N26" s="10">
        <v>-250.20306613198392</v>
      </c>
      <c r="O26" s="8" t="str">
        <f>HYPERLINK(".\MbodyTests_210928_0718\sm_car_210928_0718_025_Ca145TrN_MaMPO_ode23t_1.png","figure")</f>
        <v>figure</v>
      </c>
      <c r="P26" s="7" t="s">
        <v>15</v>
      </c>
    </row>
    <row r="27" spans="1:16" x14ac:dyDescent="0.25">
      <c r="A27" s="7">
        <v>26</v>
      </c>
      <c r="B27" s="7">
        <v>199</v>
      </c>
      <c r="C27" s="7" t="s">
        <v>24</v>
      </c>
      <c r="D27" s="7" t="s">
        <v>16</v>
      </c>
      <c r="E27" s="7" t="s">
        <v>37</v>
      </c>
      <c r="F27" s="7" t="s">
        <v>17</v>
      </c>
      <c r="G27" s="7" t="s">
        <v>21</v>
      </c>
      <c r="H27" s="7" t="s">
        <v>18</v>
      </c>
      <c r="I27" s="7" t="s">
        <v>19</v>
      </c>
      <c r="J27" s="7" t="s">
        <v>20</v>
      </c>
      <c r="K27" s="7">
        <v>552</v>
      </c>
      <c r="L27" s="10">
        <v>11.1368837</v>
      </c>
      <c r="M27" s="10">
        <v>89.615586324544054</v>
      </c>
      <c r="N27" s="10">
        <v>-1.5604163889507725</v>
      </c>
      <c r="O27" s="8" t="str">
        <f>HYPERLINK(".\MbodyTests_210928_0718\sm_car_210928_0718_026_Ca199TrN_MaWOT_ode23t_1.png","figure")</f>
        <v>figure</v>
      </c>
      <c r="P27" s="7" t="s">
        <v>15</v>
      </c>
    </row>
    <row r="28" spans="1:16" x14ac:dyDescent="0.25">
      <c r="A28" s="7">
        <v>27</v>
      </c>
      <c r="B28" s="7">
        <v>199</v>
      </c>
      <c r="C28" s="7" t="s">
        <v>24</v>
      </c>
      <c r="D28" s="7" t="s">
        <v>16</v>
      </c>
      <c r="E28" s="7" t="s">
        <v>37</v>
      </c>
      <c r="F28" s="7" t="s">
        <v>17</v>
      </c>
      <c r="G28" s="7" t="s">
        <v>21</v>
      </c>
      <c r="H28" s="7" t="s">
        <v>18</v>
      </c>
      <c r="I28" s="7" t="s">
        <v>29</v>
      </c>
      <c r="J28" s="7" t="s">
        <v>20</v>
      </c>
      <c r="K28" s="7">
        <v>586</v>
      </c>
      <c r="L28" s="10">
        <v>12.240270300000001</v>
      </c>
      <c r="M28" s="10">
        <v>55.996240664033657</v>
      </c>
      <c r="N28" s="10">
        <v>-10.385835439681358</v>
      </c>
      <c r="O28" s="8" t="str">
        <f>HYPERLINK(".\MbodyTests_210928_0718\sm_car_210928_0718_027_Ca199TrN_MaTUR_ode23t_1.png","figure")</f>
        <v>figure</v>
      </c>
      <c r="P28" s="7" t="s">
        <v>15</v>
      </c>
    </row>
    <row r="29" spans="1:16" x14ac:dyDescent="0.25">
      <c r="A29" s="7">
        <v>28</v>
      </c>
      <c r="B29" s="7">
        <v>199</v>
      </c>
      <c r="C29" s="7" t="s">
        <v>24</v>
      </c>
      <c r="D29" s="7" t="s">
        <v>16</v>
      </c>
      <c r="E29" s="7" t="s">
        <v>37</v>
      </c>
      <c r="F29" s="7" t="s">
        <v>17</v>
      </c>
      <c r="G29" s="7" t="s">
        <v>21</v>
      </c>
      <c r="H29" s="7" t="s">
        <v>18</v>
      </c>
      <c r="I29" s="7" t="s">
        <v>28</v>
      </c>
      <c r="J29" s="7" t="s">
        <v>20</v>
      </c>
      <c r="K29" s="7">
        <v>4152</v>
      </c>
      <c r="L29" s="10">
        <v>81.142142000000007</v>
      </c>
      <c r="M29" s="10">
        <v>-13.788609647087542</v>
      </c>
      <c r="N29" s="10">
        <v>-0.2803682536675291</v>
      </c>
      <c r="O29" s="8" t="str">
        <f>HYPERLINK(".\MbodyTests_210928_0718\sm_car_210928_0718_028_Ca199TrN_MaMPK_ode23t_1.png","figure")</f>
        <v>figure</v>
      </c>
      <c r="P29" s="7" t="s">
        <v>15</v>
      </c>
    </row>
    <row r="30" spans="1:16" x14ac:dyDescent="0.25">
      <c r="A30" s="7">
        <v>29</v>
      </c>
      <c r="B30" s="7">
        <v>199</v>
      </c>
      <c r="C30" s="7" t="s">
        <v>24</v>
      </c>
      <c r="D30" s="7" t="s">
        <v>16</v>
      </c>
      <c r="E30" s="7" t="s">
        <v>37</v>
      </c>
      <c r="F30" s="7" t="s">
        <v>17</v>
      </c>
      <c r="G30" s="7" t="s">
        <v>21</v>
      </c>
      <c r="H30" s="7" t="s">
        <v>18</v>
      </c>
      <c r="I30" s="7" t="s">
        <v>27</v>
      </c>
      <c r="J30" s="7" t="s">
        <v>20</v>
      </c>
      <c r="K30" s="7">
        <v>1182</v>
      </c>
      <c r="L30" s="10">
        <v>19.213038000000001</v>
      </c>
      <c r="M30" s="10">
        <v>369.6055094919472</v>
      </c>
      <c r="N30" s="10">
        <v>-1.3287344856173E-2</v>
      </c>
      <c r="O30" s="8" t="str">
        <f>HYPERLINK(".\MbodyTests_210928_0718\sm_car_210928_0718_029_Ca199TrN_MaDLC_ode23t_1.png","figure")</f>
        <v>figure</v>
      </c>
      <c r="P30" s="7" t="s">
        <v>15</v>
      </c>
    </row>
    <row r="31" spans="1:16" x14ac:dyDescent="0.25">
      <c r="A31" s="7">
        <v>30</v>
      </c>
      <c r="B31" s="7">
        <v>199</v>
      </c>
      <c r="C31" s="7" t="s">
        <v>24</v>
      </c>
      <c r="D31" s="7" t="s">
        <v>16</v>
      </c>
      <c r="E31" s="7" t="s">
        <v>37</v>
      </c>
      <c r="F31" s="7" t="s">
        <v>17</v>
      </c>
      <c r="G31" s="7" t="s">
        <v>21</v>
      </c>
      <c r="H31" s="7" t="s">
        <v>18</v>
      </c>
      <c r="I31" s="7" t="s">
        <v>30</v>
      </c>
      <c r="J31" s="7" t="s">
        <v>20</v>
      </c>
      <c r="K31" s="7">
        <v>5465</v>
      </c>
      <c r="L31" s="10">
        <v>127.78543519999999</v>
      </c>
      <c r="M31" s="10">
        <v>256.33316966804995</v>
      </c>
      <c r="N31" s="10">
        <v>-250.06742417917025</v>
      </c>
      <c r="O31" s="8" t="str">
        <f>HYPERLINK(".\MbodyTests_210928_0718\sm_car_210928_0718_030_Ca199TrN_MaMPO_ode23t_1.png","figure")</f>
        <v>figure</v>
      </c>
      <c r="P31" s="7" t="s">
        <v>15</v>
      </c>
    </row>
    <row r="32" spans="1:16" x14ac:dyDescent="0.25">
      <c r="A32" s="7">
        <v>31</v>
      </c>
      <c r="B32" s="7" t="s">
        <v>38</v>
      </c>
      <c r="C32" s="7" t="s">
        <v>31</v>
      </c>
      <c r="D32" s="7" t="s">
        <v>22</v>
      </c>
      <c r="E32" s="7" t="s">
        <v>25</v>
      </c>
      <c r="F32" s="7" t="s">
        <v>17</v>
      </c>
      <c r="G32" s="7" t="s">
        <v>32</v>
      </c>
      <c r="H32" s="7" t="s">
        <v>18</v>
      </c>
      <c r="I32" s="7" t="s">
        <v>19</v>
      </c>
      <c r="J32" s="7" t="s">
        <v>20</v>
      </c>
      <c r="K32" s="7">
        <v>383</v>
      </c>
      <c r="L32" s="10">
        <v>72.193759999999997</v>
      </c>
      <c r="M32" s="10">
        <v>79.163627469346295</v>
      </c>
      <c r="N32" s="10">
        <v>-0.31837079851068334</v>
      </c>
      <c r="O32" s="8" t="str">
        <f>HYPERLINK(".\MbodyTests_210928_0718\sm_car_Axle3_210928_0718_031_CaAxle3_002TrN_MaWOT_ode23t_1.png","figure")</f>
        <v>figure</v>
      </c>
      <c r="P32" s="7" t="s">
        <v>15</v>
      </c>
    </row>
    <row r="33" spans="1:16" x14ac:dyDescent="0.25">
      <c r="A33" s="7">
        <v>32</v>
      </c>
      <c r="B33" s="7" t="s">
        <v>38</v>
      </c>
      <c r="C33" s="7" t="s">
        <v>31</v>
      </c>
      <c r="D33" s="7" t="s">
        <v>22</v>
      </c>
      <c r="E33" s="7" t="s">
        <v>25</v>
      </c>
      <c r="F33" s="7" t="s">
        <v>17</v>
      </c>
      <c r="G33" s="7" t="s">
        <v>32</v>
      </c>
      <c r="H33" s="7" t="s">
        <v>18</v>
      </c>
      <c r="I33" s="7" t="s">
        <v>29</v>
      </c>
      <c r="J33" s="7" t="s">
        <v>20</v>
      </c>
      <c r="K33" s="7">
        <v>435</v>
      </c>
      <c r="L33" s="10">
        <v>36.784518300000002</v>
      </c>
      <c r="M33" s="10">
        <v>43.026277046866994</v>
      </c>
      <c r="N33" s="10">
        <v>-4.3421662225283457</v>
      </c>
      <c r="O33" s="8" t="str">
        <f>HYPERLINK(".\MbodyTests_210928_0718\sm_car_Axle3_210928_0718_032_CaAxle3_002TrN_MaTUR_ode23t_1.png","figure")</f>
        <v>figure</v>
      </c>
      <c r="P33" s="7" t="s">
        <v>15</v>
      </c>
    </row>
    <row r="34" spans="1:16" x14ac:dyDescent="0.25">
      <c r="A34" s="7">
        <v>33</v>
      </c>
      <c r="B34" s="7" t="s">
        <v>38</v>
      </c>
      <c r="C34" s="7" t="s">
        <v>31</v>
      </c>
      <c r="D34" s="7" t="s">
        <v>22</v>
      </c>
      <c r="E34" s="7" t="s">
        <v>25</v>
      </c>
      <c r="F34" s="7" t="s">
        <v>17</v>
      </c>
      <c r="G34" s="7" t="s">
        <v>32</v>
      </c>
      <c r="H34" s="7" t="s">
        <v>18</v>
      </c>
      <c r="I34" s="7" t="s">
        <v>28</v>
      </c>
      <c r="J34" s="7" t="s">
        <v>20</v>
      </c>
      <c r="K34" s="7">
        <v>3348</v>
      </c>
      <c r="L34" s="10">
        <v>168.80240520000001</v>
      </c>
      <c r="M34" s="10">
        <v>-13.852812914310046</v>
      </c>
      <c r="N34" s="10">
        <v>-0.34746288399484898</v>
      </c>
      <c r="O34" s="8" t="str">
        <f>HYPERLINK(".\MbodyTests_210928_0718\sm_car_Axle3_210928_0718_033_CaAxle3_002TrN_MaMPK_ode23t_1.png","figure")</f>
        <v>figure</v>
      </c>
      <c r="P34" s="7" t="s">
        <v>15</v>
      </c>
    </row>
    <row r="35" spans="1:16" x14ac:dyDescent="0.25">
      <c r="A35" s="7">
        <v>34</v>
      </c>
      <c r="B35" s="7" t="s">
        <v>38</v>
      </c>
      <c r="C35" s="7" t="s">
        <v>31</v>
      </c>
      <c r="D35" s="7" t="s">
        <v>22</v>
      </c>
      <c r="E35" s="7" t="s">
        <v>25</v>
      </c>
      <c r="F35" s="7" t="s">
        <v>17</v>
      </c>
      <c r="G35" s="7" t="s">
        <v>32</v>
      </c>
      <c r="H35" s="7" t="s">
        <v>18</v>
      </c>
      <c r="I35" s="7" t="s">
        <v>27</v>
      </c>
      <c r="J35" s="7" t="s">
        <v>20</v>
      </c>
      <c r="K35" s="7">
        <v>817</v>
      </c>
      <c r="L35" s="10">
        <v>45.808402100000002</v>
      </c>
      <c r="M35" s="10">
        <v>368.75848234398069</v>
      </c>
      <c r="N35" s="10">
        <v>-4.0403839356883964E-5</v>
      </c>
      <c r="O35" s="8" t="str">
        <f>HYPERLINK(".\MbodyTests_210928_0718\sm_car_Axle3_210928_0718_034_CaAxle3_002TrN_MaDLC_ode23t_1.png","figure")</f>
        <v>figure</v>
      </c>
      <c r="P35" s="7" t="s">
        <v>15</v>
      </c>
    </row>
    <row r="36" spans="1:16" x14ac:dyDescent="0.25">
      <c r="A36" s="7">
        <v>35</v>
      </c>
      <c r="B36" s="7" t="s">
        <v>38</v>
      </c>
      <c r="C36" s="7" t="s">
        <v>31</v>
      </c>
      <c r="D36" s="7" t="s">
        <v>22</v>
      </c>
      <c r="E36" s="7" t="s">
        <v>25</v>
      </c>
      <c r="F36" s="7" t="s">
        <v>17</v>
      </c>
      <c r="G36" s="7" t="s">
        <v>32</v>
      </c>
      <c r="H36" s="7" t="s">
        <v>18</v>
      </c>
      <c r="I36" s="7" t="s">
        <v>30</v>
      </c>
      <c r="J36" s="7" t="s">
        <v>20</v>
      </c>
      <c r="K36" s="7">
        <v>4228</v>
      </c>
      <c r="L36" s="10">
        <v>86.290267299999996</v>
      </c>
      <c r="M36" s="10">
        <v>306.03535792303364</v>
      </c>
      <c r="N36" s="10">
        <v>-166.42452178816987</v>
      </c>
      <c r="O36" s="8" t="str">
        <f>HYPERLINK(".\MbodyTests_210928_0718\sm_car_Axle3_210928_0718_035_CaAxle3_002TrN_MaMPO_ode23t_1.png","figure")</f>
        <v>figure</v>
      </c>
      <c r="P36" s="7" t="s">
        <v>15</v>
      </c>
    </row>
    <row r="37" spans="1:16" x14ac:dyDescent="0.25">
      <c r="A37" s="7">
        <v>36</v>
      </c>
      <c r="B37" s="7" t="s">
        <v>39</v>
      </c>
      <c r="C37" s="7" t="s">
        <v>31</v>
      </c>
      <c r="D37" s="7" t="s">
        <v>22</v>
      </c>
      <c r="E37" s="7" t="s">
        <v>36</v>
      </c>
      <c r="F37" s="7" t="s">
        <v>17</v>
      </c>
      <c r="G37" s="7" t="s">
        <v>32</v>
      </c>
      <c r="H37" s="7" t="s">
        <v>18</v>
      </c>
      <c r="I37" s="7" t="s">
        <v>19</v>
      </c>
      <c r="J37" s="7" t="s">
        <v>20</v>
      </c>
      <c r="K37" s="7">
        <v>395</v>
      </c>
      <c r="L37" s="10">
        <v>3.4947925999999998</v>
      </c>
      <c r="M37" s="10">
        <v>80.076353236776214</v>
      </c>
      <c r="N37" s="10">
        <v>-0.32548724039538202</v>
      </c>
      <c r="O37" s="8" t="str">
        <f>HYPERLINK(".\MbodyTests_210928_0718\sm_car_Axle3_210928_0718_036_CaAxle3_016TrN_MaWOT_ode23t_1.png","figure")</f>
        <v>figure</v>
      </c>
      <c r="P37" s="7" t="s">
        <v>15</v>
      </c>
    </row>
    <row r="38" spans="1:16" x14ac:dyDescent="0.25">
      <c r="A38" s="7">
        <v>37</v>
      </c>
      <c r="B38" s="7" t="s">
        <v>39</v>
      </c>
      <c r="C38" s="7" t="s">
        <v>31</v>
      </c>
      <c r="D38" s="7" t="s">
        <v>22</v>
      </c>
      <c r="E38" s="7" t="s">
        <v>36</v>
      </c>
      <c r="F38" s="7" t="s">
        <v>17</v>
      </c>
      <c r="G38" s="7" t="s">
        <v>32</v>
      </c>
      <c r="H38" s="7" t="s">
        <v>18</v>
      </c>
      <c r="I38" s="7" t="s">
        <v>29</v>
      </c>
      <c r="J38" s="7" t="s">
        <v>20</v>
      </c>
      <c r="K38" s="7">
        <v>442</v>
      </c>
      <c r="L38" s="10">
        <v>3.8542336000000001</v>
      </c>
      <c r="M38" s="10">
        <v>43.814936905543036</v>
      </c>
      <c r="N38" s="10">
        <v>-4.4462751772209215</v>
      </c>
      <c r="O38" s="8" t="str">
        <f>HYPERLINK(".\MbodyTests_210928_0718\sm_car_Axle3_210928_0718_037_CaAxle3_016TrN_MaTUR_ode23t_1.png","figure")</f>
        <v>figure</v>
      </c>
      <c r="P38" s="7" t="s">
        <v>15</v>
      </c>
    </row>
    <row r="39" spans="1:16" x14ac:dyDescent="0.25">
      <c r="A39" s="7">
        <v>38</v>
      </c>
      <c r="B39" s="7" t="s">
        <v>39</v>
      </c>
      <c r="C39" s="7" t="s">
        <v>31</v>
      </c>
      <c r="D39" s="7" t="s">
        <v>22</v>
      </c>
      <c r="E39" s="7" t="s">
        <v>36</v>
      </c>
      <c r="F39" s="7" t="s">
        <v>17</v>
      </c>
      <c r="G39" s="7" t="s">
        <v>32</v>
      </c>
      <c r="H39" s="7" t="s">
        <v>18</v>
      </c>
      <c r="I39" s="7" t="s">
        <v>28</v>
      </c>
      <c r="J39" s="7" t="s">
        <v>20</v>
      </c>
      <c r="K39" s="7">
        <v>3255</v>
      </c>
      <c r="L39" s="10">
        <v>19.645396300000002</v>
      </c>
      <c r="M39" s="10">
        <v>-13.850342240997891</v>
      </c>
      <c r="N39" s="10">
        <v>-0.35050004647496474</v>
      </c>
      <c r="O39" s="8" t="str">
        <f>HYPERLINK(".\MbodyTests_210928_0718\sm_car_Axle3_210928_0718_038_CaAxle3_016TrN_MaMPK_ode23t_1.png","figure")</f>
        <v>figure</v>
      </c>
      <c r="P39" s="7" t="s">
        <v>15</v>
      </c>
    </row>
    <row r="40" spans="1:16" x14ac:dyDescent="0.25">
      <c r="A40" s="7">
        <v>39</v>
      </c>
      <c r="B40" s="7" t="s">
        <v>39</v>
      </c>
      <c r="C40" s="7" t="s">
        <v>31</v>
      </c>
      <c r="D40" s="7" t="s">
        <v>22</v>
      </c>
      <c r="E40" s="7" t="s">
        <v>36</v>
      </c>
      <c r="F40" s="7" t="s">
        <v>17</v>
      </c>
      <c r="G40" s="7" t="s">
        <v>32</v>
      </c>
      <c r="H40" s="7" t="s">
        <v>18</v>
      </c>
      <c r="I40" s="7" t="s">
        <v>27</v>
      </c>
      <c r="J40" s="7" t="s">
        <v>20</v>
      </c>
      <c r="K40" s="7">
        <v>841</v>
      </c>
      <c r="L40" s="10">
        <v>6.0899881000000002</v>
      </c>
      <c r="M40" s="10">
        <v>368.732428676962</v>
      </c>
      <c r="N40" s="10">
        <v>-4.0300646096280701E-5</v>
      </c>
      <c r="O40" s="8" t="str">
        <f>HYPERLINK(".\MbodyTests_210928_0718\sm_car_Axle3_210928_0718_039_CaAxle3_016TrN_MaDLC_ode23t_1.png","figure")</f>
        <v>figure</v>
      </c>
      <c r="P40" s="7" t="s">
        <v>15</v>
      </c>
    </row>
    <row r="41" spans="1:16" x14ac:dyDescent="0.25">
      <c r="A41" s="7">
        <v>40</v>
      </c>
      <c r="B41" s="7" t="s">
        <v>39</v>
      </c>
      <c r="C41" s="7" t="s">
        <v>31</v>
      </c>
      <c r="D41" s="7" t="s">
        <v>22</v>
      </c>
      <c r="E41" s="7" t="s">
        <v>36</v>
      </c>
      <c r="F41" s="7" t="s">
        <v>17</v>
      </c>
      <c r="G41" s="7" t="s">
        <v>32</v>
      </c>
      <c r="H41" s="7" t="s">
        <v>18</v>
      </c>
      <c r="I41" s="7" t="s">
        <v>30</v>
      </c>
      <c r="J41" s="7" t="s">
        <v>20</v>
      </c>
      <c r="K41" s="7">
        <v>4303</v>
      </c>
      <c r="L41" s="10">
        <v>33.110833200000002</v>
      </c>
      <c r="M41" s="10">
        <v>305.90022037196223</v>
      </c>
      <c r="N41" s="10">
        <v>-167.10689564097996</v>
      </c>
      <c r="O41" s="8" t="str">
        <f>HYPERLINK(".\MbodyTests_210928_0718\sm_car_Axle3_210928_0718_040_CaAxle3_016TrN_MaMPO_ode23t_1.png","figure")</f>
        <v>figure</v>
      </c>
      <c r="P41" s="7" t="s">
        <v>15</v>
      </c>
    </row>
    <row r="42" spans="1:16" x14ac:dyDescent="0.25">
      <c r="A42" s="7">
        <v>41</v>
      </c>
      <c r="B42" s="7" t="s">
        <v>40</v>
      </c>
      <c r="C42" s="7" t="s">
        <v>34</v>
      </c>
      <c r="D42" s="7" t="s">
        <v>22</v>
      </c>
      <c r="E42" s="7" t="s">
        <v>25</v>
      </c>
      <c r="F42" s="7" t="s">
        <v>17</v>
      </c>
      <c r="G42" s="7" t="s">
        <v>33</v>
      </c>
      <c r="H42" s="7" t="s">
        <v>35</v>
      </c>
      <c r="I42" s="7" t="s">
        <v>19</v>
      </c>
      <c r="J42" s="7" t="s">
        <v>20</v>
      </c>
      <c r="K42" s="7">
        <v>428</v>
      </c>
      <c r="L42" s="10">
        <v>83.157468800000004</v>
      </c>
      <c r="M42" s="10">
        <v>61.777528923193174</v>
      </c>
      <c r="N42" s="10">
        <v>5.8828306091535006E-2</v>
      </c>
      <c r="O42" s="8" t="str">
        <f>HYPERLINK(".\MbodyTests_210928_0718\sm_car_Axle3_210928_0718_041_CaAxle3_011TrK_MaWOT_ode23t_1.png","figure")</f>
        <v>figure</v>
      </c>
      <c r="P42" s="7" t="s">
        <v>15</v>
      </c>
    </row>
    <row r="43" spans="1:16" x14ac:dyDescent="0.25">
      <c r="A43" s="7">
        <v>42</v>
      </c>
      <c r="B43" s="7" t="s">
        <v>40</v>
      </c>
      <c r="C43" s="7" t="s">
        <v>34</v>
      </c>
      <c r="D43" s="7" t="s">
        <v>22</v>
      </c>
      <c r="E43" s="7" t="s">
        <v>25</v>
      </c>
      <c r="F43" s="7" t="s">
        <v>17</v>
      </c>
      <c r="G43" s="7" t="s">
        <v>33</v>
      </c>
      <c r="H43" s="7" t="s">
        <v>35</v>
      </c>
      <c r="I43" s="7" t="s">
        <v>29</v>
      </c>
      <c r="J43" s="7" t="s">
        <v>20</v>
      </c>
      <c r="K43" s="7">
        <v>585</v>
      </c>
      <c r="L43" s="10">
        <v>102.4472086</v>
      </c>
      <c r="M43" s="10">
        <v>512.03589566972948</v>
      </c>
      <c r="N43" s="10">
        <v>-78.141042795478313</v>
      </c>
      <c r="O43" s="8" t="str">
        <f>HYPERLINK(".\MbodyTests_210928_0718\sm_car_Axle3_210928_0718_042_CaAxle3_011TrK_MaTUR_ode23t_1.png","figure")</f>
        <v>figure</v>
      </c>
      <c r="P43" s="7" t="s">
        <v>15</v>
      </c>
    </row>
    <row r="44" spans="1:16" x14ac:dyDescent="0.25">
      <c r="A44" s="7">
        <v>43</v>
      </c>
      <c r="B44" s="7" t="s">
        <v>40</v>
      </c>
      <c r="C44" s="7" t="s">
        <v>34</v>
      </c>
      <c r="D44" s="7" t="s">
        <v>22</v>
      </c>
      <c r="E44" s="7" t="s">
        <v>25</v>
      </c>
      <c r="F44" s="7" t="s">
        <v>17</v>
      </c>
      <c r="G44" s="7" t="s">
        <v>33</v>
      </c>
      <c r="H44" s="7" t="s">
        <v>35</v>
      </c>
      <c r="I44" s="7" t="s">
        <v>28</v>
      </c>
      <c r="J44" s="7" t="s">
        <v>20</v>
      </c>
      <c r="K44" s="7">
        <v>3725</v>
      </c>
      <c r="L44" s="10">
        <v>424.52331820000001</v>
      </c>
      <c r="M44" s="10">
        <v>-87.018795723901633</v>
      </c>
      <c r="N44" s="10">
        <v>-0.75296090447069142</v>
      </c>
      <c r="O44" s="8" t="str">
        <f>HYPERLINK(".\MbodyTests_210928_0718\sm_car_Axle3_210928_0718_043_CaAxle3_011TrK_MaMPK_ode23t_1.png","figure")</f>
        <v>figure</v>
      </c>
      <c r="P44" s="7" t="s">
        <v>15</v>
      </c>
    </row>
    <row r="45" spans="1:16" x14ac:dyDescent="0.25">
      <c r="A45" s="7">
        <v>44</v>
      </c>
      <c r="B45" s="7" t="s">
        <v>40</v>
      </c>
      <c r="C45" s="7" t="s">
        <v>34</v>
      </c>
      <c r="D45" s="7" t="s">
        <v>22</v>
      </c>
      <c r="E45" s="7" t="s">
        <v>25</v>
      </c>
      <c r="F45" s="7" t="s">
        <v>17</v>
      </c>
      <c r="G45" s="7" t="s">
        <v>33</v>
      </c>
      <c r="H45" s="7" t="s">
        <v>35</v>
      </c>
      <c r="I45" s="7" t="s">
        <v>27</v>
      </c>
      <c r="J45" s="7" t="s">
        <v>20</v>
      </c>
      <c r="K45" s="7">
        <v>788</v>
      </c>
      <c r="L45" s="10">
        <v>121.8162926</v>
      </c>
      <c r="M45" s="10">
        <v>286.66445928747208</v>
      </c>
      <c r="N45" s="10">
        <v>-2.9419021968347447E-2</v>
      </c>
      <c r="O45" s="8" t="str">
        <f>HYPERLINK(".\MbodyTests_210928_0718\sm_car_Axle3_210928_0718_044_CaAxle3_011TrK_MaDLC_ode23t_1.png","figure")</f>
        <v>figure</v>
      </c>
      <c r="P45" s="7" t="s">
        <v>15</v>
      </c>
    </row>
    <row r="46" spans="1:16" x14ac:dyDescent="0.25">
      <c r="A46" s="7">
        <v>45</v>
      </c>
      <c r="B46" s="7" t="s">
        <v>40</v>
      </c>
      <c r="C46" s="7" t="s">
        <v>34</v>
      </c>
      <c r="D46" s="7" t="s">
        <v>22</v>
      </c>
      <c r="E46" s="7" t="s">
        <v>25</v>
      </c>
      <c r="F46" s="7" t="s">
        <v>17</v>
      </c>
      <c r="G46" s="7" t="s">
        <v>33</v>
      </c>
      <c r="H46" s="7" t="s">
        <v>35</v>
      </c>
      <c r="I46" s="7" t="s">
        <v>30</v>
      </c>
      <c r="J46" s="7" t="s">
        <v>20</v>
      </c>
      <c r="K46" s="7">
        <v>2557</v>
      </c>
      <c r="L46" s="10">
        <v>391.10645770000002</v>
      </c>
      <c r="M46" s="10">
        <v>-406.51864819099887</v>
      </c>
      <c r="N46" s="10">
        <v>182.64969409471141</v>
      </c>
      <c r="O46" s="8" t="str">
        <f>HYPERLINK(".\MbodyTests_210928_0718\sm_car_Axle3_210928_0718_045_CaAxle3_011TrK_MaMPO_ode23t_1.png","figure")</f>
        <v>figure</v>
      </c>
      <c r="P46" s="7" t="s">
        <v>15</v>
      </c>
    </row>
    <row r="47" spans="1:16" x14ac:dyDescent="0.25">
      <c r="A47" s="7">
        <v>46</v>
      </c>
      <c r="B47" s="7" t="s">
        <v>41</v>
      </c>
      <c r="C47" s="7" t="s">
        <v>34</v>
      </c>
      <c r="D47" s="7" t="s">
        <v>22</v>
      </c>
      <c r="E47" s="7" t="s">
        <v>36</v>
      </c>
      <c r="F47" s="7" t="s">
        <v>17</v>
      </c>
      <c r="G47" s="7" t="s">
        <v>33</v>
      </c>
      <c r="H47" s="7" t="s">
        <v>35</v>
      </c>
      <c r="I47" s="7" t="s">
        <v>19</v>
      </c>
      <c r="J47" s="7" t="s">
        <v>20</v>
      </c>
      <c r="K47" s="7">
        <v>441</v>
      </c>
      <c r="L47" s="10">
        <v>4.6657389</v>
      </c>
      <c r="M47" s="10">
        <v>65.910349717303831</v>
      </c>
      <c r="N47" s="10">
        <v>6.5148517648131593E-2</v>
      </c>
      <c r="O47" s="8" t="str">
        <f>HYPERLINK(".\MbodyTests_210928_0718\sm_car_Axle3_210928_0718_046_CaAxle3_020TrK_MaWOT_ode23t_1.png","figure")</f>
        <v>figure</v>
      </c>
      <c r="P47" s="7" t="s">
        <v>15</v>
      </c>
    </row>
    <row r="48" spans="1:16" x14ac:dyDescent="0.25">
      <c r="A48" s="7">
        <v>47</v>
      </c>
      <c r="B48" s="7" t="s">
        <v>41</v>
      </c>
      <c r="C48" s="7" t="s">
        <v>34</v>
      </c>
      <c r="D48" s="7" t="s">
        <v>22</v>
      </c>
      <c r="E48" s="7" t="s">
        <v>36</v>
      </c>
      <c r="F48" s="7" t="s">
        <v>17</v>
      </c>
      <c r="G48" s="7" t="s">
        <v>33</v>
      </c>
      <c r="H48" s="7" t="s">
        <v>35</v>
      </c>
      <c r="I48" s="7" t="s">
        <v>29</v>
      </c>
      <c r="J48" s="7" t="s">
        <v>20</v>
      </c>
      <c r="K48" s="7">
        <v>613</v>
      </c>
      <c r="L48" s="10">
        <v>6.5418647999999999</v>
      </c>
      <c r="M48" s="10">
        <v>520.70273388444537</v>
      </c>
      <c r="N48" s="10">
        <v>-80.308357307719504</v>
      </c>
      <c r="O48" s="8" t="str">
        <f>HYPERLINK(".\MbodyTests_210928_0718\sm_car_Axle3_210928_0718_047_CaAxle3_020TrK_MaTUR_ode23t_1.png","figure")</f>
        <v>figure</v>
      </c>
      <c r="P48" s="7" t="s">
        <v>15</v>
      </c>
    </row>
    <row r="49" spans="1:16" x14ac:dyDescent="0.25">
      <c r="A49" s="7">
        <v>48</v>
      </c>
      <c r="B49" s="7" t="s">
        <v>41</v>
      </c>
      <c r="C49" s="7" t="s">
        <v>34</v>
      </c>
      <c r="D49" s="7" t="s">
        <v>22</v>
      </c>
      <c r="E49" s="7" t="s">
        <v>36</v>
      </c>
      <c r="F49" s="7" t="s">
        <v>17</v>
      </c>
      <c r="G49" s="7" t="s">
        <v>33</v>
      </c>
      <c r="H49" s="7" t="s">
        <v>35</v>
      </c>
      <c r="I49" s="7" t="s">
        <v>28</v>
      </c>
      <c r="J49" s="7" t="s">
        <v>20</v>
      </c>
      <c r="K49" s="7">
        <v>3724</v>
      </c>
      <c r="L49" s="10">
        <v>24.739706999999999</v>
      </c>
      <c r="M49" s="10">
        <v>-78.035918107213078</v>
      </c>
      <c r="N49" s="10">
        <v>-0.61415383005243029</v>
      </c>
      <c r="O49" s="8" t="str">
        <f>HYPERLINK(".\MbodyTests_210928_0718\sm_car_Axle3_210928_0718_048_CaAxle3_020TrK_MaMPK_ode23t_1.png","figure")</f>
        <v>figure</v>
      </c>
      <c r="P49" s="7" t="s">
        <v>15</v>
      </c>
    </row>
    <row r="50" spans="1:16" x14ac:dyDescent="0.25">
      <c r="A50" s="7">
        <v>49</v>
      </c>
      <c r="B50" s="7" t="s">
        <v>41</v>
      </c>
      <c r="C50" s="7" t="s">
        <v>34</v>
      </c>
      <c r="D50" s="7" t="s">
        <v>22</v>
      </c>
      <c r="E50" s="7" t="s">
        <v>36</v>
      </c>
      <c r="F50" s="7" t="s">
        <v>17</v>
      </c>
      <c r="G50" s="7" t="s">
        <v>33</v>
      </c>
      <c r="H50" s="7" t="s">
        <v>35</v>
      </c>
      <c r="I50" s="7" t="s">
        <v>27</v>
      </c>
      <c r="J50" s="7" t="s">
        <v>20</v>
      </c>
      <c r="K50" s="7">
        <v>803</v>
      </c>
      <c r="L50" s="10">
        <v>7.3944991</v>
      </c>
      <c r="M50" s="10">
        <v>286.65796886444861</v>
      </c>
      <c r="N50" s="10">
        <v>-2.9446200188109284E-2</v>
      </c>
      <c r="O50" s="8" t="str">
        <f>HYPERLINK(".\MbodyTests_210928_0718\sm_car_Axle3_210928_0718_049_CaAxle3_020TrK_MaDLC_ode23t_1.png","figure")</f>
        <v>figure</v>
      </c>
      <c r="P50" s="7" t="s">
        <v>15</v>
      </c>
    </row>
    <row r="51" spans="1:16" x14ac:dyDescent="0.25">
      <c r="A51" s="7">
        <v>50</v>
      </c>
      <c r="B51" s="7" t="s">
        <v>41</v>
      </c>
      <c r="C51" s="7" t="s">
        <v>34</v>
      </c>
      <c r="D51" s="7" t="s">
        <v>22</v>
      </c>
      <c r="E51" s="7" t="s">
        <v>36</v>
      </c>
      <c r="F51" s="7" t="s">
        <v>17</v>
      </c>
      <c r="G51" s="7" t="s">
        <v>33</v>
      </c>
      <c r="H51" s="7" t="s">
        <v>35</v>
      </c>
      <c r="I51" s="7" t="s">
        <v>30</v>
      </c>
      <c r="J51" s="7" t="s">
        <v>20</v>
      </c>
      <c r="K51" s="7">
        <v>2582</v>
      </c>
      <c r="L51" s="10">
        <v>32.747906399999998</v>
      </c>
      <c r="M51" s="10">
        <v>-407.82551939097328</v>
      </c>
      <c r="N51" s="10">
        <v>185.58911163021958</v>
      </c>
      <c r="O51" s="8" t="str">
        <f>HYPERLINK(".\MbodyTests_210928_0718\sm_car_Axle3_210928_0718_050_CaAxle3_020TrK_MaMPO_ode23t_1.png","figure")</f>
        <v>figure</v>
      </c>
      <c r="P51" s="7" t="s">
        <v>15</v>
      </c>
    </row>
  </sheetData>
  <mergeCells count="2">
    <mergeCell ref="T3:T4"/>
    <mergeCell ref="T11:T12"/>
  </mergeCells>
  <conditionalFormatting sqref="U5:X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{10FE0CFF-A2E1-4135-831F-8A8664ED62D5}</x14:id>
        </ext>
      </extLst>
    </cfRule>
  </conditionalFormatting>
  <conditionalFormatting sqref="U13:X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{D681EDFE-7B6F-4411-8DAE-188D36415954}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FE0CFF-A2E1-4135-831F-8A8664ED6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U5:X8</xm:sqref>
        </x14:conditionalFormatting>
        <x14:conditionalFormatting xmlns:xm="http://schemas.microsoft.com/office/excel/2006/main">
          <x14:cfRule type="dataBar" id="{D681EDFE-7B6F-4411-8DAE-188D36415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U13:X16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2021b_210928_0718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2021-09-30T13:00:42Z</dcterms:modified>
</cp:coreProperties>
</file>