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90" activeTab="1"/>
  </bookViews>
  <sheets>
    <sheet name="四季度汇总表" sheetId="9" r:id="rId1"/>
    <sheet name="sheet1" sheetId="6" r:id="rId2"/>
    <sheet name="十一月" sheetId="1" r:id="rId3"/>
    <sheet name="十二月" sheetId="7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<sst xmlns="http://schemas.openxmlformats.org/spreadsheetml/2006/main" count="859" uniqueCount="157">
  <si>
    <t>2022年四季度环保税汇总表</t>
  </si>
  <si>
    <t>一、公司内部</t>
  </si>
  <si>
    <t>序号</t>
  </si>
  <si>
    <t>污染物名称</t>
  </si>
  <si>
    <t>污染物排放量      （千克）</t>
  </si>
  <si>
    <t>污染物当量值（千克）</t>
  </si>
  <si>
    <t>污染物当量数</t>
  </si>
  <si>
    <t>单价（元）</t>
  </si>
  <si>
    <t>核算金额    （元）</t>
  </si>
  <si>
    <t>可申请减免金额（元）</t>
  </si>
  <si>
    <t>备注</t>
  </si>
  <si>
    <t>烟尘</t>
  </si>
  <si>
    <t>粉尘</t>
  </si>
  <si>
    <t>二氧化硫</t>
  </si>
  <si>
    <t>氮氧化物</t>
  </si>
  <si>
    <t>小计</t>
  </si>
  <si>
    <t>/</t>
  </si>
  <si>
    <t>二、球团工序</t>
  </si>
  <si>
    <t>四季度合计</t>
  </si>
  <si>
    <t xml:space="preserve">      审批：                      审核：                        制表：               时间：2023年1月9日</t>
  </si>
  <si>
    <t>${month}</t>
  </si>
  <si>
    <t>${title}</t>
  </si>
  <si>
    <t>纳税人名称：陕钢集团汉中钢铁有限责任公司</t>
  </si>
  <si>
    <t>统一社会信用代码（纳税人识别号）：91610700691109098N</t>
  </si>
  <si>
    <t>月份</t>
  </si>
  <si>
    <t>税源编号</t>
  </si>
  <si>
    <t xml:space="preserve"> </t>
  </si>
  <si>
    <t>污染物排放量计算方法</t>
  </si>
  <si>
    <t>监测计算</t>
  </si>
  <si>
    <t>排污系数计算</t>
  </si>
  <si>
    <t>污染物排放量（千克）</t>
  </si>
  <si>
    <t>污染物   当量数</t>
  </si>
  <si>
    <t>金额（元）</t>
  </si>
  <si>
    <t>废气排放量     （万标立方米）</t>
  </si>
  <si>
    <t>实测浓度值    （毫克/标立方米）</t>
  </si>
  <si>
    <t>计算基数（原料进购量/产量）吨</t>
  </si>
  <si>
    <t>产污系数</t>
  </si>
  <si>
    <t>排污   系数</t>
  </si>
  <si>
    <t>污染物 单位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</si>
  <si>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</si>
  <si>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</si>
  <si>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</si>
  <si>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</si>
  <si>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</si>
  <si>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</si>
  <si>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</si>
  <si>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</si>
  <si>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</si>
  <si>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12=6*7/100   12=8*9*N    12=8*10*N</t>
  </si>
  <si>
    <t>13</t>
  </si>
  <si>
    <t>14=12/13</t>
  </si>
  <si>
    <t>${row1[*]_month|abc;}</t>
  </si>
  <si>
    <t>${row1[*]_tax_number}</t>
  </si>
  <si>
    <t>${row1[*]_outlet_name|merge_bottom}</t>
  </si>
  <si>
    <t>${row1[*]_factor_name}</t>
  </si>
  <si>
    <t>${row1[*]_source|merge_bottom}</t>
  </si>
  <si>
    <t>${row1[*]_gas_emissions}</t>
  </si>
  <si>
    <t>${row1[*]_pollutant_concentration}</t>
  </si>
  <si>
    <t>${row1[*]_yield}</t>
  </si>
  <si>
    <t>${row1[*]_product_pollute}</t>
  </si>
  <si>
    <t>${row1[*]_discharge_pollute}</t>
  </si>
  <si>
    <t>${row1[*]_pollutant_unit}</t>
  </si>
  <si>
    <t>${row1[*]_pollutant_emissions}</t>
  </si>
  <si>
    <t>${row1[*]_pollutant_equivalent}</t>
  </si>
  <si>
    <t>${row1[*]_pollutant_equivalent_number}</t>
  </si>
  <si>
    <t>${row1[*]_unit_tax}</t>
  </si>
  <si>
    <t>${row1[*]_tax}</t>
  </si>
  <si>
    <t>主要排口合计</t>
  </si>
  <si>
    <t>${row1_sum|get_sum(7)}</t>
  </si>
  <si>
    <t>${row2[*]_outlet_name|merge_bottom}</t>
  </si>
  <si>
    <t>${row2[*]_tax_number}</t>
  </si>
  <si>
    <t>${row2[*]_factor_name}</t>
  </si>
  <si>
    <t>${row2[*]_source|merge_bottom}</t>
  </si>
  <si>
    <t>${row2[*]_gas_emissions}</t>
  </si>
  <si>
    <t>${row2[*]_pollutant_concentration}</t>
  </si>
  <si>
    <t>${row2[*]_yield}</t>
  </si>
  <si>
    <t>${row2[*]_product_pollute}</t>
  </si>
  <si>
    <t>${row2[*]_discharge_pollute}</t>
  </si>
  <si>
    <t>${row2[*]_pollutant_unit}</t>
  </si>
  <si>
    <t>${row2[*]_pollutant_emissions}</t>
  </si>
  <si>
    <t>${row2[*]_pollutant_equivalent}</t>
  </si>
  <si>
    <t>${row2[*]_pollutant_equivalent_number}</t>
  </si>
  <si>
    <t>${row2[*]_unit_tax}</t>
  </si>
  <si>
    <t>${row2[*]_tax}</t>
  </si>
  <si>
    <t>一般排口合计</t>
  </si>
  <si>
    <t>${row2_sum}</t>
  </si>
  <si>
    <t>${row3[*]_outlet_name|merge_bottom}</t>
  </si>
  <si>
    <t>${row3[*]_tax_number}</t>
  </si>
  <si>
    <t>${row3[*]_factor_name}</t>
  </si>
  <si>
    <t>${row3[*]_source|merge_bottom}</t>
  </si>
  <si>
    <t>${row3[*]_gas_emissions}</t>
  </si>
  <si>
    <t>${row3[*]_pollutant_concentration}</t>
  </si>
  <si>
    <t>${row3[*]_yield}</t>
  </si>
  <si>
    <t>${row3[*]_product_pollute}</t>
  </si>
  <si>
    <t>${row3[*]_discharge_pollute}</t>
  </si>
  <si>
    <t>${row3[*]_pollutant_unit}</t>
  </si>
  <si>
    <t>${row3[*]_pollutant_emissions}</t>
  </si>
  <si>
    <t>${row3[*]_pollutant_equivalent}</t>
  </si>
  <si>
    <t>${row3[*]_pollutant_equivalent_number}</t>
  </si>
  <si>
    <t>${row3[*]_unit_tax}</t>
  </si>
  <si>
    <t>${row3[*]_tax}</t>
  </si>
  <si>
    <t>无组织合计</t>
  </si>
  <si>
    <t>${row3_sum}</t>
  </si>
  <si>
    <t>${row_sum}</t>
  </si>
  <si>
    <t>环境保护税按月计算报表（十一月）</t>
  </si>
  <si>
    <t>税款所属期：自2022年11月1日至2022年11月30日</t>
  </si>
  <si>
    <t>排放口名称</t>
  </si>
  <si>
    <t>排污系数</t>
  </si>
  <si>
    <t>污染物单位</t>
  </si>
  <si>
    <t>十一月</t>
  </si>
  <si>
    <t>烧结烟气脱硫脱硝排口</t>
  </si>
  <si>
    <t>颗粒物（烟尘）</t>
  </si>
  <si>
    <t>在线</t>
  </si>
  <si>
    <t>千克</t>
  </si>
  <si>
    <t>1#烧结机尾布袋除尘排口</t>
  </si>
  <si>
    <t>颗粒物（粉尘）</t>
  </si>
  <si>
    <t>2#烧结机尾布袋除尘排口</t>
  </si>
  <si>
    <t>1#球团竖炉烟气脱硫排口</t>
  </si>
  <si>
    <t>2#球团竖炉烟气脱硫排口</t>
  </si>
  <si>
    <t>炼铁1#高炉出铁场除尘排口</t>
  </si>
  <si>
    <t>炼铁1#矿槽除尘排口（北）</t>
  </si>
  <si>
    <t>炼铁1#矿槽除尘排口（南）</t>
  </si>
  <si>
    <t>炼铁2#高炉出铁场除尘排口</t>
  </si>
  <si>
    <t>炼铁2#矿槽除尘排口</t>
  </si>
  <si>
    <t>1#、2#转炉二次除尘排口</t>
  </si>
  <si>
    <t>中和料场混匀除尘排口     中和料场转运除尘排口        中和料场焦炭筛分除尘排口</t>
  </si>
  <si>
    <t>系数法</t>
  </si>
  <si>
    <t xml:space="preserve">1#烧结一次配料除尘排口   2#烧结一次配料除尘排口   烧结二次配料除尘排口     烧结燃料破碎除尘排口     烧结成品筛分除尘排口     烧结成品矿仓除尘排口     烧结通风槽除尘排口       铁前综合除尘排口         1#烧结活性炭环境除尘排口  2#烧结活性炭环境除尘排口  1#烧结活性炭卸料除尘排口   2#烧结活性炭卸料除尘排口   混料湿法除尘排口          制粒区湿法除尘排口        1#矿槽湿法除尘排口        2#矿槽湿法除尘排口 </t>
  </si>
  <si>
    <t>球团竖炉布袋除尘排口</t>
  </si>
  <si>
    <t xml:space="preserve">   炼铁地仓除尘排口         炼铁转运站除尘排口          炼铁1#喷煤排口              炼铁铸铁机除尘排口          炼铁1#高炉热风炉排口        炼铁1#高炉煤气放散排口      炼铁2#喷煤排口（北）        炼铁2#喷煤排口（南）        炼铁2#高炉热风炉排口        炼铁2#高炉煤气放散排口           1#喷煤皮带除尘排口           2#喷煤皮带除尘排口           3#料场除尘废气排口（南）      3#料场除尘废气排口（北）    喷煤皮带除尘排口           新喷煤废气排口            新喷煤皮带除尘排口</t>
  </si>
  <si>
    <t>二氧化硫（1280m³）</t>
  </si>
  <si>
    <t>二氧化硫（2280m³）</t>
  </si>
  <si>
    <t>氮氧化物（1280m³）</t>
  </si>
  <si>
    <t>氮氧化物（2280m³）</t>
  </si>
  <si>
    <t xml:space="preserve"> 炼钢地下料仓除尘排口    炼钢混铁炉除尘排口          1#转炉一次除尘排口（放散）                    2#转炉一次除尘排口（放散）转炉一次排口（备用）     炼钢精炼炉除尘排口           炼钢转炉三次除尘排口      连铸大包浇注除尘排口      废钢切割除尘排口          钢渣热焖除尘排口</t>
  </si>
  <si>
    <t>1#高线加热炉排口（空烟） 1#高线加热炉排口（煤烟） 2#高线加热炉排口（空烟） 2#高线加热炉排口（煤烟） 1#棒线加热炉排口（空烟） 1#棒线加热炉排口（煤烟） 2#棒线加热炉排口（空烟） 2#棒线加热炉排口（煤烟）</t>
  </si>
  <si>
    <t>二氧化硫（高线）</t>
  </si>
  <si>
    <t>二氧化硫（棒线）</t>
  </si>
  <si>
    <t>氮氧化物（高线）</t>
  </si>
  <si>
    <t>氮氧化物（棒线）</t>
  </si>
  <si>
    <t>原料场</t>
  </si>
  <si>
    <t>烧结工序</t>
  </si>
  <si>
    <t>球团工序</t>
  </si>
  <si>
    <t>炼铁工序</t>
  </si>
  <si>
    <t>炼钢工序</t>
  </si>
  <si>
    <t>轧钢工序</t>
  </si>
  <si>
    <t>公司内部</t>
  </si>
  <si>
    <t>环境保护税按月计算报表（十二月）</t>
  </si>
  <si>
    <t>税款所属期：自2022年12月1日至2022年12月31日</t>
  </si>
  <si>
    <t>十二月</t>
  </si>
  <si>
    <t>1#高线加热炉排口（空烟）
1#高线加热炉排口（煤烟）
2#高线加热炉排口（空烟）
2#高线加热炉排口（煤烟）
1#棒线加热炉排口（空烟）
1#棒线加热炉排口（煤烟）
2#棒线加热炉排口（空烟）
2#棒线加热炉排口（煤烟）</t>
  </si>
  <si>
    <t>公司</t>
  </si>
  <si>
    <t>（公司+球团）</t>
  </si>
  <si>
    <t>球团</t>
  </si>
  <si>
    <t>四季度</t>
  </si>
  <si>
    <t>减免</t>
  </si>
  <si>
    <t>四季度需缴纳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</si>
</sst>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 "/>
    <numFmt numFmtId="178" formatCode="0.00_ "/>
    <numFmt numFmtId="179" formatCode="0.000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2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20" borderId="13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615;&#22659;&#20445;&#25252;&#31246;&#20943;&#20813;&#31246;&#26126;&#32454;&#34920;&#65288;&#22235;&#23395;&#24230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十月减免"/>
      <sheetName val="十一月减免"/>
      <sheetName val="十二月减免"/>
      <sheetName val="Sheet1"/>
    </sheetNames>
    <sheetDataSet>
      <sheetData sheetId="0"/>
      <sheetData sheetId="1"/>
      <sheetData sheetId="2">
        <row r="26">
          <cell r="S26">
            <v>2752.56880733945</v>
          </cell>
        </row>
        <row r="27">
          <cell r="S27">
            <v>1458.86697247706</v>
          </cell>
        </row>
        <row r="28">
          <cell r="S28">
            <v>12757.2631578947</v>
          </cell>
        </row>
        <row r="29">
          <cell r="S29">
            <v>68307.7894736842</v>
          </cell>
        </row>
        <row r="32">
          <cell r="S32">
            <v>111.743119266055</v>
          </cell>
        </row>
        <row r="33">
          <cell r="S33">
            <v>0</v>
          </cell>
        </row>
        <row r="34">
          <cell r="S34">
            <v>2128.42105263158</v>
          </cell>
        </row>
        <row r="35">
          <cell r="S35">
            <v>2256.63157894737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K9" sqref="K9"/>
    </sheetView>
  </sheetViews>
  <sheetFormatPr defaultColWidth="9" defaultRowHeight="13.5"/>
  <cols>
    <col min="1" max="1" width="9" style="1"/>
    <col min="2" max="2" width="12.3833333333333" style="1" customWidth="1"/>
    <col min="3" max="3" width="17.25" style="1" customWidth="1"/>
    <col min="4" max="4" width="14.1333333333333" style="1" customWidth="1"/>
    <col min="5" max="5" width="14" style="1" customWidth="1"/>
    <col min="6" max="6" width="8" style="1" customWidth="1"/>
    <col min="7" max="7" width="15.75" style="1" customWidth="1"/>
    <col min="8" max="8" width="17.5" style="1" customWidth="1"/>
    <col min="9" max="9" width="6.88333333333333" style="1" customWidth="1"/>
    <col min="10" max="10" width="11.6333333333333" style="1" customWidth="1"/>
    <col min="11" max="16384" width="9" style="1"/>
  </cols>
  <sheetData>
    <row r="1" ht="49.5" customHeight="1" spans="1:9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ht="24.95" customHeight="1" spans="1:9">
      <c r="A2" s="65" t="s">
        <v>1</v>
      </c>
      <c r="B2" s="65"/>
      <c r="C2" s="65"/>
      <c r="D2" s="65"/>
      <c r="E2" s="65"/>
      <c r="F2" s="65"/>
      <c r="G2" s="65"/>
      <c r="H2" s="65"/>
      <c r="I2" s="65"/>
    </row>
    <row r="3" ht="30.75" customHeight="1" spans="1:9">
      <c r="A3" s="4" t="s">
        <v>2</v>
      </c>
      <c r="B3" s="66" t="s">
        <v>3</v>
      </c>
      <c r="C3" s="67" t="s">
        <v>4</v>
      </c>
      <c r="D3" s="67" t="s">
        <v>5</v>
      </c>
      <c r="E3" s="67" t="s">
        <v>6</v>
      </c>
      <c r="F3" s="67" t="s">
        <v>7</v>
      </c>
      <c r="G3" s="67" t="s">
        <v>8</v>
      </c>
      <c r="H3" s="67" t="s">
        <v>9</v>
      </c>
      <c r="I3" s="66" t="s">
        <v>10</v>
      </c>
    </row>
    <row r="4" ht="24.95" customHeight="1" spans="1:9">
      <c r="A4" s="4">
        <v>1</v>
      </c>
      <c r="B4" s="66" t="s">
        <v>11</v>
      </c>
      <c r="C4" s="68" t="e">
        <f>十二月!S50</f>
        <v>#REF!</v>
      </c>
      <c r="D4" s="66">
        <v>2.18</v>
      </c>
      <c r="E4" s="68" t="e">
        <f>C4/D4</f>
        <v>#REF!</v>
      </c>
      <c r="F4" s="66">
        <v>1.2</v>
      </c>
      <c r="G4" s="68" t="e">
        <f>E4*F4</f>
        <v>#REF!</v>
      </c>
      <c r="H4" s="68">
        <f>[1]十二月减免!$S$26</f>
        <v>2752.56880733945</v>
      </c>
      <c r="I4" s="72"/>
    </row>
    <row r="5" ht="24.95" customHeight="1" spans="1:9">
      <c r="A5" s="4">
        <v>2</v>
      </c>
      <c r="B5" s="66" t="s">
        <v>12</v>
      </c>
      <c r="C5" s="68" t="e">
        <f>十二月!S51</f>
        <v>#REF!</v>
      </c>
      <c r="D5" s="68">
        <v>4</v>
      </c>
      <c r="E5" s="68" t="e">
        <f t="shared" ref="E5:E7" si="0">C5/D5</f>
        <v>#REF!</v>
      </c>
      <c r="F5" s="66">
        <v>1.2</v>
      </c>
      <c r="G5" s="68" t="e">
        <f t="shared" ref="G5:G7" si="1">E5*F5</f>
        <v>#REF!</v>
      </c>
      <c r="H5" s="68">
        <f>[1]十二月减免!$S$27</f>
        <v>1458.86697247706</v>
      </c>
      <c r="I5" s="73"/>
    </row>
    <row r="6" ht="24.95" customHeight="1" spans="1:9">
      <c r="A6" s="4">
        <v>3</v>
      </c>
      <c r="B6" s="66" t="s">
        <v>13</v>
      </c>
      <c r="C6" s="68" t="e">
        <f>十二月!S52</f>
        <v>#REF!</v>
      </c>
      <c r="D6" s="66">
        <v>0.95</v>
      </c>
      <c r="E6" s="68" t="e">
        <f t="shared" si="0"/>
        <v>#REF!</v>
      </c>
      <c r="F6" s="66">
        <v>1.2</v>
      </c>
      <c r="G6" s="68" t="e">
        <f t="shared" si="1"/>
        <v>#REF!</v>
      </c>
      <c r="H6" s="68">
        <f>[1]十二月减免!$S$28</f>
        <v>12757.2631578947</v>
      </c>
      <c r="I6" s="73"/>
    </row>
    <row r="7" ht="24.95" customHeight="1" spans="1:9">
      <c r="A7" s="4">
        <v>4</v>
      </c>
      <c r="B7" s="66" t="s">
        <v>14</v>
      </c>
      <c r="C7" s="68" t="e">
        <f>十二月!S53</f>
        <v>#REF!</v>
      </c>
      <c r="D7" s="66">
        <v>0.95</v>
      </c>
      <c r="E7" s="68" t="e">
        <f t="shared" si="0"/>
        <v>#REF!</v>
      </c>
      <c r="F7" s="66">
        <v>1.2</v>
      </c>
      <c r="G7" s="68" t="e">
        <f t="shared" si="1"/>
        <v>#REF!</v>
      </c>
      <c r="H7" s="68">
        <f>[1]十二月减免!$S$29</f>
        <v>68307.7894736842</v>
      </c>
      <c r="I7" s="74"/>
    </row>
    <row r="8" ht="24.95" customHeight="1" spans="1:10">
      <c r="A8" s="69" t="s">
        <v>15</v>
      </c>
      <c r="B8" s="70"/>
      <c r="C8" s="66" t="s">
        <v>16</v>
      </c>
      <c r="D8" s="66" t="s">
        <v>16</v>
      </c>
      <c r="E8" s="66" t="s">
        <v>16</v>
      </c>
      <c r="F8" s="66" t="s">
        <v>16</v>
      </c>
      <c r="G8" s="68" t="e">
        <f>SUM(G4:G7)</f>
        <v>#REF!</v>
      </c>
      <c r="H8" s="68">
        <f>SUM(H4:H7)</f>
        <v>85276.4884113954</v>
      </c>
      <c r="I8" s="66"/>
      <c r="J8" s="51" t="e">
        <f>G8-H8</f>
        <v>#REF!</v>
      </c>
    </row>
    <row r="9" ht="24.95" customHeight="1" spans="1:9">
      <c r="A9" s="65" t="s">
        <v>17</v>
      </c>
      <c r="B9" s="65"/>
      <c r="C9" s="65"/>
      <c r="D9" s="65"/>
      <c r="E9" s="65"/>
      <c r="F9" s="65"/>
      <c r="G9" s="65"/>
      <c r="H9" s="65"/>
      <c r="I9" s="65"/>
    </row>
    <row r="10" ht="30.75" customHeight="1" spans="1:9">
      <c r="A10" s="4" t="s">
        <v>2</v>
      </c>
      <c r="B10" s="66" t="s">
        <v>3</v>
      </c>
      <c r="C10" s="67" t="s">
        <v>4</v>
      </c>
      <c r="D10" s="67" t="s">
        <v>5</v>
      </c>
      <c r="E10" s="66" t="s">
        <v>6</v>
      </c>
      <c r="F10" s="67" t="s">
        <v>7</v>
      </c>
      <c r="G10" s="67" t="s">
        <v>8</v>
      </c>
      <c r="H10" s="67" t="s">
        <v>9</v>
      </c>
      <c r="I10" s="66" t="s">
        <v>10</v>
      </c>
    </row>
    <row r="11" ht="24.95" customHeight="1" spans="1:9">
      <c r="A11" s="4">
        <v>5</v>
      </c>
      <c r="B11" s="66" t="s">
        <v>11</v>
      </c>
      <c r="C11" s="68" t="e">
        <f>十二月!S56</f>
        <v>#REF!</v>
      </c>
      <c r="D11" s="66">
        <v>2.18</v>
      </c>
      <c r="E11" s="68" t="e">
        <f>C11/D11</f>
        <v>#REF!</v>
      </c>
      <c r="F11" s="66">
        <v>1.2</v>
      </c>
      <c r="G11" s="68" t="e">
        <f>E11*F11</f>
        <v>#REF!</v>
      </c>
      <c r="H11" s="68">
        <f>[1]十二月减免!$S$32</f>
        <v>111.743119266055</v>
      </c>
      <c r="I11" s="72"/>
    </row>
    <row r="12" ht="24.95" customHeight="1" spans="1:9">
      <c r="A12" s="4">
        <v>6</v>
      </c>
      <c r="B12" s="66" t="s">
        <v>12</v>
      </c>
      <c r="C12" s="68" t="e">
        <f>十二月!S57</f>
        <v>#REF!</v>
      </c>
      <c r="D12" s="68">
        <v>4</v>
      </c>
      <c r="E12" s="68" t="e">
        <f t="shared" ref="E12:E14" si="2">C12/D12</f>
        <v>#REF!</v>
      </c>
      <c r="F12" s="66">
        <v>1.2</v>
      </c>
      <c r="G12" s="68" t="e">
        <f t="shared" ref="G12:G14" si="3">E12*F12</f>
        <v>#REF!</v>
      </c>
      <c r="H12" s="68">
        <f>[1]十二月减免!$S$33</f>
        <v>0</v>
      </c>
      <c r="I12" s="73"/>
    </row>
    <row r="13" ht="24.95" customHeight="1" spans="1:9">
      <c r="A13" s="4">
        <v>7</v>
      </c>
      <c r="B13" s="66" t="s">
        <v>13</v>
      </c>
      <c r="C13" s="68" t="e">
        <f>十二月!S58</f>
        <v>#REF!</v>
      </c>
      <c r="D13" s="66">
        <v>0.95</v>
      </c>
      <c r="E13" s="68" t="e">
        <f t="shared" si="2"/>
        <v>#REF!</v>
      </c>
      <c r="F13" s="66">
        <v>1.2</v>
      </c>
      <c r="G13" s="68" t="e">
        <f t="shared" si="3"/>
        <v>#REF!</v>
      </c>
      <c r="H13" s="68">
        <f>[1]十二月减免!$S$34</f>
        <v>2128.42105263158</v>
      </c>
      <c r="I13" s="73"/>
    </row>
    <row r="14" ht="24.95" customHeight="1" spans="1:9">
      <c r="A14" s="4">
        <v>8</v>
      </c>
      <c r="B14" s="66" t="s">
        <v>14</v>
      </c>
      <c r="C14" s="68" t="e">
        <f>十二月!S59</f>
        <v>#REF!</v>
      </c>
      <c r="D14" s="66">
        <v>0.95</v>
      </c>
      <c r="E14" s="68" t="e">
        <f t="shared" si="2"/>
        <v>#REF!</v>
      </c>
      <c r="F14" s="66">
        <v>1.2</v>
      </c>
      <c r="G14" s="68" t="e">
        <f t="shared" si="3"/>
        <v>#REF!</v>
      </c>
      <c r="H14" s="68">
        <f>[1]十二月减免!$S$35</f>
        <v>2256.63157894737</v>
      </c>
      <c r="I14" s="74"/>
    </row>
    <row r="15" ht="24.95" customHeight="1" spans="1:10">
      <c r="A15" s="69" t="s">
        <v>15</v>
      </c>
      <c r="B15" s="70"/>
      <c r="C15" s="66" t="s">
        <v>16</v>
      </c>
      <c r="D15" s="66" t="s">
        <v>16</v>
      </c>
      <c r="E15" s="66" t="s">
        <v>16</v>
      </c>
      <c r="F15" s="66" t="s">
        <v>16</v>
      </c>
      <c r="G15" s="68" t="e">
        <f>SUM(G11:G14)</f>
        <v>#REF!</v>
      </c>
      <c r="H15" s="68">
        <f>SUM(H11:H14)</f>
        <v>4496.79575084501</v>
      </c>
      <c r="I15" s="66"/>
      <c r="J15" s="51" t="e">
        <f>G15-H15</f>
        <v>#REF!</v>
      </c>
    </row>
    <row r="16" ht="24.95" customHeight="1" spans="1:10">
      <c r="A16" s="66" t="s">
        <v>18</v>
      </c>
      <c r="B16" s="66"/>
      <c r="C16" s="66" t="s">
        <v>16</v>
      </c>
      <c r="D16" s="66" t="s">
        <v>16</v>
      </c>
      <c r="E16" s="66" t="s">
        <v>16</v>
      </c>
      <c r="F16" s="66" t="s">
        <v>16</v>
      </c>
      <c r="G16" s="68" t="e">
        <f>G8+G15</f>
        <v>#REF!</v>
      </c>
      <c r="H16" s="68">
        <f>H8+H15</f>
        <v>89773.2841622404</v>
      </c>
      <c r="I16" s="66"/>
      <c r="J16" s="51" t="e">
        <f>G16-H16</f>
        <v>#REF!</v>
      </c>
    </row>
    <row r="17" ht="34.5" customHeight="1" spans="1:9">
      <c r="A17" s="71" t="s">
        <v>19</v>
      </c>
      <c r="B17" s="71"/>
      <c r="C17" s="71"/>
      <c r="D17" s="71"/>
      <c r="E17" s="71"/>
      <c r="F17" s="71"/>
      <c r="G17" s="71"/>
      <c r="H17" s="71"/>
      <c r="I17" s="71"/>
    </row>
  </sheetData>
  <mergeCells count="9">
    <mergeCell ref="A1:I1"/>
    <mergeCell ref="A2:I2"/>
    <mergeCell ref="A8:B8"/>
    <mergeCell ref="A9:I9"/>
    <mergeCell ref="A15:B15"/>
    <mergeCell ref="A16:B16"/>
    <mergeCell ref="A17:I17"/>
    <mergeCell ref="I4:I7"/>
    <mergeCell ref="I11:I14"/>
  </mergeCells>
  <printOptions horizontalCentered="1"/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18"/>
  <sheetViews>
    <sheetView tabSelected="1" zoomScale="84" zoomScaleNormal="84" workbookViewId="0">
      <selection activeCell="P8" sqref="P8"/>
    </sheetView>
  </sheetViews>
  <sheetFormatPr defaultColWidth="9" defaultRowHeight="13.5"/>
  <cols>
    <col min="1" max="1" width="9" style="1"/>
    <col min="2" max="2" width="5.88333333333333" style="1" customWidth="1"/>
    <col min="3" max="3" width="24.55" style="1" customWidth="1"/>
    <col min="4" max="4" width="17.6333333333333" style="1" customWidth="1"/>
    <col min="5" max="5" width="11.25" style="1" customWidth="1"/>
    <col min="6" max="6" width="11" style="1" customWidth="1"/>
    <col min="7" max="7" width="11.75" style="1" customWidth="1"/>
    <col min="8" max="8" width="11.25" style="1" customWidth="1"/>
    <col min="9" max="9" width="5.63333333333333" style="1" customWidth="1"/>
    <col min="10" max="10" width="7.88333333333333" style="1" customWidth="1"/>
    <col min="11" max="11" width="8.38333333333333" style="1" customWidth="1"/>
    <col min="12" max="12" width="12.8833333333333" style="1" customWidth="1"/>
    <col min="13" max="13" width="9.75" style="1" customWidth="1"/>
    <col min="14" max="14" width="11.3" style="1" customWidth="1"/>
    <col min="15" max="15" width="7" style="1" customWidth="1"/>
    <col min="16" max="16" width="11.3833333333333" style="1" customWidth="1"/>
    <col min="17" max="16384" width="9" style="1"/>
  </cols>
  <sheetData>
    <row r="1" ht="30.75" customHeight="1" spans="1:16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3">
      <c r="A2" s="3" t="s">
        <v>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22</v>
      </c>
      <c r="B3" s="3"/>
      <c r="C3" s="3"/>
      <c r="D3" s="3"/>
      <c r="E3" s="3"/>
      <c r="F3" s="3"/>
      <c r="G3" s="3" t="s">
        <v>23</v>
      </c>
      <c r="H3" s="3"/>
      <c r="I3" s="3"/>
      <c r="J3" s="3"/>
      <c r="K3" s="3"/>
      <c r="L3" s="3"/>
      <c r="M3" s="3"/>
    </row>
    <row r="4" ht="27" customHeight="1" spans="1:16">
      <c r="A4" s="11" t="s">
        <v>24</v>
      </c>
      <c r="B4" s="5" t="s">
        <v>25</v>
      </c>
      <c r="C4" s="4" t="s">
        <v>26</v>
      </c>
      <c r="D4" s="4" t="s">
        <v>3</v>
      </c>
      <c r="E4" s="6" t="s">
        <v>27</v>
      </c>
      <c r="F4" s="4" t="s">
        <v>28</v>
      </c>
      <c r="G4" s="4"/>
      <c r="H4" s="4" t="s">
        <v>29</v>
      </c>
      <c r="I4" s="4"/>
      <c r="J4" s="4"/>
      <c r="K4" s="4"/>
      <c r="L4" s="6" t="s">
        <v>30</v>
      </c>
      <c r="M4" s="6" t="s">
        <v>5</v>
      </c>
      <c r="N4" s="6" t="s">
        <v>31</v>
      </c>
      <c r="O4" s="31" t="s">
        <v>7</v>
      </c>
      <c r="P4" s="16" t="s">
        <v>32</v>
      </c>
    </row>
    <row r="5" ht="49.5" customHeight="1" spans="1:16">
      <c r="A5" s="62"/>
      <c r="B5" s="7"/>
      <c r="C5" s="4"/>
      <c r="D5" s="4"/>
      <c r="E5" s="6"/>
      <c r="F5" s="6" t="s">
        <v>33</v>
      </c>
      <c r="G5" s="6" t="s">
        <v>34</v>
      </c>
      <c r="H5" s="6" t="s">
        <v>35</v>
      </c>
      <c r="I5" s="6" t="s">
        <v>36</v>
      </c>
      <c r="J5" s="6" t="s">
        <v>37</v>
      </c>
      <c r="K5" s="6" t="s">
        <v>38</v>
      </c>
      <c r="L5" s="6"/>
      <c r="M5" s="6"/>
      <c r="N5" s="6"/>
      <c r="O5" s="32"/>
      <c r="P5" s="16"/>
    </row>
    <row r="6" ht="44.25" customHeight="1" spans="1:16">
      <c r="A6" s="8">
        <v>1</v>
      </c>
      <c r="B6" s="9">
        <v>2</v>
      </c>
      <c r="C6" s="10" t="s">
        <v>39</v>
      </c>
      <c r="D6" s="10" t="s">
        <v>40</v>
      </c>
      <c r="E6" s="10" t="s">
        <v>41</v>
      </c>
      <c r="F6" s="10" t="s">
        <v>42</v>
      </c>
      <c r="G6" s="10" t="s">
        <v>43</v>
      </c>
      <c r="H6" s="10" t="s">
        <v>44</v>
      </c>
      <c r="I6" s="10" t="s">
        <v>45</v>
      </c>
      <c r="J6" s="10" t="s">
        <v>46</v>
      </c>
      <c r="K6" s="10" t="s">
        <v>47</v>
      </c>
      <c r="L6" s="33" t="s">
        <v>48</v>
      </c>
      <c r="M6" s="10" t="s">
        <v>49</v>
      </c>
      <c r="N6" s="10" t="s">
        <v>50</v>
      </c>
      <c r="O6" s="34"/>
      <c r="P6" s="34"/>
    </row>
    <row r="7" ht="20.1" customHeight="1" spans="1:16">
      <c r="A7" s="5" t="s">
        <v>51</v>
      </c>
      <c r="B7" s="5" t="s">
        <v>52</v>
      </c>
      <c r="C7" s="5" t="s">
        <v>53</v>
      </c>
      <c r="D7" s="5" t="s">
        <v>54</v>
      </c>
      <c r="E7" s="63" t="s">
        <v>55</v>
      </c>
      <c r="F7" s="5" t="s">
        <v>56</v>
      </c>
      <c r="G7" s="5" t="s">
        <v>57</v>
      </c>
      <c r="H7" s="5" t="s">
        <v>58</v>
      </c>
      <c r="I7" s="5" t="s">
        <v>59</v>
      </c>
      <c r="J7" s="5" t="s">
        <v>60</v>
      </c>
      <c r="K7" s="5" t="s">
        <v>61</v>
      </c>
      <c r="L7" s="5" t="s">
        <v>62</v>
      </c>
      <c r="M7" s="5" t="s">
        <v>63</v>
      </c>
      <c r="N7" s="5" t="s">
        <v>64</v>
      </c>
      <c r="O7" s="5" t="s">
        <v>65</v>
      </c>
      <c r="P7" s="5" t="s">
        <v>66</v>
      </c>
    </row>
    <row r="8" ht="30" customHeight="1" spans="1:16">
      <c r="A8" s="16" t="s">
        <v>67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36" t="s">
        <v>68</v>
      </c>
    </row>
    <row r="9" ht="20.1" customHeight="1" spans="1:16">
      <c r="A9" s="5" t="s">
        <v>69</v>
      </c>
      <c r="B9" s="5" t="s">
        <v>70</v>
      </c>
      <c r="C9" s="5" t="s">
        <v>69</v>
      </c>
      <c r="D9" s="5" t="s">
        <v>71</v>
      </c>
      <c r="E9" s="63" t="s">
        <v>72</v>
      </c>
      <c r="F9" s="5" t="s">
        <v>73</v>
      </c>
      <c r="G9" s="5" t="s">
        <v>74</v>
      </c>
      <c r="H9" s="5" t="s">
        <v>75</v>
      </c>
      <c r="I9" s="5" t="s">
        <v>76</v>
      </c>
      <c r="J9" s="5" t="s">
        <v>77</v>
      </c>
      <c r="K9" s="5" t="s">
        <v>78</v>
      </c>
      <c r="L9" s="5" t="s">
        <v>79</v>
      </c>
      <c r="M9" s="5" t="s">
        <v>80</v>
      </c>
      <c r="N9" s="5" t="s">
        <v>81</v>
      </c>
      <c r="O9" s="5" t="s">
        <v>82</v>
      </c>
      <c r="P9" s="5" t="s">
        <v>83</v>
      </c>
    </row>
    <row r="10" ht="25.5" customHeight="1" spans="1:17">
      <c r="A10" s="16" t="s">
        <v>84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36" t="s">
        <v>85</v>
      </c>
      <c r="Q10" s="50"/>
    </row>
    <row r="11" ht="20.1" customHeight="1" spans="1:16">
      <c r="A11" s="5" t="s">
        <v>86</v>
      </c>
      <c r="B11" s="5" t="s">
        <v>87</v>
      </c>
      <c r="C11" s="5" t="s">
        <v>86</v>
      </c>
      <c r="D11" s="5" t="s">
        <v>88</v>
      </c>
      <c r="E11" s="63" t="s">
        <v>89</v>
      </c>
      <c r="F11" s="5" t="s">
        <v>90</v>
      </c>
      <c r="G11" s="5" t="s">
        <v>91</v>
      </c>
      <c r="H11" s="5" t="s">
        <v>92</v>
      </c>
      <c r="I11" s="5" t="s">
        <v>93</v>
      </c>
      <c r="J11" s="5" t="s">
        <v>94</v>
      </c>
      <c r="K11" s="5" t="s">
        <v>95</v>
      </c>
      <c r="L11" s="5" t="s">
        <v>96</v>
      </c>
      <c r="M11" s="5" t="s">
        <v>97</v>
      </c>
      <c r="N11" s="5" t="s">
        <v>98</v>
      </c>
      <c r="O11" s="5" t="s">
        <v>99</v>
      </c>
      <c r="P11" s="5" t="s">
        <v>100</v>
      </c>
    </row>
    <row r="12" ht="27" customHeight="1" spans="1:16">
      <c r="A12" s="4" t="s">
        <v>101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36" t="s">
        <v>102</v>
      </c>
    </row>
    <row r="13" ht="31.5" customHeight="1" spans="1:1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6" t="s">
        <v>103</v>
      </c>
    </row>
    <row r="14" ht="24.95" customHeight="1"/>
    <row r="15" ht="24.95" customHeight="1"/>
    <row r="16" ht="24.95" customHeight="1"/>
    <row r="17" ht="24.95" customHeight="1"/>
    <row r="18" ht="24.95" customHeight="1"/>
  </sheetData>
  <mergeCells count="20">
    <mergeCell ref="A1:P1"/>
    <mergeCell ref="A2:M2"/>
    <mergeCell ref="A3:F3"/>
    <mergeCell ref="G3:M3"/>
    <mergeCell ref="F4:G4"/>
    <mergeCell ref="H4:K4"/>
    <mergeCell ref="A8:O8"/>
    <mergeCell ref="A10:O10"/>
    <mergeCell ref="A12:O12"/>
    <mergeCell ref="A13:O13"/>
    <mergeCell ref="A4:A5"/>
    <mergeCell ref="B4:B5"/>
    <mergeCell ref="C4:C5"/>
    <mergeCell ref="D4:D5"/>
    <mergeCell ref="E4:E5"/>
    <mergeCell ref="L4:L5"/>
    <mergeCell ref="M4:M5"/>
    <mergeCell ref="N4:N5"/>
    <mergeCell ref="O4:O5"/>
    <mergeCell ref="P4:P5"/>
  </mergeCells>
  <printOptions horizontalCentered="1"/>
  <pageMargins left="0.196850393700787" right="0.196850393700787" top="0.78740157480315" bottom="0.590551181102362" header="0.31496062992126" footer="0.31496062992126"/>
  <pageSetup paperSize="8" scale="83" orientation="landscape"/>
  <headerFooter/>
  <rowBreaks count="1" manualBreakCount="1">
    <brk id="8" max="16383" man="1"/>
  </rowBreaks>
  <colBreaks count="1" manualBreakCount="1">
    <brk id="1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P63"/>
  <sheetViews>
    <sheetView zoomScale="81" zoomScaleNormal="81" workbookViewId="0">
      <pane xSplit="1" ySplit="6" topLeftCell="B35" activePane="bottomRight" state="frozen"/>
      <selection/>
      <selection pane="topRight"/>
      <selection pane="bottomLeft"/>
      <selection pane="bottomRight" activeCell="L7" sqref="L7:L23"/>
    </sheetView>
  </sheetViews>
  <sheetFormatPr defaultColWidth="9" defaultRowHeight="13.5"/>
  <cols>
    <col min="1" max="1" width="9" style="53"/>
    <col min="2" max="2" width="5.88333333333333" customWidth="1"/>
    <col min="3" max="3" width="24.8416666666667" style="1" customWidth="1"/>
    <col min="4" max="4" width="17.6333333333333" customWidth="1"/>
    <col min="5" max="5" width="11.25" customWidth="1"/>
    <col min="6" max="6" width="11" customWidth="1"/>
    <col min="7" max="7" width="11.75" customWidth="1"/>
    <col min="8" max="8" width="11.25" customWidth="1"/>
    <col min="9" max="9" width="5.63333333333333" customWidth="1"/>
    <col min="10" max="10" width="7.75" customWidth="1"/>
    <col min="11" max="11" width="8.38333333333333" customWidth="1"/>
    <col min="12" max="12" width="11" style="1" customWidth="1"/>
    <col min="13" max="13" width="8.88333333333333" customWidth="1"/>
    <col min="14" max="14" width="11.1166666666667" customWidth="1"/>
    <col min="15" max="15" width="7" customWidth="1"/>
    <col min="16" max="16" width="12.1333333333333" customWidth="1"/>
  </cols>
  <sheetData>
    <row r="1" ht="30.75" customHeight="1" spans="1:16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105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</row>
    <row r="3" spans="1:16">
      <c r="A3" s="3" t="s">
        <v>22</v>
      </c>
      <c r="B3" s="3"/>
      <c r="C3" s="3"/>
      <c r="D3" s="3"/>
      <c r="E3" s="3"/>
      <c r="F3" s="3"/>
      <c r="G3" s="3" t="s">
        <v>23</v>
      </c>
      <c r="H3" s="3"/>
      <c r="I3" s="3"/>
      <c r="J3" s="3"/>
      <c r="K3" s="3"/>
      <c r="L3" s="3"/>
      <c r="M3" s="3"/>
      <c r="N3" s="1"/>
      <c r="O3" s="1"/>
      <c r="P3" s="1"/>
    </row>
    <row r="4" ht="27" customHeight="1" spans="1:16">
      <c r="A4" s="4" t="s">
        <v>24</v>
      </c>
      <c r="B4" s="5" t="s">
        <v>25</v>
      </c>
      <c r="C4" s="4" t="s">
        <v>106</v>
      </c>
      <c r="D4" s="4" t="s">
        <v>3</v>
      </c>
      <c r="E4" s="6" t="s">
        <v>27</v>
      </c>
      <c r="F4" s="4" t="s">
        <v>28</v>
      </c>
      <c r="G4" s="4"/>
      <c r="H4" s="4" t="s">
        <v>29</v>
      </c>
      <c r="I4" s="4"/>
      <c r="J4" s="4"/>
      <c r="K4" s="4"/>
      <c r="L4" s="6" t="s">
        <v>30</v>
      </c>
      <c r="M4" s="6" t="s">
        <v>5</v>
      </c>
      <c r="N4" s="6" t="s">
        <v>31</v>
      </c>
      <c r="O4" s="31" t="s">
        <v>7</v>
      </c>
      <c r="P4" s="16" t="s">
        <v>32</v>
      </c>
    </row>
    <row r="5" ht="40.5" customHeight="1" spans="1:16">
      <c r="A5" s="4"/>
      <c r="B5" s="7"/>
      <c r="C5" s="4"/>
      <c r="D5" s="4"/>
      <c r="E5" s="6"/>
      <c r="F5" s="6" t="s">
        <v>33</v>
      </c>
      <c r="G5" s="6" t="s">
        <v>34</v>
      </c>
      <c r="H5" s="6" t="s">
        <v>35</v>
      </c>
      <c r="I5" s="6" t="s">
        <v>36</v>
      </c>
      <c r="J5" s="6" t="s">
        <v>107</v>
      </c>
      <c r="K5" s="6" t="s">
        <v>108</v>
      </c>
      <c r="L5" s="6"/>
      <c r="M5" s="6"/>
      <c r="N5" s="6"/>
      <c r="O5" s="32"/>
      <c r="P5" s="16"/>
    </row>
    <row r="6" ht="44.25" customHeight="1" spans="1:16">
      <c r="A6" s="8">
        <v>1</v>
      </c>
      <c r="B6" s="9">
        <v>2</v>
      </c>
      <c r="C6" s="10" t="s">
        <v>39</v>
      </c>
      <c r="D6" s="10" t="s">
        <v>40</v>
      </c>
      <c r="E6" s="10" t="s">
        <v>41</v>
      </c>
      <c r="F6" s="10" t="s">
        <v>42</v>
      </c>
      <c r="G6" s="10" t="s">
        <v>43</v>
      </c>
      <c r="H6" s="10" t="s">
        <v>44</v>
      </c>
      <c r="I6" s="10" t="s">
        <v>45</v>
      </c>
      <c r="J6" s="10" t="s">
        <v>46</v>
      </c>
      <c r="K6" s="10" t="s">
        <v>47</v>
      </c>
      <c r="L6" s="33" t="s">
        <v>48</v>
      </c>
      <c r="M6" s="10" t="s">
        <v>49</v>
      </c>
      <c r="N6" s="10" t="s">
        <v>50</v>
      </c>
      <c r="O6" s="34"/>
      <c r="P6" s="34"/>
    </row>
    <row r="7" ht="20.1" customHeight="1" spans="1:16">
      <c r="A7" s="11" t="s">
        <v>109</v>
      </c>
      <c r="B7" s="4"/>
      <c r="C7" s="54" t="s">
        <v>110</v>
      </c>
      <c r="D7" s="4" t="s">
        <v>111</v>
      </c>
      <c r="E7" s="4" t="s">
        <v>112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K7" s="4" t="s">
        <v>113</v>
      </c>
      <c r="L7" s="14">
        <v>2561</v>
      </c>
      <c r="M7" s="4">
        <v>2.18</v>
      </c>
      <c r="N7" s="38">
        <f>L7/M7</f>
        <v>1174.77064220183</v>
      </c>
      <c r="O7" s="16">
        <v>1.2</v>
      </c>
      <c r="P7" s="36">
        <f>N7*O7</f>
        <v>1409.7247706422</v>
      </c>
    </row>
    <row r="8" ht="20.1" customHeight="1" spans="1:16">
      <c r="A8" s="11" t="s">
        <v>109</v>
      </c>
      <c r="B8" s="4"/>
      <c r="C8" s="55"/>
      <c r="D8" s="4" t="s">
        <v>13</v>
      </c>
      <c r="E8" s="4"/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113</v>
      </c>
      <c r="L8" s="14">
        <v>8057</v>
      </c>
      <c r="M8" s="4">
        <v>0.95</v>
      </c>
      <c r="N8" s="38">
        <f t="shared" ref="N8:N20" si="0">L8/M8</f>
        <v>8481.05263157895</v>
      </c>
      <c r="O8" s="16">
        <v>1.2</v>
      </c>
      <c r="P8" s="36">
        <f t="shared" ref="P8:P21" si="1">N8*O8</f>
        <v>10177.2631578947</v>
      </c>
    </row>
    <row r="9" ht="20.1" customHeight="1" spans="1:16">
      <c r="A9" s="11" t="s">
        <v>109</v>
      </c>
      <c r="B9" s="4"/>
      <c r="C9" s="56"/>
      <c r="D9" s="4" t="s">
        <v>14</v>
      </c>
      <c r="E9" s="4"/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113</v>
      </c>
      <c r="L9" s="14">
        <v>36000</v>
      </c>
      <c r="M9" s="4">
        <v>0.95</v>
      </c>
      <c r="N9" s="38">
        <f t="shared" si="0"/>
        <v>37894.7368421053</v>
      </c>
      <c r="O9" s="16">
        <v>1.2</v>
      </c>
      <c r="P9" s="36">
        <f t="shared" si="1"/>
        <v>45473.6842105263</v>
      </c>
    </row>
    <row r="10" ht="20.1" customHeight="1" spans="1:16">
      <c r="A10" s="11" t="s">
        <v>109</v>
      </c>
      <c r="B10" s="4"/>
      <c r="C10" s="12" t="s">
        <v>114</v>
      </c>
      <c r="D10" s="4" t="s">
        <v>115</v>
      </c>
      <c r="E10" s="4" t="s">
        <v>112</v>
      </c>
      <c r="F10" s="4" t="s">
        <v>16</v>
      </c>
      <c r="G10" s="4" t="s">
        <v>16</v>
      </c>
      <c r="H10" s="4" t="s">
        <v>16</v>
      </c>
      <c r="I10" s="4" t="s">
        <v>16</v>
      </c>
      <c r="J10" s="4"/>
      <c r="K10" s="4" t="s">
        <v>113</v>
      </c>
      <c r="L10" s="4">
        <v>364</v>
      </c>
      <c r="M10" s="4">
        <v>4</v>
      </c>
      <c r="N10" s="38">
        <f t="shared" si="0"/>
        <v>91</v>
      </c>
      <c r="O10" s="16">
        <v>1.2</v>
      </c>
      <c r="P10" s="36">
        <f t="shared" si="1"/>
        <v>109.2</v>
      </c>
    </row>
    <row r="11" ht="20.1" customHeight="1" spans="1:16">
      <c r="A11" s="11" t="s">
        <v>109</v>
      </c>
      <c r="B11" s="4"/>
      <c r="C11" s="12" t="s">
        <v>116</v>
      </c>
      <c r="D11" s="4" t="s">
        <v>115</v>
      </c>
      <c r="E11" s="4" t="s">
        <v>112</v>
      </c>
      <c r="F11" s="4" t="s">
        <v>16</v>
      </c>
      <c r="G11" s="4" t="s">
        <v>16</v>
      </c>
      <c r="H11" s="4" t="s">
        <v>16</v>
      </c>
      <c r="I11" s="4" t="s">
        <v>16</v>
      </c>
      <c r="J11" s="4" t="s">
        <v>16</v>
      </c>
      <c r="K11" s="4" t="s">
        <v>113</v>
      </c>
      <c r="L11" s="4">
        <v>372</v>
      </c>
      <c r="M11" s="4">
        <v>4</v>
      </c>
      <c r="N11" s="38">
        <f t="shared" si="0"/>
        <v>93</v>
      </c>
      <c r="O11" s="16">
        <v>1.2</v>
      </c>
      <c r="P11" s="36">
        <f t="shared" si="1"/>
        <v>111.6</v>
      </c>
    </row>
    <row r="12" ht="20.1" customHeight="1" spans="1:16">
      <c r="A12" s="11" t="s">
        <v>109</v>
      </c>
      <c r="B12" s="4"/>
      <c r="C12" s="13" t="s">
        <v>117</v>
      </c>
      <c r="D12" s="15" t="s">
        <v>111</v>
      </c>
      <c r="E12" s="4" t="s">
        <v>112</v>
      </c>
      <c r="F12" s="4" t="s">
        <v>16</v>
      </c>
      <c r="G12" s="4" t="s">
        <v>16</v>
      </c>
      <c r="H12" s="4" t="s">
        <v>16</v>
      </c>
      <c r="I12" s="4" t="s">
        <v>16</v>
      </c>
      <c r="J12" s="4" t="s">
        <v>16</v>
      </c>
      <c r="K12" s="4" t="s">
        <v>113</v>
      </c>
      <c r="L12" s="19">
        <v>0</v>
      </c>
      <c r="M12" s="15">
        <v>2.18</v>
      </c>
      <c r="N12" s="38">
        <f t="shared" ref="N12:N14" si="2">L12/M12</f>
        <v>0</v>
      </c>
      <c r="O12" s="19">
        <v>1.2</v>
      </c>
      <c r="P12" s="57">
        <f t="shared" si="1"/>
        <v>0</v>
      </c>
    </row>
    <row r="13" ht="20.1" customHeight="1" spans="1:16">
      <c r="A13" s="11" t="s">
        <v>109</v>
      </c>
      <c r="B13" s="4"/>
      <c r="C13" s="13"/>
      <c r="D13" s="15" t="s">
        <v>13</v>
      </c>
      <c r="E13" s="4"/>
      <c r="F13" s="4" t="s">
        <v>16</v>
      </c>
      <c r="G13" s="4" t="s">
        <v>16</v>
      </c>
      <c r="H13" s="4" t="s">
        <v>16</v>
      </c>
      <c r="I13" s="4" t="s">
        <v>16</v>
      </c>
      <c r="J13" s="4" t="s">
        <v>16</v>
      </c>
      <c r="K13" s="4" t="s">
        <v>113</v>
      </c>
      <c r="L13" s="19">
        <v>0</v>
      </c>
      <c r="M13" s="15">
        <v>0.95</v>
      </c>
      <c r="N13" s="38">
        <f t="shared" si="2"/>
        <v>0</v>
      </c>
      <c r="O13" s="19">
        <v>1.2</v>
      </c>
      <c r="P13" s="57">
        <f t="shared" si="1"/>
        <v>0</v>
      </c>
    </row>
    <row r="14" ht="20.1" customHeight="1" spans="1:16">
      <c r="A14" s="11" t="s">
        <v>109</v>
      </c>
      <c r="B14" s="4"/>
      <c r="C14" s="13"/>
      <c r="D14" s="15" t="s">
        <v>14</v>
      </c>
      <c r="E14" s="4"/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113</v>
      </c>
      <c r="L14" s="19">
        <v>0</v>
      </c>
      <c r="M14" s="15">
        <v>0.95</v>
      </c>
      <c r="N14" s="38">
        <f t="shared" si="2"/>
        <v>0</v>
      </c>
      <c r="O14" s="19">
        <v>1.2</v>
      </c>
      <c r="P14" s="57">
        <f t="shared" si="1"/>
        <v>0</v>
      </c>
    </row>
    <row r="15" ht="20.1" customHeight="1" spans="1:16">
      <c r="A15" s="11" t="s">
        <v>109</v>
      </c>
      <c r="B15" s="15"/>
      <c r="C15" s="13" t="s">
        <v>118</v>
      </c>
      <c r="D15" s="15" t="s">
        <v>111</v>
      </c>
      <c r="E15" s="4" t="s">
        <v>112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113</v>
      </c>
      <c r="L15" s="19">
        <v>96</v>
      </c>
      <c r="M15" s="15">
        <v>2.18</v>
      </c>
      <c r="N15" s="39">
        <f t="shared" si="0"/>
        <v>44.0366972477064</v>
      </c>
      <c r="O15" s="19">
        <v>1.2</v>
      </c>
      <c r="P15" s="57">
        <f t="shared" si="1"/>
        <v>52.8440366972477</v>
      </c>
    </row>
    <row r="16" ht="20.1" customHeight="1" spans="1:16">
      <c r="A16" s="11" t="s">
        <v>109</v>
      </c>
      <c r="B16" s="15"/>
      <c r="C16" s="13"/>
      <c r="D16" s="15" t="s">
        <v>13</v>
      </c>
      <c r="E16" s="4"/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113</v>
      </c>
      <c r="L16" s="19">
        <v>1352</v>
      </c>
      <c r="M16" s="15">
        <v>0.95</v>
      </c>
      <c r="N16" s="39">
        <f t="shared" si="0"/>
        <v>1423.15789473684</v>
      </c>
      <c r="O16" s="19">
        <v>1.2</v>
      </c>
      <c r="P16" s="57">
        <f t="shared" si="1"/>
        <v>1707.78947368421</v>
      </c>
    </row>
    <row r="17" ht="20.1" customHeight="1" spans="1:16">
      <c r="A17" s="11" t="s">
        <v>109</v>
      </c>
      <c r="B17" s="15"/>
      <c r="C17" s="13"/>
      <c r="D17" s="15" t="s">
        <v>14</v>
      </c>
      <c r="E17" s="4"/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113</v>
      </c>
      <c r="L17" s="19">
        <v>1782</v>
      </c>
      <c r="M17" s="15">
        <v>0.95</v>
      </c>
      <c r="N17" s="39">
        <f t="shared" si="0"/>
        <v>1875.78947368421</v>
      </c>
      <c r="O17" s="19">
        <v>1.2</v>
      </c>
      <c r="P17" s="57">
        <f t="shared" si="1"/>
        <v>2250.94736842105</v>
      </c>
    </row>
    <row r="18" ht="20.1" customHeight="1" spans="1:16">
      <c r="A18" s="11" t="s">
        <v>109</v>
      </c>
      <c r="B18" s="4"/>
      <c r="C18" s="12" t="s">
        <v>119</v>
      </c>
      <c r="D18" s="4" t="s">
        <v>111</v>
      </c>
      <c r="E18" s="4" t="s">
        <v>112</v>
      </c>
      <c r="F18" s="4" t="s">
        <v>16</v>
      </c>
      <c r="G18" s="4" t="s">
        <v>16</v>
      </c>
      <c r="H18" s="4" t="s">
        <v>16</v>
      </c>
      <c r="I18" s="4" t="s">
        <v>16</v>
      </c>
      <c r="J18" s="4" t="s">
        <v>16</v>
      </c>
      <c r="K18" s="4" t="s">
        <v>113</v>
      </c>
      <c r="L18" s="4">
        <v>377</v>
      </c>
      <c r="M18" s="4">
        <v>2.18</v>
      </c>
      <c r="N18" s="38">
        <f t="shared" si="0"/>
        <v>172.935779816514</v>
      </c>
      <c r="O18" s="16">
        <v>1.2</v>
      </c>
      <c r="P18" s="36">
        <f t="shared" si="1"/>
        <v>207.522935779816</v>
      </c>
    </row>
    <row r="19" ht="20.1" customHeight="1" spans="1:16">
      <c r="A19" s="11" t="s">
        <v>109</v>
      </c>
      <c r="B19" s="4"/>
      <c r="C19" s="12" t="s">
        <v>120</v>
      </c>
      <c r="D19" s="4" t="s">
        <v>115</v>
      </c>
      <c r="E19" s="4" t="s">
        <v>112</v>
      </c>
      <c r="F19" s="4" t="s">
        <v>16</v>
      </c>
      <c r="G19" s="4" t="s">
        <v>16</v>
      </c>
      <c r="H19" s="15" t="s">
        <v>16</v>
      </c>
      <c r="I19" s="4" t="s">
        <v>16</v>
      </c>
      <c r="J19" s="4" t="s">
        <v>16</v>
      </c>
      <c r="K19" s="4" t="s">
        <v>113</v>
      </c>
      <c r="L19" s="4">
        <v>317</v>
      </c>
      <c r="M19" s="4">
        <v>4</v>
      </c>
      <c r="N19" s="38">
        <f t="shared" si="0"/>
        <v>79.25</v>
      </c>
      <c r="O19" s="16">
        <v>1.2</v>
      </c>
      <c r="P19" s="36">
        <f t="shared" si="1"/>
        <v>95.1</v>
      </c>
    </row>
    <row r="20" ht="20.1" customHeight="1" spans="1:16">
      <c r="A20" s="11" t="s">
        <v>109</v>
      </c>
      <c r="B20" s="4"/>
      <c r="C20" s="12" t="s">
        <v>121</v>
      </c>
      <c r="D20" s="4" t="s">
        <v>115</v>
      </c>
      <c r="E20" s="4" t="s">
        <v>112</v>
      </c>
      <c r="F20" s="4" t="s">
        <v>16</v>
      </c>
      <c r="G20" s="4" t="s">
        <v>16</v>
      </c>
      <c r="H20" s="15"/>
      <c r="I20" s="4"/>
      <c r="J20" s="4" t="s">
        <v>16</v>
      </c>
      <c r="K20" s="4" t="s">
        <v>113</v>
      </c>
      <c r="L20" s="4">
        <v>101</v>
      </c>
      <c r="M20" s="4">
        <v>4</v>
      </c>
      <c r="N20" s="38">
        <f t="shared" si="0"/>
        <v>25.25</v>
      </c>
      <c r="O20" s="16">
        <v>1.2</v>
      </c>
      <c r="P20" s="36">
        <f t="shared" si="1"/>
        <v>30.3</v>
      </c>
    </row>
    <row r="21" ht="20.1" customHeight="1" spans="1:16">
      <c r="A21" s="11" t="s">
        <v>109</v>
      </c>
      <c r="B21" s="4"/>
      <c r="C21" s="12" t="s">
        <v>122</v>
      </c>
      <c r="D21" s="4" t="s">
        <v>111</v>
      </c>
      <c r="E21" s="4" t="s">
        <v>112</v>
      </c>
      <c r="F21" s="4" t="s">
        <v>16</v>
      </c>
      <c r="G21" s="4" t="s">
        <v>16</v>
      </c>
      <c r="H21" s="15" t="s">
        <v>16</v>
      </c>
      <c r="I21" s="4" t="s">
        <v>16</v>
      </c>
      <c r="J21" s="4" t="s">
        <v>16</v>
      </c>
      <c r="K21" s="4" t="s">
        <v>113</v>
      </c>
      <c r="L21" s="4">
        <v>278</v>
      </c>
      <c r="M21" s="4">
        <v>2.18</v>
      </c>
      <c r="N21" s="38">
        <f t="shared" ref="N21:N25" si="3">L21/M21</f>
        <v>127.522935779817</v>
      </c>
      <c r="O21" s="16">
        <v>1.2</v>
      </c>
      <c r="P21" s="36">
        <f t="shared" si="1"/>
        <v>153.02752293578</v>
      </c>
    </row>
    <row r="22" ht="20.1" customHeight="1" spans="1:16">
      <c r="A22" s="11" t="s">
        <v>109</v>
      </c>
      <c r="B22" s="4"/>
      <c r="C22" s="12" t="s">
        <v>123</v>
      </c>
      <c r="D22" s="4" t="s">
        <v>115</v>
      </c>
      <c r="E22" s="4" t="s">
        <v>112</v>
      </c>
      <c r="F22" s="4" t="s">
        <v>16</v>
      </c>
      <c r="G22" s="4" t="s">
        <v>16</v>
      </c>
      <c r="H22" s="15" t="s">
        <v>16</v>
      </c>
      <c r="I22" s="4" t="s">
        <v>16</v>
      </c>
      <c r="J22" s="4" t="s">
        <v>16</v>
      </c>
      <c r="K22" s="4" t="s">
        <v>113</v>
      </c>
      <c r="L22" s="4">
        <v>443</v>
      </c>
      <c r="M22" s="4">
        <v>4</v>
      </c>
      <c r="N22" s="38">
        <f t="shared" si="3"/>
        <v>110.75</v>
      </c>
      <c r="O22" s="16">
        <v>1.2</v>
      </c>
      <c r="P22" s="36">
        <f t="shared" ref="P22:P28" si="4">N22*O22</f>
        <v>132.9</v>
      </c>
    </row>
    <row r="23" ht="20.1" customHeight="1" spans="1:16">
      <c r="A23" s="11" t="s">
        <v>109</v>
      </c>
      <c r="B23" s="4"/>
      <c r="C23" s="12" t="s">
        <v>124</v>
      </c>
      <c r="D23" s="4" t="s">
        <v>111</v>
      </c>
      <c r="E23" s="4" t="s">
        <v>112</v>
      </c>
      <c r="F23" s="4" t="s">
        <v>16</v>
      </c>
      <c r="G23" s="4" t="s">
        <v>16</v>
      </c>
      <c r="H23" s="15" t="s">
        <v>16</v>
      </c>
      <c r="I23" s="4" t="s">
        <v>16</v>
      </c>
      <c r="J23" s="4" t="s">
        <v>16</v>
      </c>
      <c r="K23" s="4" t="s">
        <v>113</v>
      </c>
      <c r="L23" s="4">
        <v>313</v>
      </c>
      <c r="M23" s="4">
        <v>2.18</v>
      </c>
      <c r="N23" s="38">
        <f t="shared" si="3"/>
        <v>143.577981651376</v>
      </c>
      <c r="O23" s="16">
        <v>1.2</v>
      </c>
      <c r="P23" s="36">
        <f t="shared" si="4"/>
        <v>172.293577981651</v>
      </c>
    </row>
    <row r="24" ht="31.5" customHeight="1" spans="1:16">
      <c r="A24" s="16" t="s">
        <v>67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36">
        <f>SUM(P7:P23)</f>
        <v>62084.197054563</v>
      </c>
    </row>
    <row r="25" ht="59.25" customHeight="1" spans="1:16">
      <c r="A25" s="11" t="s">
        <v>109</v>
      </c>
      <c r="B25" s="4"/>
      <c r="C25" s="17" t="s">
        <v>125</v>
      </c>
      <c r="D25" s="4" t="s">
        <v>115</v>
      </c>
      <c r="E25" s="4" t="s">
        <v>126</v>
      </c>
      <c r="F25" s="4" t="s">
        <v>16</v>
      </c>
      <c r="G25" s="4" t="s">
        <v>16</v>
      </c>
      <c r="H25" s="15">
        <v>659764</v>
      </c>
      <c r="I25" s="4" t="s">
        <v>16</v>
      </c>
      <c r="J25" s="4">
        <v>0.016</v>
      </c>
      <c r="K25" s="4" t="s">
        <v>113</v>
      </c>
      <c r="L25" s="4">
        <f t="shared" ref="L25:L34" si="5">H25*J25</f>
        <v>10556.224</v>
      </c>
      <c r="M25" s="4">
        <v>4</v>
      </c>
      <c r="N25" s="38">
        <f t="shared" si="3"/>
        <v>2639.056</v>
      </c>
      <c r="O25" s="16">
        <v>1.2</v>
      </c>
      <c r="P25" s="36">
        <f t="shared" si="4"/>
        <v>3166.8672</v>
      </c>
    </row>
    <row r="26" ht="223" customHeight="1" spans="1:16">
      <c r="A26" s="11" t="s">
        <v>109</v>
      </c>
      <c r="B26" s="4"/>
      <c r="C26" s="18" t="s">
        <v>127</v>
      </c>
      <c r="D26" s="4" t="s">
        <v>115</v>
      </c>
      <c r="E26" s="4" t="s">
        <v>126</v>
      </c>
      <c r="F26" s="4" t="s">
        <v>16</v>
      </c>
      <c r="G26" s="4" t="s">
        <v>16</v>
      </c>
      <c r="H26" s="15">
        <v>407330</v>
      </c>
      <c r="I26" s="4" t="s">
        <v>16</v>
      </c>
      <c r="J26" s="4">
        <v>0.07</v>
      </c>
      <c r="K26" s="4" t="s">
        <v>113</v>
      </c>
      <c r="L26" s="4">
        <f t="shared" si="5"/>
        <v>28513.1</v>
      </c>
      <c r="M26" s="4">
        <v>4</v>
      </c>
      <c r="N26" s="38">
        <f t="shared" ref="N26" si="6">L26/M26</f>
        <v>7128.275</v>
      </c>
      <c r="O26" s="16">
        <v>1.2</v>
      </c>
      <c r="P26" s="36">
        <f t="shared" si="4"/>
        <v>8553.93</v>
      </c>
    </row>
    <row r="27" ht="60.75" customHeight="1" spans="1:16">
      <c r="A27" s="11" t="s">
        <v>109</v>
      </c>
      <c r="B27" s="15"/>
      <c r="C27" s="20" t="s">
        <v>128</v>
      </c>
      <c r="D27" s="15" t="s">
        <v>115</v>
      </c>
      <c r="E27" s="15" t="s">
        <v>126</v>
      </c>
      <c r="F27" s="15" t="s">
        <v>16</v>
      </c>
      <c r="G27" s="15" t="s">
        <v>16</v>
      </c>
      <c r="H27" s="15">
        <v>59960</v>
      </c>
      <c r="I27" s="15" t="s">
        <v>16</v>
      </c>
      <c r="J27" s="15">
        <v>0.046</v>
      </c>
      <c r="K27" s="15" t="s">
        <v>113</v>
      </c>
      <c r="L27" s="39">
        <f t="shared" si="5"/>
        <v>2758.16</v>
      </c>
      <c r="M27" s="15">
        <v>4</v>
      </c>
      <c r="N27" s="39">
        <f t="shared" ref="N27" si="7">L27/M27</f>
        <v>689.54</v>
      </c>
      <c r="O27" s="16">
        <v>1.2</v>
      </c>
      <c r="P27" s="36">
        <f t="shared" si="4"/>
        <v>827.448</v>
      </c>
    </row>
    <row r="28" ht="48" customHeight="1" spans="1:16">
      <c r="A28" s="11" t="s">
        <v>109</v>
      </c>
      <c r="B28" s="4"/>
      <c r="C28" s="21" t="s">
        <v>129</v>
      </c>
      <c r="D28" s="4" t="s">
        <v>115</v>
      </c>
      <c r="E28" s="4" t="s">
        <v>126</v>
      </c>
      <c r="F28" s="4" t="s">
        <v>16</v>
      </c>
      <c r="G28" s="4" t="s">
        <v>16</v>
      </c>
      <c r="H28" s="4">
        <f>H29+H30</f>
        <v>291032</v>
      </c>
      <c r="I28" s="4" t="s">
        <v>16</v>
      </c>
      <c r="J28" s="4">
        <v>0.026</v>
      </c>
      <c r="K28" s="4" t="s">
        <v>113</v>
      </c>
      <c r="L28" s="38">
        <f t="shared" si="5"/>
        <v>7566.832</v>
      </c>
      <c r="M28" s="4">
        <v>4</v>
      </c>
      <c r="N28" s="38">
        <f t="shared" ref="N28:N32" si="8">L28/M28</f>
        <v>1891.708</v>
      </c>
      <c r="O28" s="16">
        <v>1.2</v>
      </c>
      <c r="P28" s="36">
        <f t="shared" si="4"/>
        <v>2270.0496</v>
      </c>
    </row>
    <row r="29" ht="48" customHeight="1" spans="1:16">
      <c r="A29" s="11" t="s">
        <v>109</v>
      </c>
      <c r="B29" s="4"/>
      <c r="C29" s="22"/>
      <c r="D29" s="4" t="s">
        <v>130</v>
      </c>
      <c r="E29" s="4" t="s">
        <v>126</v>
      </c>
      <c r="F29" s="4" t="s">
        <v>16</v>
      </c>
      <c r="G29" s="4" t="s">
        <v>16</v>
      </c>
      <c r="H29" s="4">
        <v>108980</v>
      </c>
      <c r="I29" s="4" t="s">
        <v>16</v>
      </c>
      <c r="J29" s="4">
        <v>0.131</v>
      </c>
      <c r="K29" s="4" t="s">
        <v>113</v>
      </c>
      <c r="L29" s="38">
        <f t="shared" si="5"/>
        <v>14276.38</v>
      </c>
      <c r="M29" s="4">
        <v>0.95</v>
      </c>
      <c r="N29" s="38">
        <f t="shared" si="8"/>
        <v>15027.7684210526</v>
      </c>
      <c r="O29" s="16">
        <v>1.2</v>
      </c>
      <c r="P29" s="36">
        <f t="shared" ref="P29:P34" si="9">N29*O29</f>
        <v>18033.3221052632</v>
      </c>
    </row>
    <row r="30" ht="48" customHeight="1" spans="1:16">
      <c r="A30" s="11" t="s">
        <v>109</v>
      </c>
      <c r="B30" s="4"/>
      <c r="C30" s="22"/>
      <c r="D30" s="4" t="s">
        <v>131</v>
      </c>
      <c r="E30" s="4" t="s">
        <v>126</v>
      </c>
      <c r="F30" s="4" t="s">
        <v>16</v>
      </c>
      <c r="G30" s="4" t="s">
        <v>16</v>
      </c>
      <c r="H30" s="4">
        <v>182052</v>
      </c>
      <c r="I30" s="4" t="s">
        <v>16</v>
      </c>
      <c r="J30" s="4">
        <v>0.109</v>
      </c>
      <c r="K30" s="4" t="s">
        <v>113</v>
      </c>
      <c r="L30" s="38">
        <f t="shared" si="5"/>
        <v>19843.668</v>
      </c>
      <c r="M30" s="4">
        <v>0.95</v>
      </c>
      <c r="N30" s="38">
        <f t="shared" si="8"/>
        <v>20888.0715789474</v>
      </c>
      <c r="O30" s="16">
        <v>1.2</v>
      </c>
      <c r="P30" s="36">
        <f t="shared" si="9"/>
        <v>25065.6858947368</v>
      </c>
    </row>
    <row r="31" ht="48" customHeight="1" spans="1:16">
      <c r="A31" s="11" t="s">
        <v>109</v>
      </c>
      <c r="B31" s="4"/>
      <c r="C31" s="22"/>
      <c r="D31" s="4" t="s">
        <v>132</v>
      </c>
      <c r="E31" s="4" t="s">
        <v>126</v>
      </c>
      <c r="F31" s="4" t="s">
        <v>16</v>
      </c>
      <c r="G31" s="4" t="s">
        <v>16</v>
      </c>
      <c r="H31" s="4">
        <f>H29</f>
        <v>108980</v>
      </c>
      <c r="I31" s="4" t="s">
        <v>16</v>
      </c>
      <c r="J31" s="4">
        <v>0.17</v>
      </c>
      <c r="K31" s="4" t="s">
        <v>113</v>
      </c>
      <c r="L31" s="38">
        <f t="shared" si="5"/>
        <v>18526.6</v>
      </c>
      <c r="M31" s="4">
        <v>0.95</v>
      </c>
      <c r="N31" s="38">
        <f t="shared" si="8"/>
        <v>19501.6842105263</v>
      </c>
      <c r="O31" s="16">
        <v>1.2</v>
      </c>
      <c r="P31" s="36">
        <f t="shared" si="9"/>
        <v>23402.0210526316</v>
      </c>
    </row>
    <row r="32" ht="48" customHeight="1" spans="1:16">
      <c r="A32" s="11" t="s">
        <v>109</v>
      </c>
      <c r="B32" s="4"/>
      <c r="C32" s="23"/>
      <c r="D32" s="4" t="s">
        <v>133</v>
      </c>
      <c r="E32" s="4" t="s">
        <v>126</v>
      </c>
      <c r="F32" s="4" t="s">
        <v>16</v>
      </c>
      <c r="G32" s="4" t="s">
        <v>16</v>
      </c>
      <c r="H32" s="4">
        <f>H30</f>
        <v>182052</v>
      </c>
      <c r="I32" s="4" t="s">
        <v>16</v>
      </c>
      <c r="J32" s="4">
        <v>0.15</v>
      </c>
      <c r="K32" s="4" t="s">
        <v>113</v>
      </c>
      <c r="L32" s="38">
        <f t="shared" si="5"/>
        <v>27307.8</v>
      </c>
      <c r="M32" s="4">
        <v>0.95</v>
      </c>
      <c r="N32" s="38">
        <f t="shared" si="8"/>
        <v>28745.0526315789</v>
      </c>
      <c r="O32" s="16">
        <v>1.2</v>
      </c>
      <c r="P32" s="36">
        <f t="shared" si="9"/>
        <v>34494.0631578947</v>
      </c>
    </row>
    <row r="33" ht="159" customHeight="1" spans="1:16">
      <c r="A33" s="11" t="s">
        <v>109</v>
      </c>
      <c r="B33" s="4"/>
      <c r="C33" s="17" t="s">
        <v>134</v>
      </c>
      <c r="D33" s="4" t="s">
        <v>115</v>
      </c>
      <c r="E33" s="4" t="s">
        <v>126</v>
      </c>
      <c r="F33" s="4" t="s">
        <v>16</v>
      </c>
      <c r="G33" s="4" t="s">
        <v>16</v>
      </c>
      <c r="H33" s="4">
        <v>323041</v>
      </c>
      <c r="I33" s="4" t="s">
        <v>16</v>
      </c>
      <c r="J33" s="4">
        <v>0.086</v>
      </c>
      <c r="K33" s="4" t="s">
        <v>113</v>
      </c>
      <c r="L33" s="38">
        <f t="shared" si="5"/>
        <v>27781.526</v>
      </c>
      <c r="M33" s="4">
        <v>4</v>
      </c>
      <c r="N33" s="38">
        <f t="shared" ref="N33" si="10">L33/M33</f>
        <v>6945.3815</v>
      </c>
      <c r="O33" s="16">
        <v>1.2</v>
      </c>
      <c r="P33" s="36">
        <f t="shared" si="9"/>
        <v>8334.4578</v>
      </c>
    </row>
    <row r="34" ht="24.95" customHeight="1" spans="1:16">
      <c r="A34" s="11" t="s">
        <v>109</v>
      </c>
      <c r="B34" s="4"/>
      <c r="C34" s="21" t="s">
        <v>135</v>
      </c>
      <c r="D34" s="4" t="s">
        <v>111</v>
      </c>
      <c r="E34" s="4" t="s">
        <v>126</v>
      </c>
      <c r="F34" s="4" t="s">
        <v>16</v>
      </c>
      <c r="G34" s="4" t="s">
        <v>16</v>
      </c>
      <c r="H34" s="4">
        <f>H35+H36</f>
        <v>320108</v>
      </c>
      <c r="I34" s="4" t="s">
        <v>16</v>
      </c>
      <c r="J34" s="4">
        <v>0.019</v>
      </c>
      <c r="K34" s="4" t="s">
        <v>113</v>
      </c>
      <c r="L34" s="38">
        <f t="shared" si="5"/>
        <v>6082.052</v>
      </c>
      <c r="M34" s="4">
        <v>2.18</v>
      </c>
      <c r="N34" s="38">
        <f t="shared" ref="N34:N38" si="11">L34/M34</f>
        <v>2789.93211009174</v>
      </c>
      <c r="O34" s="16">
        <v>1.2</v>
      </c>
      <c r="P34" s="36">
        <f t="shared" si="9"/>
        <v>3347.91853211009</v>
      </c>
    </row>
    <row r="35" ht="24.95" customHeight="1" spans="1:16">
      <c r="A35" s="11" t="s">
        <v>109</v>
      </c>
      <c r="B35" s="4"/>
      <c r="C35" s="22"/>
      <c r="D35" s="4" t="s">
        <v>136</v>
      </c>
      <c r="E35" s="4" t="s">
        <v>126</v>
      </c>
      <c r="F35" s="4" t="s">
        <v>16</v>
      </c>
      <c r="G35" s="4" t="s">
        <v>16</v>
      </c>
      <c r="H35" s="4">
        <v>158423</v>
      </c>
      <c r="I35" s="4" t="s">
        <v>16</v>
      </c>
      <c r="J35" s="40">
        <f>0.002*28*80%</f>
        <v>0.0448</v>
      </c>
      <c r="K35" s="4" t="s">
        <v>113</v>
      </c>
      <c r="L35" s="38">
        <f t="shared" ref="L35:L38" si="12">H35*J35</f>
        <v>7097.3504</v>
      </c>
      <c r="M35" s="4">
        <v>0.95</v>
      </c>
      <c r="N35" s="38">
        <f t="shared" si="11"/>
        <v>7470.89515789474</v>
      </c>
      <c r="O35" s="16">
        <v>1.2</v>
      </c>
      <c r="P35" s="36">
        <f t="shared" ref="P35:P38" si="13">N35*O35</f>
        <v>8965.07418947368</v>
      </c>
    </row>
    <row r="36" ht="24.95" customHeight="1" spans="1:16">
      <c r="A36" s="11" t="s">
        <v>109</v>
      </c>
      <c r="B36" s="4"/>
      <c r="C36" s="22"/>
      <c r="D36" s="4" t="s">
        <v>137</v>
      </c>
      <c r="E36" s="4" t="s">
        <v>126</v>
      </c>
      <c r="F36" s="4" t="s">
        <v>16</v>
      </c>
      <c r="G36" s="4" t="s">
        <v>16</v>
      </c>
      <c r="H36" s="4">
        <v>161685</v>
      </c>
      <c r="I36" s="4" t="s">
        <v>16</v>
      </c>
      <c r="J36" s="40">
        <f>0.0024*28*80%</f>
        <v>0.05376</v>
      </c>
      <c r="K36" s="4" t="s">
        <v>113</v>
      </c>
      <c r="L36" s="38">
        <f t="shared" si="12"/>
        <v>8692.1856</v>
      </c>
      <c r="M36" s="4">
        <v>0.95</v>
      </c>
      <c r="N36" s="38">
        <f t="shared" si="11"/>
        <v>9149.66905263158</v>
      </c>
      <c r="O36" s="16">
        <v>1.2</v>
      </c>
      <c r="P36" s="36">
        <f t="shared" si="13"/>
        <v>10979.6028631579</v>
      </c>
    </row>
    <row r="37" ht="24.95" customHeight="1" spans="1:16">
      <c r="A37" s="11" t="s">
        <v>109</v>
      </c>
      <c r="B37" s="4"/>
      <c r="C37" s="22"/>
      <c r="D37" s="4" t="s">
        <v>138</v>
      </c>
      <c r="E37" s="4" t="s">
        <v>126</v>
      </c>
      <c r="F37" s="4" t="s">
        <v>16</v>
      </c>
      <c r="G37" s="4" t="s">
        <v>16</v>
      </c>
      <c r="H37" s="4">
        <f>H35</f>
        <v>158423</v>
      </c>
      <c r="I37" s="4" t="s">
        <v>16</v>
      </c>
      <c r="J37" s="12">
        <f>0.053*80%</f>
        <v>0.0424</v>
      </c>
      <c r="K37" s="4" t="s">
        <v>113</v>
      </c>
      <c r="L37" s="38">
        <f t="shared" si="12"/>
        <v>6717.1352</v>
      </c>
      <c r="M37" s="4">
        <v>0.95</v>
      </c>
      <c r="N37" s="38">
        <f t="shared" si="11"/>
        <v>7070.66863157895</v>
      </c>
      <c r="O37" s="16">
        <v>1.2</v>
      </c>
      <c r="P37" s="36">
        <f t="shared" si="13"/>
        <v>8484.80235789474</v>
      </c>
    </row>
    <row r="38" ht="24.95" customHeight="1" spans="1:16">
      <c r="A38" s="11" t="s">
        <v>109</v>
      </c>
      <c r="B38" s="4"/>
      <c r="C38" s="23"/>
      <c r="D38" s="4" t="s">
        <v>139</v>
      </c>
      <c r="E38" s="4" t="s">
        <v>126</v>
      </c>
      <c r="F38" s="4" t="s">
        <v>16</v>
      </c>
      <c r="G38" s="4" t="s">
        <v>16</v>
      </c>
      <c r="H38" s="4">
        <f>H36</f>
        <v>161685</v>
      </c>
      <c r="I38" s="4" t="s">
        <v>16</v>
      </c>
      <c r="J38" s="12">
        <f>0.06*80%</f>
        <v>0.048</v>
      </c>
      <c r="K38" s="4" t="s">
        <v>113</v>
      </c>
      <c r="L38" s="38">
        <f t="shared" si="12"/>
        <v>7760.88</v>
      </c>
      <c r="M38" s="4">
        <v>0.95</v>
      </c>
      <c r="N38" s="38">
        <f t="shared" si="11"/>
        <v>8169.34736842105</v>
      </c>
      <c r="O38" s="16">
        <v>1.2</v>
      </c>
      <c r="P38" s="36">
        <f t="shared" si="13"/>
        <v>9803.21684210526</v>
      </c>
    </row>
    <row r="39" ht="32.25" customHeight="1" spans="1:16">
      <c r="A39" s="16" t="s">
        <v>84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>
        <f>SUM(P25:P38)</f>
        <v>165728.459595268</v>
      </c>
    </row>
    <row r="40" ht="20.1" customHeight="1" spans="1:16">
      <c r="A40" s="11" t="s">
        <v>109</v>
      </c>
      <c r="B40" s="24"/>
      <c r="C40" s="15" t="s">
        <v>140</v>
      </c>
      <c r="D40" s="4" t="s">
        <v>16</v>
      </c>
      <c r="E40" s="4" t="s">
        <v>16</v>
      </c>
      <c r="F40" s="4" t="s">
        <v>16</v>
      </c>
      <c r="G40" s="4" t="s">
        <v>16</v>
      </c>
      <c r="H40" s="4">
        <f>H25</f>
        <v>659764</v>
      </c>
      <c r="I40" s="4" t="s">
        <v>16</v>
      </c>
      <c r="J40" s="4">
        <v>0.0243</v>
      </c>
      <c r="K40" s="4" t="s">
        <v>113</v>
      </c>
      <c r="L40" s="38">
        <f>H40*J40</f>
        <v>16032.2652</v>
      </c>
      <c r="M40" s="4">
        <v>4</v>
      </c>
      <c r="N40" s="58">
        <f>L40/M40</f>
        <v>4008.0663</v>
      </c>
      <c r="O40" s="16">
        <v>1.2</v>
      </c>
      <c r="P40" s="36">
        <f>N40*O40</f>
        <v>4809.67956</v>
      </c>
    </row>
    <row r="41" ht="20.1" customHeight="1" spans="1:16">
      <c r="A41" s="11" t="s">
        <v>109</v>
      </c>
      <c r="B41" s="24"/>
      <c r="C41" s="15" t="s">
        <v>141</v>
      </c>
      <c r="D41" s="4" t="s">
        <v>16</v>
      </c>
      <c r="E41" s="4" t="s">
        <v>16</v>
      </c>
      <c r="F41" s="4" t="s">
        <v>16</v>
      </c>
      <c r="G41" s="4" t="s">
        <v>16</v>
      </c>
      <c r="H41" s="4">
        <f>H26</f>
        <v>407330</v>
      </c>
      <c r="I41" s="4" t="s">
        <v>16</v>
      </c>
      <c r="J41" s="4">
        <v>0.0155</v>
      </c>
      <c r="K41" s="4" t="s">
        <v>113</v>
      </c>
      <c r="L41" s="38">
        <f>H41*J41</f>
        <v>6313.615</v>
      </c>
      <c r="M41" s="4">
        <v>4</v>
      </c>
      <c r="N41" s="58">
        <f>L41/M41</f>
        <v>1578.40375</v>
      </c>
      <c r="O41" s="16">
        <v>1.2</v>
      </c>
      <c r="P41" s="36">
        <f>N41*O41</f>
        <v>1894.0845</v>
      </c>
    </row>
    <row r="42" ht="20.1" customHeight="1" spans="1:16">
      <c r="A42" s="11" t="s">
        <v>109</v>
      </c>
      <c r="B42" s="25"/>
      <c r="C42" s="15" t="s">
        <v>142</v>
      </c>
      <c r="D42" s="15" t="s">
        <v>16</v>
      </c>
      <c r="E42" s="15" t="s">
        <v>16</v>
      </c>
      <c r="F42" s="15" t="s">
        <v>16</v>
      </c>
      <c r="G42" s="15" t="s">
        <v>16</v>
      </c>
      <c r="H42" s="15">
        <f>H27</f>
        <v>59960</v>
      </c>
      <c r="I42" s="15" t="s">
        <v>16</v>
      </c>
      <c r="J42" s="15">
        <v>0.013</v>
      </c>
      <c r="K42" s="15" t="s">
        <v>113</v>
      </c>
      <c r="L42" s="39">
        <f t="shared" ref="L42:L45" si="14">H42*J42</f>
        <v>779.48</v>
      </c>
      <c r="M42" s="15">
        <v>4</v>
      </c>
      <c r="N42" s="59">
        <f t="shared" ref="N42:N45" si="15">L42/M42</f>
        <v>194.87</v>
      </c>
      <c r="O42" s="16">
        <v>1.2</v>
      </c>
      <c r="P42" s="36">
        <f t="shared" ref="P42:P45" si="16">N42*O42</f>
        <v>233.844</v>
      </c>
    </row>
    <row r="43" ht="20.1" customHeight="1" spans="1:16">
      <c r="A43" s="11" t="s">
        <v>109</v>
      </c>
      <c r="B43" s="24"/>
      <c r="C43" s="15" t="s">
        <v>143</v>
      </c>
      <c r="D43" s="4" t="s">
        <v>16</v>
      </c>
      <c r="E43" s="4" t="s">
        <v>16</v>
      </c>
      <c r="F43" s="4" t="s">
        <v>16</v>
      </c>
      <c r="G43" s="4" t="s">
        <v>16</v>
      </c>
      <c r="H43" s="4">
        <f>H28</f>
        <v>291032</v>
      </c>
      <c r="I43" s="4" t="s">
        <v>16</v>
      </c>
      <c r="J43" s="4">
        <v>0.0159</v>
      </c>
      <c r="K43" s="4" t="s">
        <v>113</v>
      </c>
      <c r="L43" s="38">
        <f t="shared" si="14"/>
        <v>4627.4088</v>
      </c>
      <c r="M43" s="4">
        <v>4</v>
      </c>
      <c r="N43" s="58">
        <f t="shared" si="15"/>
        <v>1156.8522</v>
      </c>
      <c r="O43" s="16">
        <v>1.2</v>
      </c>
      <c r="P43" s="36">
        <f t="shared" si="16"/>
        <v>1388.22264</v>
      </c>
    </row>
    <row r="44" ht="20.1" customHeight="1" spans="1:16">
      <c r="A44" s="11" t="s">
        <v>109</v>
      </c>
      <c r="B44" s="24"/>
      <c r="C44" s="15" t="s">
        <v>144</v>
      </c>
      <c r="D44" s="4" t="s">
        <v>16</v>
      </c>
      <c r="E44" s="4" t="s">
        <v>16</v>
      </c>
      <c r="F44" s="4" t="s">
        <v>16</v>
      </c>
      <c r="G44" s="4" t="s">
        <v>16</v>
      </c>
      <c r="H44" s="4">
        <f>H33</f>
        <v>323041</v>
      </c>
      <c r="I44" s="4" t="s">
        <v>16</v>
      </c>
      <c r="J44" s="4">
        <v>0.0348</v>
      </c>
      <c r="K44" s="4" t="s">
        <v>113</v>
      </c>
      <c r="L44" s="38">
        <f t="shared" si="14"/>
        <v>11241.8268</v>
      </c>
      <c r="M44" s="4">
        <v>4</v>
      </c>
      <c r="N44" s="58">
        <f t="shared" si="15"/>
        <v>2810.4567</v>
      </c>
      <c r="O44" s="16">
        <v>1.2</v>
      </c>
      <c r="P44" s="36">
        <f t="shared" si="16"/>
        <v>3372.54804</v>
      </c>
    </row>
    <row r="45" ht="20.1" customHeight="1" spans="1:16">
      <c r="A45" s="11" t="s">
        <v>109</v>
      </c>
      <c r="B45" s="24"/>
      <c r="C45" s="15" t="s">
        <v>145</v>
      </c>
      <c r="D45" s="4" t="s">
        <v>16</v>
      </c>
      <c r="E45" s="4" t="s">
        <v>16</v>
      </c>
      <c r="F45" s="4" t="s">
        <v>16</v>
      </c>
      <c r="G45" s="4" t="s">
        <v>16</v>
      </c>
      <c r="H45" s="4">
        <f>H34</f>
        <v>320108</v>
      </c>
      <c r="I45" s="4" t="s">
        <v>16</v>
      </c>
      <c r="J45" s="4">
        <v>0</v>
      </c>
      <c r="K45" s="4" t="s">
        <v>113</v>
      </c>
      <c r="L45" s="4">
        <f t="shared" si="14"/>
        <v>0</v>
      </c>
      <c r="M45" s="4">
        <v>4</v>
      </c>
      <c r="N45" s="4">
        <f t="shared" si="15"/>
        <v>0</v>
      </c>
      <c r="O45" s="16">
        <v>1.2</v>
      </c>
      <c r="P45" s="16">
        <f t="shared" si="16"/>
        <v>0</v>
      </c>
    </row>
    <row r="46" ht="27" customHeight="1" spans="1:16">
      <c r="A46" s="4" t="s">
        <v>101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36">
        <f>SUM(P40:P45)</f>
        <v>11698.37874</v>
      </c>
    </row>
    <row r="47" ht="33" customHeight="1" spans="1:1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36">
        <f>P46+P39+P24</f>
        <v>239511.035389831</v>
      </c>
    </row>
    <row r="48" ht="33" customHeight="1" spans="1:16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60"/>
    </row>
    <row r="49" ht="24.95" customHeight="1" spans="1:16">
      <c r="A49" s="50"/>
      <c r="B49" s="1"/>
      <c r="D49" s="1"/>
      <c r="E49" s="1"/>
      <c r="F49" s="1"/>
      <c r="G49" s="1"/>
      <c r="H49" s="1"/>
      <c r="I49" s="1"/>
      <c r="J49" s="1"/>
      <c r="K49" s="1" t="s">
        <v>146</v>
      </c>
      <c r="M49" s="1"/>
      <c r="N49" s="1"/>
      <c r="O49" s="1"/>
      <c r="P49" s="1"/>
    </row>
    <row r="50" ht="24.95" customHeight="1" spans="1:16">
      <c r="A50" s="50"/>
      <c r="B50" s="1"/>
      <c r="D50" s="1"/>
      <c r="E50" s="1"/>
      <c r="F50" s="1"/>
      <c r="G50" s="1"/>
      <c r="H50" s="1"/>
      <c r="I50" s="1"/>
      <c r="J50" s="1"/>
      <c r="K50" s="1" t="s">
        <v>11</v>
      </c>
      <c r="L50" s="61">
        <f>L7+L18+L21+L23+L34</f>
        <v>9611.052</v>
      </c>
      <c r="M50" s="50">
        <v>2.18</v>
      </c>
      <c r="N50" s="61">
        <f>L50/M50</f>
        <v>4408.73944954128</v>
      </c>
      <c r="O50" s="50">
        <v>1.2</v>
      </c>
      <c r="P50" s="61">
        <f>N50*O50</f>
        <v>5290.48733944954</v>
      </c>
    </row>
    <row r="51" ht="24.95" customHeight="1" spans="1:16">
      <c r="A51" s="50"/>
      <c r="B51" s="1"/>
      <c r="D51" s="1"/>
      <c r="E51" s="1"/>
      <c r="F51" s="1"/>
      <c r="G51" s="1"/>
      <c r="H51" s="1"/>
      <c r="I51" s="1"/>
      <c r="J51" s="1"/>
      <c r="K51" s="1" t="s">
        <v>12</v>
      </c>
      <c r="L51" s="61">
        <f>L10+L11+L19+L20+L22+L25+L26+L28+L33+L40+L41+L43+L44</f>
        <v>114229.7978</v>
      </c>
      <c r="M51" s="50">
        <v>4</v>
      </c>
      <c r="N51" s="61">
        <f t="shared" ref="N51:N53" si="17">L51/M51</f>
        <v>28557.44945</v>
      </c>
      <c r="O51" s="50">
        <v>1.2</v>
      </c>
      <c r="P51" s="61">
        <f t="shared" ref="P51:P53" si="18">N51*O51</f>
        <v>34268.93934</v>
      </c>
    </row>
    <row r="52" ht="24.95" customHeight="1" spans="1:16">
      <c r="A52" s="50"/>
      <c r="B52" s="1"/>
      <c r="D52" s="1"/>
      <c r="E52" s="1"/>
      <c r="F52" s="1"/>
      <c r="G52" s="1"/>
      <c r="H52" s="1"/>
      <c r="I52" s="1"/>
      <c r="J52" s="1"/>
      <c r="K52" s="1" t="s">
        <v>13</v>
      </c>
      <c r="L52" s="61">
        <f>L8+L29+L30+L35+L36</f>
        <v>57966.584</v>
      </c>
      <c r="M52" s="50">
        <v>0.95</v>
      </c>
      <c r="N52" s="61">
        <f t="shared" si="17"/>
        <v>61017.4568421053</v>
      </c>
      <c r="O52" s="50">
        <v>1.2</v>
      </c>
      <c r="P52" s="61">
        <f t="shared" si="18"/>
        <v>73220.9482105263</v>
      </c>
    </row>
    <row r="53" ht="24.95" customHeight="1" spans="1:16">
      <c r="A53" s="50"/>
      <c r="B53" s="1"/>
      <c r="D53" s="1"/>
      <c r="E53" s="1"/>
      <c r="F53" s="1"/>
      <c r="G53" s="1"/>
      <c r="H53" s="1"/>
      <c r="I53" s="1"/>
      <c r="J53" s="1"/>
      <c r="K53" s="1" t="s">
        <v>14</v>
      </c>
      <c r="L53" s="61">
        <f>L9+L31+L32+L37+L38</f>
        <v>96312.4152</v>
      </c>
      <c r="M53" s="50">
        <v>0.95</v>
      </c>
      <c r="N53" s="61">
        <f t="shared" si="17"/>
        <v>101381.489684211</v>
      </c>
      <c r="O53" s="50">
        <v>1.2</v>
      </c>
      <c r="P53" s="61">
        <f t="shared" si="18"/>
        <v>121657.787621053</v>
      </c>
    </row>
    <row r="54" ht="24.95" customHeight="1" spans="1:16">
      <c r="A54" s="50"/>
      <c r="B54" s="1"/>
      <c r="D54" s="1"/>
      <c r="E54" s="1"/>
      <c r="F54" s="1"/>
      <c r="G54" s="1"/>
      <c r="H54" s="1"/>
      <c r="I54" s="1"/>
      <c r="J54" s="1"/>
      <c r="K54" s="1"/>
      <c r="L54" s="50"/>
      <c r="M54" s="50"/>
      <c r="N54" s="50"/>
      <c r="O54" s="50"/>
      <c r="P54" s="61">
        <f>SUM(P50:P53)</f>
        <v>234438.162511029</v>
      </c>
    </row>
    <row r="55" ht="24.75" customHeight="1" spans="1:16">
      <c r="A55" s="50"/>
      <c r="B55" s="1"/>
      <c r="D55" s="1"/>
      <c r="E55" s="1"/>
      <c r="F55" s="1"/>
      <c r="G55" s="1"/>
      <c r="H55" s="1"/>
      <c r="I55" s="1"/>
      <c r="J55" s="1"/>
      <c r="K55" s="1" t="s">
        <v>142</v>
      </c>
      <c r="L55" s="50"/>
      <c r="M55" s="50"/>
      <c r="N55" s="50"/>
      <c r="O55" s="50"/>
      <c r="P55" s="50"/>
    </row>
    <row r="56" ht="24.75" customHeight="1" spans="1:16">
      <c r="A56" s="50"/>
      <c r="B56" s="1"/>
      <c r="D56" s="1"/>
      <c r="E56" s="1"/>
      <c r="F56" s="1"/>
      <c r="G56" s="1"/>
      <c r="H56" s="1"/>
      <c r="I56" s="1"/>
      <c r="J56" s="1"/>
      <c r="K56" s="1" t="s">
        <v>11</v>
      </c>
      <c r="L56" s="50">
        <f>L12+L15</f>
        <v>96</v>
      </c>
      <c r="M56" s="50">
        <v>2.18</v>
      </c>
      <c r="N56" s="61">
        <f>L56/M56</f>
        <v>44.0366972477064</v>
      </c>
      <c r="O56" s="50">
        <v>1.2</v>
      </c>
      <c r="P56" s="61">
        <f>N56*O56</f>
        <v>52.8440366972477</v>
      </c>
    </row>
    <row r="57" ht="24.95" customHeight="1" spans="1:16">
      <c r="A57" s="50"/>
      <c r="B57" s="1"/>
      <c r="D57" s="1"/>
      <c r="E57" s="1"/>
      <c r="F57" s="1"/>
      <c r="G57" s="1"/>
      <c r="H57" s="1"/>
      <c r="I57" s="1"/>
      <c r="J57" s="1"/>
      <c r="K57" s="1" t="s">
        <v>12</v>
      </c>
      <c r="L57" s="61">
        <f>L27+L42</f>
        <v>3537.64</v>
      </c>
      <c r="M57" s="50">
        <v>4</v>
      </c>
      <c r="N57" s="61">
        <f t="shared" ref="N57:N59" si="19">L57/M57</f>
        <v>884.41</v>
      </c>
      <c r="O57" s="50">
        <v>1.2</v>
      </c>
      <c r="P57" s="61">
        <f t="shared" ref="P57:P59" si="20">N57*O57</f>
        <v>1061.292</v>
      </c>
    </row>
    <row r="58" ht="21" customHeight="1" spans="1:16">
      <c r="A58" s="50"/>
      <c r="B58" s="1"/>
      <c r="D58" s="1"/>
      <c r="E58" s="1"/>
      <c r="F58" s="1"/>
      <c r="G58" s="1"/>
      <c r="H58" s="1"/>
      <c r="I58" s="1"/>
      <c r="J58" s="1"/>
      <c r="K58" s="1" t="s">
        <v>13</v>
      </c>
      <c r="L58" s="50">
        <f>L13+L16</f>
        <v>1352</v>
      </c>
      <c r="M58" s="50">
        <v>0.95</v>
      </c>
      <c r="N58" s="61">
        <f t="shared" si="19"/>
        <v>1423.15789473684</v>
      </c>
      <c r="O58" s="50">
        <v>1.2</v>
      </c>
      <c r="P58" s="61">
        <f t="shared" si="20"/>
        <v>1707.78947368421</v>
      </c>
    </row>
    <row r="59" ht="25.5" customHeight="1" spans="1:16">
      <c r="A59" s="50"/>
      <c r="B59" s="1"/>
      <c r="D59" s="1"/>
      <c r="E59" s="1"/>
      <c r="F59" s="1"/>
      <c r="G59" s="1"/>
      <c r="H59" s="1"/>
      <c r="I59" s="1"/>
      <c r="J59" s="1"/>
      <c r="K59" s="1" t="s">
        <v>14</v>
      </c>
      <c r="L59" s="50">
        <f>L14+L17</f>
        <v>1782</v>
      </c>
      <c r="M59" s="50">
        <v>0.95</v>
      </c>
      <c r="N59" s="61">
        <f t="shared" si="19"/>
        <v>1875.78947368421</v>
      </c>
      <c r="O59" s="50">
        <v>1.2</v>
      </c>
      <c r="P59" s="61">
        <f t="shared" si="20"/>
        <v>2250.94736842105</v>
      </c>
    </row>
    <row r="60" ht="19.5" customHeight="1" spans="1:16">
      <c r="A60" s="50"/>
      <c r="B60" s="1"/>
      <c r="D60" s="1"/>
      <c r="E60" s="1"/>
      <c r="F60" s="1"/>
      <c r="G60" s="1"/>
      <c r="H60" s="1"/>
      <c r="I60" s="1"/>
      <c r="J60" s="1"/>
      <c r="K60" s="1"/>
      <c r="L60" s="50"/>
      <c r="M60" s="50"/>
      <c r="N60" s="50"/>
      <c r="O60" s="50"/>
      <c r="P60" s="61">
        <f>SUM(P56:P59)</f>
        <v>5072.87287880251</v>
      </c>
    </row>
    <row r="61" ht="27.75" customHeight="1" spans="1:16">
      <c r="A61" s="50"/>
      <c r="B61" s="1"/>
      <c r="D61" s="1"/>
      <c r="E61" s="1"/>
      <c r="F61" s="1"/>
      <c r="G61" s="1"/>
      <c r="H61" s="1"/>
      <c r="I61" s="1"/>
      <c r="J61" s="1"/>
      <c r="K61" s="1"/>
      <c r="L61" s="50"/>
      <c r="M61" s="50"/>
      <c r="N61" s="50"/>
      <c r="O61" s="50"/>
      <c r="P61" s="61">
        <f>P60+P54</f>
        <v>239511.035389831</v>
      </c>
    </row>
    <row r="62" ht="20.1" customHeight="1"/>
    <row r="63" ht="20.1" customHeight="1"/>
  </sheetData>
  <mergeCells count="30">
    <mergeCell ref="A1:P1"/>
    <mergeCell ref="A2:M2"/>
    <mergeCell ref="A3:F3"/>
    <mergeCell ref="G3:M3"/>
    <mergeCell ref="F4:G4"/>
    <mergeCell ref="H4:K4"/>
    <mergeCell ref="A24:O24"/>
    <mergeCell ref="A39:O39"/>
    <mergeCell ref="A46:O46"/>
    <mergeCell ref="A47:O47"/>
    <mergeCell ref="A4:A5"/>
    <mergeCell ref="B4:B5"/>
    <mergeCell ref="C4:C5"/>
    <mergeCell ref="C7:C9"/>
    <mergeCell ref="C12:C14"/>
    <mergeCell ref="C15:C17"/>
    <mergeCell ref="C28:C32"/>
    <mergeCell ref="C34:C38"/>
    <mergeCell ref="D4:D5"/>
    <mergeCell ref="E4:E5"/>
    <mergeCell ref="E7:E9"/>
    <mergeCell ref="E12:E14"/>
    <mergeCell ref="E15:E17"/>
    <mergeCell ref="H19:H20"/>
    <mergeCell ref="I19:I20"/>
    <mergeCell ref="L4:L5"/>
    <mergeCell ref="M4:M5"/>
    <mergeCell ref="N4:N5"/>
    <mergeCell ref="O4:O5"/>
    <mergeCell ref="P4:P5"/>
  </mergeCells>
  <printOptions horizontalCentered="1"/>
  <pageMargins left="0.393700787401575" right="0.393700787401575" top="0.590551181102362" bottom="0.31496062992126" header="0.31496062992126" footer="0.31496062992126"/>
  <pageSetup paperSize="8" scale="81" orientation="landscape" horizontalDpi="200" verticalDpi="200"/>
  <headerFooter>
    <oddFooter>&amp;C&amp;P/&amp;N</oddFooter>
  </headerFooter>
  <rowBreaks count="1" manualBreakCount="1">
    <brk id="24" max="16383" man="1"/>
  </rowBreaks>
  <ignoredErrors>
    <ignoredError sqref="P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W61"/>
  <sheetViews>
    <sheetView zoomScale="80" zoomScaleNormal="80" topLeftCell="A38" workbookViewId="0">
      <selection activeCell="F57" sqref="F57"/>
    </sheetView>
  </sheetViews>
  <sheetFormatPr defaultColWidth="9" defaultRowHeight="13.5"/>
  <cols>
    <col min="1" max="1" width="9" style="1"/>
    <col min="2" max="2" width="5.88333333333333" style="1" customWidth="1"/>
    <col min="3" max="3" width="26" style="1" customWidth="1"/>
    <col min="4" max="4" width="17.6333333333333" style="1" customWidth="1"/>
    <col min="5" max="5" width="11.25" style="1" customWidth="1"/>
    <col min="6" max="6" width="13.8833333333333" style="1" customWidth="1"/>
    <col min="7" max="7" width="11.75" style="1" customWidth="1"/>
    <col min="8" max="8" width="11.25" style="1" customWidth="1"/>
    <col min="9" max="9" width="5.63333333333333" style="1" customWidth="1"/>
    <col min="10" max="10" width="7.75" style="1" customWidth="1"/>
    <col min="11" max="11" width="8.38333333333333" style="1" customWidth="1"/>
    <col min="12" max="12" width="12.8833333333333" style="1" customWidth="1"/>
    <col min="13" max="13" width="9.75" style="1" customWidth="1"/>
    <col min="14" max="14" width="9.63333333333333" style="1" customWidth="1"/>
    <col min="15" max="15" width="7" style="1" customWidth="1"/>
    <col min="16" max="16" width="12.3833333333333" style="1" customWidth="1"/>
    <col min="17" max="17" width="12.25" style="1" customWidth="1"/>
    <col min="18" max="18" width="9" style="1"/>
    <col min="19" max="19" width="12.025" style="1" customWidth="1"/>
    <col min="20" max="20" width="9" style="1"/>
    <col min="21" max="21" width="12.3333333333333" style="1" customWidth="1"/>
    <col min="22" max="22" width="9" style="1"/>
    <col min="23" max="23" width="15" style="1" customWidth="1"/>
    <col min="24" max="16384" width="9" style="1"/>
  </cols>
  <sheetData>
    <row r="1" ht="30.75" customHeight="1" spans="1:16">
      <c r="A1" s="2" t="s">
        <v>147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3">
      <c r="A2" s="3" t="s">
        <v>148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22</v>
      </c>
      <c r="B3" s="3"/>
      <c r="C3" s="3"/>
      <c r="D3" s="3"/>
      <c r="E3" s="3"/>
      <c r="F3" s="3"/>
      <c r="G3" s="3" t="s">
        <v>23</v>
      </c>
      <c r="H3" s="3"/>
      <c r="I3" s="3"/>
      <c r="J3" s="3"/>
      <c r="K3" s="3"/>
      <c r="L3" s="3"/>
      <c r="M3" s="3"/>
    </row>
    <row r="4" ht="27" customHeight="1" spans="1:16">
      <c r="A4" s="4" t="s">
        <v>24</v>
      </c>
      <c r="B4" s="5" t="s">
        <v>25</v>
      </c>
      <c r="C4" s="4" t="s">
        <v>106</v>
      </c>
      <c r="D4" s="4" t="s">
        <v>3</v>
      </c>
      <c r="E4" s="6" t="s">
        <v>27</v>
      </c>
      <c r="F4" s="4" t="s">
        <v>28</v>
      </c>
      <c r="G4" s="4"/>
      <c r="H4" s="4" t="s">
        <v>29</v>
      </c>
      <c r="I4" s="4"/>
      <c r="J4" s="4"/>
      <c r="K4" s="4"/>
      <c r="L4" s="6" t="s">
        <v>30</v>
      </c>
      <c r="M4" s="6" t="s">
        <v>5</v>
      </c>
      <c r="N4" s="6" t="s">
        <v>31</v>
      </c>
      <c r="O4" s="31" t="s">
        <v>7</v>
      </c>
      <c r="P4" s="16" t="s">
        <v>32</v>
      </c>
    </row>
    <row r="5" ht="49.5" customHeight="1" spans="1:16">
      <c r="A5" s="4"/>
      <c r="B5" s="7"/>
      <c r="C5" s="4"/>
      <c r="D5" s="4"/>
      <c r="E5" s="6"/>
      <c r="F5" s="6" t="s">
        <v>33</v>
      </c>
      <c r="G5" s="6" t="s">
        <v>34</v>
      </c>
      <c r="H5" s="6" t="s">
        <v>35</v>
      </c>
      <c r="I5" s="6" t="s">
        <v>36</v>
      </c>
      <c r="J5" s="6" t="s">
        <v>107</v>
      </c>
      <c r="K5" s="6" t="s">
        <v>108</v>
      </c>
      <c r="L5" s="6"/>
      <c r="M5" s="6"/>
      <c r="N5" s="6"/>
      <c r="O5" s="32"/>
      <c r="P5" s="16"/>
    </row>
    <row r="6" ht="44.25" customHeight="1" spans="1:21">
      <c r="A6" s="8">
        <v>1</v>
      </c>
      <c r="B6" s="9">
        <v>2</v>
      </c>
      <c r="C6" s="10" t="s">
        <v>39</v>
      </c>
      <c r="D6" s="10" t="s">
        <v>40</v>
      </c>
      <c r="E6" s="10" t="s">
        <v>41</v>
      </c>
      <c r="F6" s="10" t="s">
        <v>42</v>
      </c>
      <c r="G6" s="10" t="s">
        <v>43</v>
      </c>
      <c r="H6" s="10" t="s">
        <v>44</v>
      </c>
      <c r="I6" s="10" t="s">
        <v>45</v>
      </c>
      <c r="J6" s="10" t="s">
        <v>46</v>
      </c>
      <c r="K6" s="10" t="s">
        <v>47</v>
      </c>
      <c r="L6" s="33" t="s">
        <v>48</v>
      </c>
      <c r="M6" s="10" t="s">
        <v>49</v>
      </c>
      <c r="N6" s="10" t="s">
        <v>50</v>
      </c>
      <c r="O6" s="34"/>
      <c r="P6" s="34"/>
      <c r="R6" s="47"/>
      <c r="S6" s="47"/>
      <c r="T6" s="47"/>
      <c r="U6" s="47"/>
    </row>
    <row r="7" ht="20.1" customHeight="1" spans="1:21">
      <c r="A7" s="11" t="s">
        <v>149</v>
      </c>
      <c r="B7" s="4"/>
      <c r="C7" s="12" t="s">
        <v>110</v>
      </c>
      <c r="D7" s="4" t="s">
        <v>111</v>
      </c>
      <c r="E7" s="4" t="s">
        <v>112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K7" s="4" t="s">
        <v>113</v>
      </c>
      <c r="L7" s="14">
        <v>3298</v>
      </c>
      <c r="M7" s="4">
        <v>2.18</v>
      </c>
      <c r="N7" s="35">
        <f>L7/M7</f>
        <v>1512.84403669725</v>
      </c>
      <c r="O7" s="16">
        <v>1.2</v>
      </c>
      <c r="P7" s="36">
        <f>N7*O7</f>
        <v>1815.4128440367</v>
      </c>
      <c r="R7" s="48"/>
      <c r="S7" s="48"/>
      <c r="T7" s="48"/>
      <c r="U7" s="47"/>
    </row>
    <row r="8" ht="20.1" customHeight="1" spans="1:21">
      <c r="A8" s="11" t="s">
        <v>149</v>
      </c>
      <c r="B8" s="4"/>
      <c r="C8" s="12"/>
      <c r="D8" s="4" t="s">
        <v>13</v>
      </c>
      <c r="E8" s="4"/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113</v>
      </c>
      <c r="L8" s="14">
        <v>6128</v>
      </c>
      <c r="M8" s="4">
        <v>0.95</v>
      </c>
      <c r="N8" s="35">
        <f t="shared" ref="N8:N20" si="0">L8/M8</f>
        <v>6450.52631578947</v>
      </c>
      <c r="O8" s="16">
        <v>1.2</v>
      </c>
      <c r="P8" s="36">
        <f t="shared" ref="P8:P21" si="1">N8*O8</f>
        <v>7740.63157894737</v>
      </c>
      <c r="R8" s="48"/>
      <c r="S8" s="48"/>
      <c r="T8" s="48"/>
      <c r="U8" s="47"/>
    </row>
    <row r="9" ht="20.1" customHeight="1" spans="1:21">
      <c r="A9" s="11" t="s">
        <v>149</v>
      </c>
      <c r="B9" s="4"/>
      <c r="C9" s="12"/>
      <c r="D9" s="4" t="s">
        <v>14</v>
      </c>
      <c r="E9" s="4"/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113</v>
      </c>
      <c r="L9" s="14">
        <v>31554</v>
      </c>
      <c r="M9" s="4">
        <v>0.95</v>
      </c>
      <c r="N9" s="35">
        <f t="shared" si="0"/>
        <v>33214.7368421053</v>
      </c>
      <c r="O9" s="16">
        <v>1.2</v>
      </c>
      <c r="P9" s="36">
        <f t="shared" si="1"/>
        <v>39857.6842105263</v>
      </c>
      <c r="R9" s="48"/>
      <c r="S9" s="48"/>
      <c r="T9" s="48"/>
      <c r="U9" s="47"/>
    </row>
    <row r="10" ht="20.1" customHeight="1" spans="1:21">
      <c r="A10" s="11" t="s">
        <v>149</v>
      </c>
      <c r="B10" s="4"/>
      <c r="C10" s="12" t="s">
        <v>114</v>
      </c>
      <c r="D10" s="4" t="s">
        <v>115</v>
      </c>
      <c r="E10" s="4" t="s">
        <v>112</v>
      </c>
      <c r="F10" s="4" t="s">
        <v>16</v>
      </c>
      <c r="G10" s="4" t="s">
        <v>16</v>
      </c>
      <c r="H10" s="4" t="s">
        <v>16</v>
      </c>
      <c r="I10" s="4" t="s">
        <v>16</v>
      </c>
      <c r="J10" s="4"/>
      <c r="K10" s="4" t="s">
        <v>113</v>
      </c>
      <c r="L10" s="4">
        <v>332</v>
      </c>
      <c r="M10" s="4">
        <v>4</v>
      </c>
      <c r="N10" s="35">
        <f t="shared" si="0"/>
        <v>83</v>
      </c>
      <c r="O10" s="16">
        <v>1.2</v>
      </c>
      <c r="P10" s="36">
        <f t="shared" si="1"/>
        <v>99.6</v>
      </c>
      <c r="R10" s="48"/>
      <c r="S10" s="48"/>
      <c r="T10" s="48"/>
      <c r="U10" s="47"/>
    </row>
    <row r="11" ht="20.1" customHeight="1" spans="1:21">
      <c r="A11" s="11" t="s">
        <v>149</v>
      </c>
      <c r="B11" s="4"/>
      <c r="C11" s="12" t="s">
        <v>116</v>
      </c>
      <c r="D11" s="4" t="s">
        <v>115</v>
      </c>
      <c r="E11" s="4" t="s">
        <v>112</v>
      </c>
      <c r="F11" s="4" t="s">
        <v>16</v>
      </c>
      <c r="G11" s="4" t="s">
        <v>16</v>
      </c>
      <c r="H11" s="4" t="s">
        <v>16</v>
      </c>
      <c r="I11" s="4" t="s">
        <v>16</v>
      </c>
      <c r="J11" s="4" t="s">
        <v>16</v>
      </c>
      <c r="K11" s="4" t="s">
        <v>113</v>
      </c>
      <c r="L11" s="4">
        <v>371</v>
      </c>
      <c r="M11" s="4">
        <v>4</v>
      </c>
      <c r="N11" s="35">
        <f t="shared" si="0"/>
        <v>92.75</v>
      </c>
      <c r="O11" s="16">
        <v>1.2</v>
      </c>
      <c r="P11" s="36">
        <f t="shared" si="1"/>
        <v>111.3</v>
      </c>
      <c r="R11" s="48"/>
      <c r="S11" s="48"/>
      <c r="T11" s="48"/>
      <c r="U11" s="47"/>
    </row>
    <row r="12" ht="20.1" customHeight="1" spans="1:21">
      <c r="A12" s="11" t="s">
        <v>149</v>
      </c>
      <c r="B12" s="4"/>
      <c r="C12" s="13" t="s">
        <v>117</v>
      </c>
      <c r="D12" s="14" t="s">
        <v>111</v>
      </c>
      <c r="E12" s="4" t="s">
        <v>112</v>
      </c>
      <c r="F12" s="4" t="s">
        <v>16</v>
      </c>
      <c r="G12" s="4" t="s">
        <v>16</v>
      </c>
      <c r="H12" s="4" t="s">
        <v>16</v>
      </c>
      <c r="I12" s="4" t="s">
        <v>16</v>
      </c>
      <c r="J12" s="4" t="s">
        <v>16</v>
      </c>
      <c r="K12" s="4" t="s">
        <v>113</v>
      </c>
      <c r="L12" s="19">
        <v>73</v>
      </c>
      <c r="M12" s="15">
        <v>2.18</v>
      </c>
      <c r="N12" s="35">
        <f t="shared" ref="N12:N14" si="2">L12/M12</f>
        <v>33.4862385321101</v>
      </c>
      <c r="O12" s="16">
        <v>1.2</v>
      </c>
      <c r="P12" s="36">
        <f t="shared" ref="P12:P14" si="3">N12*O12</f>
        <v>40.1834862385321</v>
      </c>
      <c r="R12" s="48"/>
      <c r="S12" s="48"/>
      <c r="T12" s="48"/>
      <c r="U12" s="47"/>
    </row>
    <row r="13" ht="20.1" customHeight="1" spans="1:21">
      <c r="A13" s="11" t="s">
        <v>149</v>
      </c>
      <c r="B13" s="4"/>
      <c r="C13" s="13"/>
      <c r="D13" s="14" t="s">
        <v>13</v>
      </c>
      <c r="E13" s="4"/>
      <c r="F13" s="4" t="s">
        <v>16</v>
      </c>
      <c r="G13" s="4" t="s">
        <v>16</v>
      </c>
      <c r="H13" s="4" t="s">
        <v>16</v>
      </c>
      <c r="I13" s="4" t="s">
        <v>16</v>
      </c>
      <c r="J13" s="4" t="s">
        <v>16</v>
      </c>
      <c r="K13" s="4" t="s">
        <v>113</v>
      </c>
      <c r="L13" s="19">
        <v>675</v>
      </c>
      <c r="M13" s="15">
        <v>0.95</v>
      </c>
      <c r="N13" s="35">
        <f t="shared" si="2"/>
        <v>710.526315789474</v>
      </c>
      <c r="O13" s="16">
        <v>1.2</v>
      </c>
      <c r="P13" s="36">
        <f t="shared" si="3"/>
        <v>852.631578947368</v>
      </c>
      <c r="R13" s="48"/>
      <c r="S13" s="48"/>
      <c r="T13" s="48"/>
      <c r="U13" s="47"/>
    </row>
    <row r="14" ht="20.1" customHeight="1" spans="1:21">
      <c r="A14" s="11" t="s">
        <v>149</v>
      </c>
      <c r="B14" s="4"/>
      <c r="C14" s="13"/>
      <c r="D14" s="14" t="s">
        <v>14</v>
      </c>
      <c r="E14" s="4"/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113</v>
      </c>
      <c r="L14" s="19">
        <v>379</v>
      </c>
      <c r="M14" s="15">
        <v>0.95</v>
      </c>
      <c r="N14" s="35">
        <f t="shared" si="2"/>
        <v>398.947368421053</v>
      </c>
      <c r="O14" s="16">
        <v>1.2</v>
      </c>
      <c r="P14" s="36">
        <f t="shared" si="3"/>
        <v>478.736842105263</v>
      </c>
      <c r="R14" s="48"/>
      <c r="S14" s="48"/>
      <c r="T14" s="48"/>
      <c r="U14" s="47"/>
    </row>
    <row r="15" ht="20.1" customHeight="1" spans="1:21">
      <c r="A15" s="11" t="s">
        <v>149</v>
      </c>
      <c r="B15" s="4"/>
      <c r="C15" s="13" t="s">
        <v>118</v>
      </c>
      <c r="D15" s="14" t="s">
        <v>111</v>
      </c>
      <c r="E15" s="4" t="s">
        <v>112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113</v>
      </c>
      <c r="L15" s="19">
        <v>161</v>
      </c>
      <c r="M15" s="15">
        <v>2.18</v>
      </c>
      <c r="N15" s="37">
        <f t="shared" si="0"/>
        <v>73.8532110091743</v>
      </c>
      <c r="O15" s="16">
        <v>1.2</v>
      </c>
      <c r="P15" s="36">
        <f t="shared" si="1"/>
        <v>88.6238532110092</v>
      </c>
      <c r="R15" s="48"/>
      <c r="S15" s="48"/>
      <c r="T15" s="48"/>
      <c r="U15" s="47"/>
    </row>
    <row r="16" ht="20.1" customHeight="1" spans="1:21">
      <c r="A16" s="11" t="s">
        <v>149</v>
      </c>
      <c r="B16" s="4"/>
      <c r="C16" s="13"/>
      <c r="D16" s="14" t="s">
        <v>13</v>
      </c>
      <c r="E16" s="4"/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113</v>
      </c>
      <c r="L16" s="19">
        <v>557</v>
      </c>
      <c r="M16" s="15">
        <v>0.95</v>
      </c>
      <c r="N16" s="37">
        <f t="shared" si="0"/>
        <v>586.315789473684</v>
      </c>
      <c r="O16" s="16">
        <v>1.2</v>
      </c>
      <c r="P16" s="36">
        <f t="shared" si="1"/>
        <v>703.578947368421</v>
      </c>
      <c r="R16" s="48"/>
      <c r="S16" s="48"/>
      <c r="T16" s="48"/>
      <c r="U16" s="47"/>
    </row>
    <row r="17" ht="20.1" customHeight="1" spans="1:21">
      <c r="A17" s="11" t="s">
        <v>149</v>
      </c>
      <c r="B17" s="4"/>
      <c r="C17" s="13"/>
      <c r="D17" s="14" t="s">
        <v>14</v>
      </c>
      <c r="E17" s="4"/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113</v>
      </c>
      <c r="L17" s="19">
        <v>890</v>
      </c>
      <c r="M17" s="15">
        <v>0.95</v>
      </c>
      <c r="N17" s="37">
        <f t="shared" si="0"/>
        <v>936.842105263158</v>
      </c>
      <c r="O17" s="16">
        <v>1.2</v>
      </c>
      <c r="P17" s="36">
        <f t="shared" si="1"/>
        <v>1124.21052631579</v>
      </c>
      <c r="R17" s="48"/>
      <c r="S17" s="48"/>
      <c r="T17" s="48"/>
      <c r="U17" s="47"/>
    </row>
    <row r="18" ht="20.1" customHeight="1" spans="1:21">
      <c r="A18" s="11" t="s">
        <v>149</v>
      </c>
      <c r="B18" s="4"/>
      <c r="C18" s="12" t="s">
        <v>119</v>
      </c>
      <c r="D18" s="4" t="s">
        <v>111</v>
      </c>
      <c r="E18" s="4" t="s">
        <v>112</v>
      </c>
      <c r="F18" s="4" t="s">
        <v>16</v>
      </c>
      <c r="G18" s="4" t="s">
        <v>16</v>
      </c>
      <c r="H18" s="4" t="s">
        <v>16</v>
      </c>
      <c r="I18" s="4" t="s">
        <v>16</v>
      </c>
      <c r="J18" s="4" t="s">
        <v>16</v>
      </c>
      <c r="K18" s="4" t="s">
        <v>113</v>
      </c>
      <c r="L18" s="4">
        <v>343</v>
      </c>
      <c r="M18" s="4">
        <v>2.18</v>
      </c>
      <c r="N18" s="35">
        <f t="shared" si="0"/>
        <v>157.339449541284</v>
      </c>
      <c r="O18" s="16">
        <v>1.2</v>
      </c>
      <c r="P18" s="36">
        <f t="shared" si="1"/>
        <v>188.807339449541</v>
      </c>
      <c r="Q18" s="49"/>
      <c r="R18" s="48"/>
      <c r="S18" s="48"/>
      <c r="T18" s="48"/>
      <c r="U18" s="47"/>
    </row>
    <row r="19" ht="20.1" customHeight="1" spans="1:21">
      <c r="A19" s="11" t="s">
        <v>149</v>
      </c>
      <c r="B19" s="4"/>
      <c r="C19" s="12" t="s">
        <v>120</v>
      </c>
      <c r="D19" s="4" t="s">
        <v>115</v>
      </c>
      <c r="E19" s="4" t="s">
        <v>112</v>
      </c>
      <c r="F19" s="4" t="s">
        <v>16</v>
      </c>
      <c r="G19" s="4" t="s">
        <v>16</v>
      </c>
      <c r="H19" s="15" t="s">
        <v>16</v>
      </c>
      <c r="I19" s="4" t="s">
        <v>16</v>
      </c>
      <c r="J19" s="4" t="s">
        <v>16</v>
      </c>
      <c r="K19" s="4" t="s">
        <v>113</v>
      </c>
      <c r="L19" s="4">
        <v>203</v>
      </c>
      <c r="M19" s="4">
        <v>4</v>
      </c>
      <c r="N19" s="35">
        <f t="shared" si="0"/>
        <v>50.75</v>
      </c>
      <c r="O19" s="16">
        <v>1.2</v>
      </c>
      <c r="P19" s="36">
        <f t="shared" si="1"/>
        <v>60.9</v>
      </c>
      <c r="R19" s="48"/>
      <c r="S19" s="48"/>
      <c r="T19" s="48"/>
      <c r="U19" s="47"/>
    </row>
    <row r="20" ht="20.1" customHeight="1" spans="1:21">
      <c r="A20" s="11" t="s">
        <v>149</v>
      </c>
      <c r="B20" s="4"/>
      <c r="C20" s="12" t="s">
        <v>121</v>
      </c>
      <c r="D20" s="4" t="s">
        <v>115</v>
      </c>
      <c r="E20" s="4" t="s">
        <v>112</v>
      </c>
      <c r="F20" s="4" t="s">
        <v>16</v>
      </c>
      <c r="G20" s="4" t="s">
        <v>16</v>
      </c>
      <c r="H20" s="15"/>
      <c r="I20" s="4"/>
      <c r="J20" s="4" t="s">
        <v>16</v>
      </c>
      <c r="K20" s="4" t="s">
        <v>113</v>
      </c>
      <c r="L20" s="4">
        <v>98</v>
      </c>
      <c r="M20" s="4">
        <v>4</v>
      </c>
      <c r="N20" s="35">
        <f t="shared" si="0"/>
        <v>24.5</v>
      </c>
      <c r="O20" s="16">
        <v>1.2</v>
      </c>
      <c r="P20" s="36">
        <f t="shared" si="1"/>
        <v>29.4</v>
      </c>
      <c r="R20" s="48"/>
      <c r="S20" s="48"/>
      <c r="T20" s="48"/>
      <c r="U20" s="47"/>
    </row>
    <row r="21" ht="20.1" customHeight="1" spans="1:21">
      <c r="A21" s="11" t="s">
        <v>149</v>
      </c>
      <c r="B21" s="4"/>
      <c r="C21" s="12" t="s">
        <v>122</v>
      </c>
      <c r="D21" s="4" t="s">
        <v>111</v>
      </c>
      <c r="E21" s="4" t="s">
        <v>112</v>
      </c>
      <c r="F21" s="4" t="s">
        <v>16</v>
      </c>
      <c r="G21" s="4" t="s">
        <v>16</v>
      </c>
      <c r="H21" s="15" t="s">
        <v>16</v>
      </c>
      <c r="I21" s="4" t="s">
        <v>16</v>
      </c>
      <c r="J21" s="4" t="s">
        <v>16</v>
      </c>
      <c r="K21" s="4" t="s">
        <v>113</v>
      </c>
      <c r="L21" s="15">
        <v>243</v>
      </c>
      <c r="M21" s="4">
        <v>2.18</v>
      </c>
      <c r="N21" s="35">
        <f t="shared" ref="N21:N38" si="4">L21/M21</f>
        <v>111.467889908257</v>
      </c>
      <c r="O21" s="16">
        <v>1.2</v>
      </c>
      <c r="P21" s="36">
        <f t="shared" si="1"/>
        <v>133.761467889908</v>
      </c>
      <c r="R21" s="48"/>
      <c r="S21" s="48"/>
      <c r="T21" s="48"/>
      <c r="U21" s="47"/>
    </row>
    <row r="22" ht="20.1" customHeight="1" spans="1:21">
      <c r="A22" s="11" t="s">
        <v>149</v>
      </c>
      <c r="B22" s="4"/>
      <c r="C22" s="12" t="s">
        <v>123</v>
      </c>
      <c r="D22" s="4" t="s">
        <v>115</v>
      </c>
      <c r="E22" s="4" t="s">
        <v>112</v>
      </c>
      <c r="F22" s="4" t="s">
        <v>16</v>
      </c>
      <c r="G22" s="4" t="s">
        <v>16</v>
      </c>
      <c r="H22" s="15" t="s">
        <v>16</v>
      </c>
      <c r="I22" s="4" t="s">
        <v>16</v>
      </c>
      <c r="J22" s="4" t="s">
        <v>16</v>
      </c>
      <c r="K22" s="4" t="s">
        <v>113</v>
      </c>
      <c r="L22" s="4">
        <v>451</v>
      </c>
      <c r="M22" s="4">
        <v>4</v>
      </c>
      <c r="N22" s="35">
        <f t="shared" si="4"/>
        <v>112.75</v>
      </c>
      <c r="O22" s="16">
        <v>1.2</v>
      </c>
      <c r="P22" s="36">
        <f t="shared" ref="P22:P28" si="5">N22*O22</f>
        <v>135.3</v>
      </c>
      <c r="R22" s="48"/>
      <c r="S22" s="48"/>
      <c r="T22" s="48"/>
      <c r="U22" s="47"/>
    </row>
    <row r="23" ht="20.1" customHeight="1" spans="1:21">
      <c r="A23" s="11" t="s">
        <v>149</v>
      </c>
      <c r="B23" s="4"/>
      <c r="C23" s="12" t="s">
        <v>124</v>
      </c>
      <c r="D23" s="4" t="s">
        <v>111</v>
      </c>
      <c r="E23" s="4" t="s">
        <v>112</v>
      </c>
      <c r="F23" s="4" t="s">
        <v>16</v>
      </c>
      <c r="G23" s="4" t="s">
        <v>16</v>
      </c>
      <c r="H23" s="15" t="s">
        <v>16</v>
      </c>
      <c r="I23" s="4" t="s">
        <v>16</v>
      </c>
      <c r="J23" s="4" t="s">
        <v>16</v>
      </c>
      <c r="K23" s="4" t="s">
        <v>113</v>
      </c>
      <c r="L23" s="4">
        <v>292</v>
      </c>
      <c r="M23" s="4">
        <v>2.18</v>
      </c>
      <c r="N23" s="35">
        <f t="shared" si="4"/>
        <v>133.94495412844</v>
      </c>
      <c r="O23" s="16">
        <v>1.2</v>
      </c>
      <c r="P23" s="36">
        <f t="shared" si="5"/>
        <v>160.733944954128</v>
      </c>
      <c r="R23" s="48"/>
      <c r="S23" s="48"/>
      <c r="T23" s="48"/>
      <c r="U23" s="47"/>
    </row>
    <row r="24" ht="31.5" customHeight="1" spans="1:21">
      <c r="A24" s="16" t="s">
        <v>67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36">
        <f>SUM(P7:P23)</f>
        <v>53621.4966199903</v>
      </c>
      <c r="R24" s="47"/>
      <c r="S24" s="47"/>
      <c r="T24" s="47"/>
      <c r="U24" s="47"/>
    </row>
    <row r="25" ht="47.25" customHeight="1" spans="1:17">
      <c r="A25" s="11" t="s">
        <v>149</v>
      </c>
      <c r="B25" s="4"/>
      <c r="C25" s="17" t="s">
        <v>125</v>
      </c>
      <c r="D25" s="4" t="s">
        <v>115</v>
      </c>
      <c r="E25" s="4" t="s">
        <v>126</v>
      </c>
      <c r="F25" s="4" t="s">
        <v>16</v>
      </c>
      <c r="G25" s="4" t="s">
        <v>16</v>
      </c>
      <c r="H25" s="15">
        <v>768145</v>
      </c>
      <c r="I25" s="4" t="s">
        <v>16</v>
      </c>
      <c r="J25" s="4">
        <v>0.016</v>
      </c>
      <c r="K25" s="4" t="s">
        <v>113</v>
      </c>
      <c r="L25" s="38">
        <f t="shared" ref="L25:L38" si="6">H25*J25</f>
        <v>12290.32</v>
      </c>
      <c r="M25" s="4">
        <v>4</v>
      </c>
      <c r="N25" s="38">
        <f t="shared" si="4"/>
        <v>3072.58</v>
      </c>
      <c r="O25" s="16">
        <v>1.2</v>
      </c>
      <c r="P25" s="36">
        <f t="shared" si="5"/>
        <v>3687.096</v>
      </c>
      <c r="Q25" s="50"/>
    </row>
    <row r="26" ht="239" customHeight="1" spans="1:17">
      <c r="A26" s="11" t="s">
        <v>149</v>
      </c>
      <c r="B26" s="4"/>
      <c r="C26" s="18" t="s">
        <v>127</v>
      </c>
      <c r="D26" s="4" t="s">
        <v>115</v>
      </c>
      <c r="E26" s="4" t="s">
        <v>126</v>
      </c>
      <c r="F26" s="4" t="s">
        <v>16</v>
      </c>
      <c r="G26" s="4" t="s">
        <v>16</v>
      </c>
      <c r="H26" s="15">
        <v>396990</v>
      </c>
      <c r="I26" s="4" t="s">
        <v>16</v>
      </c>
      <c r="J26" s="4">
        <v>0.07</v>
      </c>
      <c r="K26" s="4" t="s">
        <v>113</v>
      </c>
      <c r="L26" s="4">
        <f t="shared" si="6"/>
        <v>27789.3</v>
      </c>
      <c r="M26" s="4">
        <v>4</v>
      </c>
      <c r="N26" s="38">
        <f t="shared" si="4"/>
        <v>6947.325</v>
      </c>
      <c r="O26" s="16">
        <v>1.2</v>
      </c>
      <c r="P26" s="36">
        <f t="shared" si="5"/>
        <v>8336.79</v>
      </c>
      <c r="Q26" s="50"/>
    </row>
    <row r="27" ht="60" customHeight="1" spans="1:17">
      <c r="A27" s="11" t="s">
        <v>149</v>
      </c>
      <c r="B27" s="19"/>
      <c r="C27" s="20" t="s">
        <v>128</v>
      </c>
      <c r="D27" s="15" t="s">
        <v>115</v>
      </c>
      <c r="E27" s="15" t="s">
        <v>126</v>
      </c>
      <c r="F27" s="15" t="s">
        <v>16</v>
      </c>
      <c r="G27" s="15" t="s">
        <v>16</v>
      </c>
      <c r="H27" s="15">
        <v>62382</v>
      </c>
      <c r="I27" s="15" t="s">
        <v>16</v>
      </c>
      <c r="J27" s="15">
        <v>0.046</v>
      </c>
      <c r="K27" s="15" t="s">
        <v>113</v>
      </c>
      <c r="L27" s="39">
        <f t="shared" si="6"/>
        <v>2869.572</v>
      </c>
      <c r="M27" s="15">
        <v>4</v>
      </c>
      <c r="N27" s="39">
        <f t="shared" si="4"/>
        <v>717.393</v>
      </c>
      <c r="O27" s="16">
        <v>1.2</v>
      </c>
      <c r="P27" s="36">
        <f t="shared" si="5"/>
        <v>860.8716</v>
      </c>
      <c r="Q27" s="50"/>
    </row>
    <row r="28" ht="48" customHeight="1" spans="1:17">
      <c r="A28" s="11" t="s">
        <v>149</v>
      </c>
      <c r="B28" s="4"/>
      <c r="C28" s="21" t="s">
        <v>129</v>
      </c>
      <c r="D28" s="4" t="s">
        <v>115</v>
      </c>
      <c r="E28" s="4" t="s">
        <v>126</v>
      </c>
      <c r="F28" s="4" t="s">
        <v>16</v>
      </c>
      <c r="G28" s="4" t="s">
        <v>16</v>
      </c>
      <c r="H28" s="4">
        <f>H29+H30</f>
        <v>282874</v>
      </c>
      <c r="I28" s="4" t="s">
        <v>16</v>
      </c>
      <c r="J28" s="4">
        <v>0.026</v>
      </c>
      <c r="K28" s="4" t="s">
        <v>113</v>
      </c>
      <c r="L28" s="38">
        <f t="shared" si="6"/>
        <v>7354.724</v>
      </c>
      <c r="M28" s="4">
        <v>4</v>
      </c>
      <c r="N28" s="38">
        <f t="shared" si="4"/>
        <v>1838.681</v>
      </c>
      <c r="O28" s="16">
        <v>1.2</v>
      </c>
      <c r="P28" s="36">
        <f t="shared" si="5"/>
        <v>2206.4172</v>
      </c>
      <c r="Q28" s="50"/>
    </row>
    <row r="29" ht="48" customHeight="1" spans="1:17">
      <c r="A29" s="11" t="s">
        <v>149</v>
      </c>
      <c r="B29" s="4"/>
      <c r="C29" s="22"/>
      <c r="D29" s="4" t="s">
        <v>130</v>
      </c>
      <c r="E29" s="4" t="s">
        <v>126</v>
      </c>
      <c r="F29" s="4" t="s">
        <v>16</v>
      </c>
      <c r="G29" s="4" t="s">
        <v>16</v>
      </c>
      <c r="H29" s="4">
        <v>107361</v>
      </c>
      <c r="I29" s="4" t="s">
        <v>16</v>
      </c>
      <c r="J29" s="4">
        <v>0.131</v>
      </c>
      <c r="K29" s="4" t="s">
        <v>113</v>
      </c>
      <c r="L29" s="38">
        <f t="shared" si="6"/>
        <v>14064.291</v>
      </c>
      <c r="M29" s="4">
        <v>0.95</v>
      </c>
      <c r="N29" s="38">
        <f t="shared" si="4"/>
        <v>14804.5168421053</v>
      </c>
      <c r="O29" s="16">
        <v>1.2</v>
      </c>
      <c r="P29" s="36">
        <f t="shared" ref="P29:P34" si="7">N29*O29</f>
        <v>17765.4202105263</v>
      </c>
      <c r="Q29" s="50"/>
    </row>
    <row r="30" ht="48" customHeight="1" spans="1:17">
      <c r="A30" s="11" t="s">
        <v>149</v>
      </c>
      <c r="B30" s="4"/>
      <c r="C30" s="22"/>
      <c r="D30" s="4" t="s">
        <v>131</v>
      </c>
      <c r="E30" s="4" t="s">
        <v>126</v>
      </c>
      <c r="F30" s="4" t="s">
        <v>16</v>
      </c>
      <c r="G30" s="4" t="s">
        <v>16</v>
      </c>
      <c r="H30" s="4">
        <v>175513</v>
      </c>
      <c r="I30" s="4" t="s">
        <v>16</v>
      </c>
      <c r="J30" s="4">
        <v>0.109</v>
      </c>
      <c r="K30" s="4" t="s">
        <v>113</v>
      </c>
      <c r="L30" s="38">
        <f t="shared" si="6"/>
        <v>19130.917</v>
      </c>
      <c r="M30" s="4">
        <v>0.95</v>
      </c>
      <c r="N30" s="38">
        <f t="shared" si="4"/>
        <v>20137.8073684211</v>
      </c>
      <c r="O30" s="16">
        <v>1.2</v>
      </c>
      <c r="P30" s="36">
        <f t="shared" si="7"/>
        <v>24165.3688421053</v>
      </c>
      <c r="Q30" s="50"/>
    </row>
    <row r="31" ht="48" customHeight="1" spans="1:17">
      <c r="A31" s="11" t="s">
        <v>149</v>
      </c>
      <c r="B31" s="4"/>
      <c r="C31" s="22"/>
      <c r="D31" s="4" t="s">
        <v>132</v>
      </c>
      <c r="E31" s="4" t="s">
        <v>126</v>
      </c>
      <c r="F31" s="4" t="s">
        <v>16</v>
      </c>
      <c r="G31" s="4" t="s">
        <v>16</v>
      </c>
      <c r="H31" s="4">
        <f>H29</f>
        <v>107361</v>
      </c>
      <c r="I31" s="4" t="s">
        <v>16</v>
      </c>
      <c r="J31" s="4">
        <v>0.17</v>
      </c>
      <c r="K31" s="4" t="s">
        <v>113</v>
      </c>
      <c r="L31" s="38">
        <f t="shared" si="6"/>
        <v>18251.37</v>
      </c>
      <c r="M31" s="4">
        <v>0.95</v>
      </c>
      <c r="N31" s="38">
        <f t="shared" si="4"/>
        <v>19211.9684210526</v>
      </c>
      <c r="O31" s="16">
        <v>1.2</v>
      </c>
      <c r="P31" s="36">
        <f t="shared" si="7"/>
        <v>23054.3621052632</v>
      </c>
      <c r="Q31" s="50"/>
    </row>
    <row r="32" ht="48" customHeight="1" spans="1:17">
      <c r="A32" s="11" t="s">
        <v>149</v>
      </c>
      <c r="B32" s="4"/>
      <c r="C32" s="23"/>
      <c r="D32" s="4" t="s">
        <v>133</v>
      </c>
      <c r="E32" s="4" t="s">
        <v>126</v>
      </c>
      <c r="F32" s="4" t="s">
        <v>16</v>
      </c>
      <c r="G32" s="4" t="s">
        <v>16</v>
      </c>
      <c r="H32" s="4">
        <f>H30</f>
        <v>175513</v>
      </c>
      <c r="I32" s="4" t="s">
        <v>16</v>
      </c>
      <c r="J32" s="4">
        <v>0.15</v>
      </c>
      <c r="K32" s="4" t="s">
        <v>113</v>
      </c>
      <c r="L32" s="38">
        <f t="shared" si="6"/>
        <v>26326.95</v>
      </c>
      <c r="M32" s="4">
        <v>0.95</v>
      </c>
      <c r="N32" s="38">
        <f t="shared" si="4"/>
        <v>27712.5789473684</v>
      </c>
      <c r="O32" s="16">
        <v>1.2</v>
      </c>
      <c r="P32" s="36">
        <f t="shared" si="7"/>
        <v>33255.0947368421</v>
      </c>
      <c r="Q32" s="50"/>
    </row>
    <row r="33" ht="145" customHeight="1" spans="1:17">
      <c r="A33" s="11" t="s">
        <v>149</v>
      </c>
      <c r="B33" s="4"/>
      <c r="C33" s="17" t="s">
        <v>134</v>
      </c>
      <c r="D33" s="4" t="s">
        <v>115</v>
      </c>
      <c r="E33" s="4" t="s">
        <v>126</v>
      </c>
      <c r="F33" s="4" t="s">
        <v>16</v>
      </c>
      <c r="G33" s="4" t="s">
        <v>16</v>
      </c>
      <c r="H33" s="4">
        <v>295448</v>
      </c>
      <c r="I33" s="4" t="s">
        <v>16</v>
      </c>
      <c r="J33" s="4">
        <v>0.086</v>
      </c>
      <c r="K33" s="4" t="s">
        <v>113</v>
      </c>
      <c r="L33" s="38">
        <f t="shared" si="6"/>
        <v>25408.528</v>
      </c>
      <c r="M33" s="4">
        <v>4</v>
      </c>
      <c r="N33" s="38">
        <f t="shared" si="4"/>
        <v>6352.132</v>
      </c>
      <c r="O33" s="16">
        <v>1.2</v>
      </c>
      <c r="P33" s="36">
        <f t="shared" si="7"/>
        <v>7622.5584</v>
      </c>
      <c r="Q33" s="50"/>
    </row>
    <row r="34" ht="24.95" customHeight="1" spans="1:17">
      <c r="A34" s="11" t="s">
        <v>149</v>
      </c>
      <c r="B34" s="4"/>
      <c r="C34" s="21" t="s">
        <v>150</v>
      </c>
      <c r="D34" s="4" t="s">
        <v>111</v>
      </c>
      <c r="E34" s="4" t="s">
        <v>126</v>
      </c>
      <c r="F34" s="4" t="s">
        <v>16</v>
      </c>
      <c r="G34" s="4" t="s">
        <v>16</v>
      </c>
      <c r="H34" s="4">
        <f>H35+H36</f>
        <v>263851</v>
      </c>
      <c r="I34" s="4" t="s">
        <v>16</v>
      </c>
      <c r="J34" s="4">
        <v>0.019</v>
      </c>
      <c r="K34" s="4" t="s">
        <v>113</v>
      </c>
      <c r="L34" s="38">
        <f t="shared" si="6"/>
        <v>5013.169</v>
      </c>
      <c r="M34" s="4">
        <v>2.18</v>
      </c>
      <c r="N34" s="38">
        <f t="shared" si="4"/>
        <v>2299.61880733945</v>
      </c>
      <c r="O34" s="16">
        <v>1.2</v>
      </c>
      <c r="P34" s="36">
        <f t="shared" si="7"/>
        <v>2759.54256880734</v>
      </c>
      <c r="Q34" s="50"/>
    </row>
    <row r="35" ht="24.95" customHeight="1" spans="1:17">
      <c r="A35" s="11" t="s">
        <v>149</v>
      </c>
      <c r="B35" s="4"/>
      <c r="C35" s="22"/>
      <c r="D35" s="4" t="s">
        <v>136</v>
      </c>
      <c r="E35" s="4" t="s">
        <v>126</v>
      </c>
      <c r="F35" s="4" t="s">
        <v>16</v>
      </c>
      <c r="G35" s="4" t="s">
        <v>16</v>
      </c>
      <c r="H35" s="4">
        <v>119019</v>
      </c>
      <c r="I35" s="4" t="s">
        <v>16</v>
      </c>
      <c r="J35" s="40">
        <f>0.002*28*80%</f>
        <v>0.0448</v>
      </c>
      <c r="K35" s="4" t="s">
        <v>113</v>
      </c>
      <c r="L35" s="38">
        <f t="shared" si="6"/>
        <v>5332.0512</v>
      </c>
      <c r="M35" s="4">
        <v>0.95</v>
      </c>
      <c r="N35" s="38">
        <f t="shared" si="4"/>
        <v>5612.68547368421</v>
      </c>
      <c r="O35" s="16">
        <v>1.2</v>
      </c>
      <c r="P35" s="36">
        <f t="shared" ref="P35:P38" si="8">N35*O35</f>
        <v>6735.22256842105</v>
      </c>
      <c r="Q35" s="50"/>
    </row>
    <row r="36" ht="24.95" customHeight="1" spans="1:17">
      <c r="A36" s="11" t="s">
        <v>149</v>
      </c>
      <c r="B36" s="4"/>
      <c r="C36" s="22"/>
      <c r="D36" s="4" t="s">
        <v>137</v>
      </c>
      <c r="E36" s="4" t="s">
        <v>126</v>
      </c>
      <c r="F36" s="4" t="s">
        <v>16</v>
      </c>
      <c r="G36" s="4" t="s">
        <v>16</v>
      </c>
      <c r="H36" s="4">
        <v>144832</v>
      </c>
      <c r="I36" s="4" t="s">
        <v>16</v>
      </c>
      <c r="J36" s="40">
        <f>0.0024*28*80%</f>
        <v>0.05376</v>
      </c>
      <c r="K36" s="4" t="s">
        <v>113</v>
      </c>
      <c r="L36" s="38">
        <f t="shared" si="6"/>
        <v>7786.16832</v>
      </c>
      <c r="M36" s="4">
        <v>0.95</v>
      </c>
      <c r="N36" s="38">
        <f t="shared" si="4"/>
        <v>8195.96665263158</v>
      </c>
      <c r="O36" s="16">
        <v>1.2</v>
      </c>
      <c r="P36" s="36">
        <f t="shared" si="8"/>
        <v>9835.1599831579</v>
      </c>
      <c r="Q36" s="50"/>
    </row>
    <row r="37" ht="24.95" customHeight="1" spans="1:17">
      <c r="A37" s="11" t="s">
        <v>149</v>
      </c>
      <c r="B37" s="4"/>
      <c r="C37" s="22"/>
      <c r="D37" s="4" t="s">
        <v>138</v>
      </c>
      <c r="E37" s="4" t="s">
        <v>126</v>
      </c>
      <c r="F37" s="4" t="s">
        <v>16</v>
      </c>
      <c r="G37" s="4" t="s">
        <v>16</v>
      </c>
      <c r="H37" s="4">
        <f>H35</f>
        <v>119019</v>
      </c>
      <c r="I37" s="4" t="s">
        <v>16</v>
      </c>
      <c r="J37" s="12">
        <f>0.053*80%</f>
        <v>0.0424</v>
      </c>
      <c r="K37" s="4" t="s">
        <v>113</v>
      </c>
      <c r="L37" s="38">
        <f t="shared" si="6"/>
        <v>5046.4056</v>
      </c>
      <c r="M37" s="4">
        <v>0.95</v>
      </c>
      <c r="N37" s="38">
        <f t="shared" si="4"/>
        <v>5312.00589473684</v>
      </c>
      <c r="O37" s="16">
        <v>1.2</v>
      </c>
      <c r="P37" s="36">
        <f t="shared" si="8"/>
        <v>6374.40707368421</v>
      </c>
      <c r="Q37" s="50"/>
    </row>
    <row r="38" ht="24.95" customHeight="1" spans="1:17">
      <c r="A38" s="11" t="s">
        <v>149</v>
      </c>
      <c r="B38" s="4"/>
      <c r="C38" s="23"/>
      <c r="D38" s="4" t="s">
        <v>139</v>
      </c>
      <c r="E38" s="4" t="s">
        <v>126</v>
      </c>
      <c r="F38" s="4" t="s">
        <v>16</v>
      </c>
      <c r="G38" s="4" t="s">
        <v>16</v>
      </c>
      <c r="H38" s="4">
        <f>H36</f>
        <v>144832</v>
      </c>
      <c r="I38" s="4" t="s">
        <v>16</v>
      </c>
      <c r="J38" s="12">
        <f>0.06*80%</f>
        <v>0.048</v>
      </c>
      <c r="K38" s="4" t="s">
        <v>113</v>
      </c>
      <c r="L38" s="38">
        <f t="shared" si="6"/>
        <v>6951.936</v>
      </c>
      <c r="M38" s="4">
        <v>0.95</v>
      </c>
      <c r="N38" s="38">
        <f t="shared" si="4"/>
        <v>7317.82736842105</v>
      </c>
      <c r="O38" s="16">
        <v>1.2</v>
      </c>
      <c r="P38" s="36">
        <f t="shared" si="8"/>
        <v>8781.39284210526</v>
      </c>
      <c r="Q38" s="50"/>
    </row>
    <row r="39" ht="32.25" customHeight="1" spans="1:17">
      <c r="A39" s="16" t="s">
        <v>84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36">
        <f>SUM(P25:P38)</f>
        <v>155439.704130913</v>
      </c>
      <c r="Q39" s="50"/>
    </row>
    <row r="40" ht="20.1" customHeight="1" spans="1:17">
      <c r="A40" s="11" t="s">
        <v>149</v>
      </c>
      <c r="B40" s="24"/>
      <c r="C40" s="15" t="s">
        <v>140</v>
      </c>
      <c r="D40" s="4" t="s">
        <v>16</v>
      </c>
      <c r="E40" s="4" t="s">
        <v>16</v>
      </c>
      <c r="F40" s="4" t="s">
        <v>16</v>
      </c>
      <c r="G40" s="4" t="s">
        <v>16</v>
      </c>
      <c r="H40" s="4">
        <f>H25</f>
        <v>768145</v>
      </c>
      <c r="I40" s="4" t="s">
        <v>16</v>
      </c>
      <c r="J40" s="4">
        <v>0.0243</v>
      </c>
      <c r="K40" s="4" t="s">
        <v>113</v>
      </c>
      <c r="L40" s="38">
        <f>H40*J40</f>
        <v>18665.9235</v>
      </c>
      <c r="M40" s="4">
        <v>4</v>
      </c>
      <c r="N40" s="38">
        <f>L40/M40</f>
        <v>4666.480875</v>
      </c>
      <c r="O40" s="16">
        <v>1.2</v>
      </c>
      <c r="P40" s="36">
        <f>N40*O40</f>
        <v>5599.77705</v>
      </c>
      <c r="Q40" s="50"/>
    </row>
    <row r="41" ht="20.1" customHeight="1" spans="1:17">
      <c r="A41" s="11" t="s">
        <v>149</v>
      </c>
      <c r="B41" s="24"/>
      <c r="C41" s="15" t="s">
        <v>141</v>
      </c>
      <c r="D41" s="4" t="s">
        <v>16</v>
      </c>
      <c r="E41" s="4" t="s">
        <v>16</v>
      </c>
      <c r="F41" s="4" t="s">
        <v>16</v>
      </c>
      <c r="G41" s="4" t="s">
        <v>16</v>
      </c>
      <c r="H41" s="4">
        <f>H26</f>
        <v>396990</v>
      </c>
      <c r="I41" s="4" t="s">
        <v>16</v>
      </c>
      <c r="J41" s="4">
        <v>0.0155</v>
      </c>
      <c r="K41" s="4" t="s">
        <v>113</v>
      </c>
      <c r="L41" s="38">
        <f>H41*J41</f>
        <v>6153.345</v>
      </c>
      <c r="M41" s="4">
        <v>4</v>
      </c>
      <c r="N41" s="38">
        <f>L41/M41</f>
        <v>1538.33625</v>
      </c>
      <c r="O41" s="16">
        <v>1.2</v>
      </c>
      <c r="P41" s="36">
        <f>N41*O41</f>
        <v>1846.0035</v>
      </c>
      <c r="Q41" s="50"/>
    </row>
    <row r="42" ht="20.1" customHeight="1" spans="1:17">
      <c r="A42" s="11" t="s">
        <v>149</v>
      </c>
      <c r="B42" s="25"/>
      <c r="C42" s="15" t="s">
        <v>142</v>
      </c>
      <c r="D42" s="15" t="s">
        <v>16</v>
      </c>
      <c r="E42" s="15" t="s">
        <v>16</v>
      </c>
      <c r="F42" s="15" t="s">
        <v>16</v>
      </c>
      <c r="G42" s="15" t="s">
        <v>16</v>
      </c>
      <c r="H42" s="15">
        <f>H27</f>
        <v>62382</v>
      </c>
      <c r="I42" s="15" t="s">
        <v>16</v>
      </c>
      <c r="J42" s="15">
        <v>0.013</v>
      </c>
      <c r="K42" s="15" t="s">
        <v>113</v>
      </c>
      <c r="L42" s="39">
        <f t="shared" ref="L42:L45" si="9">H42*J42</f>
        <v>810.966</v>
      </c>
      <c r="M42" s="15">
        <v>4</v>
      </c>
      <c r="N42" s="39">
        <f t="shared" ref="N42:N45" si="10">L42/M42</f>
        <v>202.7415</v>
      </c>
      <c r="O42" s="15">
        <v>1.2</v>
      </c>
      <c r="P42" s="39">
        <f t="shared" ref="P42:P45" si="11">N42*O42</f>
        <v>243.2898</v>
      </c>
      <c r="Q42" s="50"/>
    </row>
    <row r="43" ht="20.1" customHeight="1" spans="1:17">
      <c r="A43" s="11" t="s">
        <v>149</v>
      </c>
      <c r="B43" s="24"/>
      <c r="C43" s="15" t="s">
        <v>143</v>
      </c>
      <c r="D43" s="4" t="s">
        <v>16</v>
      </c>
      <c r="E43" s="4" t="s">
        <v>16</v>
      </c>
      <c r="F43" s="4" t="s">
        <v>16</v>
      </c>
      <c r="G43" s="4" t="s">
        <v>16</v>
      </c>
      <c r="H43" s="4">
        <f>H28</f>
        <v>282874</v>
      </c>
      <c r="I43" s="4" t="s">
        <v>16</v>
      </c>
      <c r="J43" s="4">
        <v>0.0159</v>
      </c>
      <c r="K43" s="4" t="s">
        <v>113</v>
      </c>
      <c r="L43" s="38">
        <f t="shared" si="9"/>
        <v>4497.6966</v>
      </c>
      <c r="M43" s="4">
        <v>4</v>
      </c>
      <c r="N43" s="38">
        <f t="shared" si="10"/>
        <v>1124.42415</v>
      </c>
      <c r="O43" s="16">
        <v>1.2</v>
      </c>
      <c r="P43" s="36">
        <f t="shared" si="11"/>
        <v>1349.30898</v>
      </c>
      <c r="Q43" s="50"/>
    </row>
    <row r="44" ht="20.1" customHeight="1" spans="1:17">
      <c r="A44" s="11" t="s">
        <v>149</v>
      </c>
      <c r="B44" s="24"/>
      <c r="C44" s="15" t="s">
        <v>144</v>
      </c>
      <c r="D44" s="4" t="s">
        <v>16</v>
      </c>
      <c r="E44" s="4" t="s">
        <v>16</v>
      </c>
      <c r="F44" s="4" t="s">
        <v>16</v>
      </c>
      <c r="G44" s="4" t="s">
        <v>16</v>
      </c>
      <c r="H44" s="4">
        <f>H33</f>
        <v>295448</v>
      </c>
      <c r="I44" s="4" t="s">
        <v>16</v>
      </c>
      <c r="J44" s="4">
        <v>0.0348</v>
      </c>
      <c r="K44" s="4" t="s">
        <v>113</v>
      </c>
      <c r="L44" s="38">
        <f t="shared" si="9"/>
        <v>10281.5904</v>
      </c>
      <c r="M44" s="4">
        <v>4</v>
      </c>
      <c r="N44" s="38">
        <f t="shared" si="10"/>
        <v>2570.3976</v>
      </c>
      <c r="O44" s="16">
        <v>1.2</v>
      </c>
      <c r="P44" s="36">
        <f t="shared" si="11"/>
        <v>3084.47712</v>
      </c>
      <c r="Q44" s="50"/>
    </row>
    <row r="45" ht="20.1" customHeight="1" spans="1:16">
      <c r="A45" s="11" t="s">
        <v>149</v>
      </c>
      <c r="B45" s="24"/>
      <c r="C45" s="15" t="s">
        <v>145</v>
      </c>
      <c r="D45" s="4" t="s">
        <v>16</v>
      </c>
      <c r="E45" s="4" t="s">
        <v>16</v>
      </c>
      <c r="F45" s="4" t="s">
        <v>16</v>
      </c>
      <c r="G45" s="4" t="s">
        <v>16</v>
      </c>
      <c r="H45" s="4">
        <f>H34</f>
        <v>263851</v>
      </c>
      <c r="I45" s="4" t="s">
        <v>16</v>
      </c>
      <c r="J45" s="4">
        <v>0</v>
      </c>
      <c r="K45" s="4" t="s">
        <v>113</v>
      </c>
      <c r="L45" s="4">
        <f t="shared" si="9"/>
        <v>0</v>
      </c>
      <c r="M45" s="4">
        <v>4</v>
      </c>
      <c r="N45" s="4">
        <f t="shared" si="10"/>
        <v>0</v>
      </c>
      <c r="O45" s="16">
        <v>1.2</v>
      </c>
      <c r="P45" s="36">
        <f t="shared" si="11"/>
        <v>0</v>
      </c>
    </row>
    <row r="46" ht="27" customHeight="1" spans="1:17">
      <c r="A46" s="16" t="s">
        <v>101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36">
        <f>SUM(P40:P45)</f>
        <v>12122.85645</v>
      </c>
      <c r="Q46" s="1" t="s">
        <v>18</v>
      </c>
    </row>
    <row r="47" ht="31.5" customHeight="1" spans="1:1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36">
        <f>P46+P39+P24</f>
        <v>221184.057200903</v>
      </c>
      <c r="Q47" s="51" t="e">
        <f>P47+十一月!P47+sheet1!P13</f>
        <v>#VALUE!</v>
      </c>
    </row>
    <row r="48" ht="31.5" customHeight="1" spans="1:17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41"/>
      <c r="Q48" s="51"/>
    </row>
    <row r="49" ht="20.1" customHeight="1" spans="11:23">
      <c r="K49" s="42" t="s">
        <v>151</v>
      </c>
      <c r="L49" s="42"/>
      <c r="M49" s="42"/>
      <c r="N49" s="42"/>
      <c r="O49" s="42"/>
      <c r="P49" s="42"/>
      <c r="R49" s="24" t="s">
        <v>18</v>
      </c>
      <c r="S49" s="24"/>
      <c r="T49" s="24"/>
      <c r="U49" s="24"/>
      <c r="V49" s="24"/>
      <c r="W49" s="24"/>
    </row>
    <row r="50" ht="20.1" customHeight="1" spans="11:23">
      <c r="K50" s="42" t="s">
        <v>11</v>
      </c>
      <c r="L50" s="43">
        <f>L7+L18+L21+L23+L34</f>
        <v>9189.169</v>
      </c>
      <c r="M50" s="26">
        <v>2.18</v>
      </c>
      <c r="N50" s="44">
        <f>L50/M50</f>
        <v>4215.21513761468</v>
      </c>
      <c r="O50" s="26">
        <v>1.2</v>
      </c>
      <c r="P50" s="43">
        <f>N50*O50</f>
        <v>5058.25816513761</v>
      </c>
      <c r="R50" s="24" t="s">
        <v>11</v>
      </c>
      <c r="S50" s="38" t="e">
        <f>L50+十一月!L50+sheet1!#REF!</f>
        <v>#REF!</v>
      </c>
      <c r="T50" s="4">
        <v>2.18</v>
      </c>
      <c r="U50" s="38" t="e">
        <f>S50/T50</f>
        <v>#REF!</v>
      </c>
      <c r="V50" s="4">
        <v>1.2</v>
      </c>
      <c r="W50" s="38" t="e">
        <f>U50*V50</f>
        <v>#REF!</v>
      </c>
    </row>
    <row r="51" ht="20.1" customHeight="1" spans="3:23">
      <c r="C51" s="4"/>
      <c r="D51" s="4" t="s">
        <v>152</v>
      </c>
      <c r="E51" s="4" t="s">
        <v>153</v>
      </c>
      <c r="F51" s="4" t="s">
        <v>151</v>
      </c>
      <c r="K51" s="42" t="s">
        <v>12</v>
      </c>
      <c r="L51" s="43">
        <f>L10+L11+L19+L20+L22+L25+L26+L28+L33+L40+L41+L43+L44</f>
        <v>113896.4275</v>
      </c>
      <c r="M51" s="26">
        <v>4</v>
      </c>
      <c r="N51" s="44">
        <f t="shared" ref="N51:N53" si="12">L51/M51</f>
        <v>28474.106875</v>
      </c>
      <c r="O51" s="26">
        <v>1.2</v>
      </c>
      <c r="P51" s="43">
        <f t="shared" ref="P51:P53" si="13">N51*O51</f>
        <v>34168.92825</v>
      </c>
      <c r="R51" s="24" t="s">
        <v>12</v>
      </c>
      <c r="S51" s="38" t="e">
        <f>L51+十一月!L51+sheet1!#REF!</f>
        <v>#REF!</v>
      </c>
      <c r="T51" s="4">
        <v>4</v>
      </c>
      <c r="U51" s="38" t="e">
        <f t="shared" ref="U51:U53" si="14">S51/T51</f>
        <v>#REF!</v>
      </c>
      <c r="V51" s="4">
        <v>1.2</v>
      </c>
      <c r="W51" s="38" t="e">
        <f t="shared" ref="W51:W53" si="15">U51*V51</f>
        <v>#REF!</v>
      </c>
    </row>
    <row r="52" ht="20.1" customHeight="1" spans="3:23">
      <c r="C52" s="4" t="s">
        <v>154</v>
      </c>
      <c r="D52" s="27" t="e">
        <f>(W54+W60)/10000</f>
        <v>#REF!</v>
      </c>
      <c r="E52" s="27" t="e">
        <f>W60/10000</f>
        <v>#REF!</v>
      </c>
      <c r="F52" s="27" t="e">
        <f>D52-E52</f>
        <v>#REF!</v>
      </c>
      <c r="K52" s="42" t="s">
        <v>13</v>
      </c>
      <c r="L52" s="43">
        <f>L8+L29+L30+L35+L36</f>
        <v>52441.42752</v>
      </c>
      <c r="M52" s="26">
        <v>0.95</v>
      </c>
      <c r="N52" s="44">
        <f t="shared" si="12"/>
        <v>55201.5026526316</v>
      </c>
      <c r="O52" s="26">
        <v>1.2</v>
      </c>
      <c r="P52" s="43">
        <f t="shared" si="13"/>
        <v>66241.8031831579</v>
      </c>
      <c r="R52" s="24" t="s">
        <v>13</v>
      </c>
      <c r="S52" s="38" t="e">
        <f>L52+十一月!L52+sheet1!#REF!</f>
        <v>#REF!</v>
      </c>
      <c r="T52" s="4">
        <v>0.95</v>
      </c>
      <c r="U52" s="38" t="e">
        <f t="shared" si="14"/>
        <v>#REF!</v>
      </c>
      <c r="V52" s="4">
        <v>1.2</v>
      </c>
      <c r="W52" s="38" t="e">
        <f t="shared" si="15"/>
        <v>#REF!</v>
      </c>
    </row>
    <row r="53" ht="20.1" customHeight="1" spans="3:23">
      <c r="C53" s="4" t="s">
        <v>155</v>
      </c>
      <c r="D53" s="27">
        <f>E53+F53</f>
        <v>8.9773</v>
      </c>
      <c r="E53" s="27">
        <v>0.4497</v>
      </c>
      <c r="F53" s="27">
        <v>8.5276</v>
      </c>
      <c r="K53" s="42" t="s">
        <v>14</v>
      </c>
      <c r="L53" s="43">
        <f>L9+L31+L32+L37+L38</f>
        <v>88130.6616</v>
      </c>
      <c r="M53" s="26">
        <v>0.95</v>
      </c>
      <c r="N53" s="44">
        <f t="shared" si="12"/>
        <v>92769.1174736842</v>
      </c>
      <c r="O53" s="26">
        <v>1.2</v>
      </c>
      <c r="P53" s="43">
        <f t="shared" si="13"/>
        <v>111322.940968421</v>
      </c>
      <c r="R53" s="24" t="s">
        <v>14</v>
      </c>
      <c r="S53" s="38" t="e">
        <f>L53+十一月!L53+sheet1!#REF!</f>
        <v>#REF!</v>
      </c>
      <c r="T53" s="4">
        <v>0.95</v>
      </c>
      <c r="U53" s="38" t="e">
        <f t="shared" si="14"/>
        <v>#REF!</v>
      </c>
      <c r="V53" s="4">
        <v>1.2</v>
      </c>
      <c r="W53" s="38" t="e">
        <f t="shared" si="15"/>
        <v>#REF!</v>
      </c>
    </row>
    <row r="54" ht="20.1" customHeight="1" spans="3:23">
      <c r="C54" s="15" t="s">
        <v>156</v>
      </c>
      <c r="D54" s="28" t="e">
        <f>D52-D53</f>
        <v>#REF!</v>
      </c>
      <c r="E54" s="29" t="e">
        <f>E52-E53</f>
        <v>#REF!</v>
      </c>
      <c r="F54" s="29" t="e">
        <f>F52-F53</f>
        <v>#REF!</v>
      </c>
      <c r="K54" s="42"/>
      <c r="L54" s="26"/>
      <c r="M54" s="26"/>
      <c r="N54" s="26"/>
      <c r="O54" s="26"/>
      <c r="P54" s="43">
        <f>SUM(P50:P53)</f>
        <v>216791.930566717</v>
      </c>
      <c r="R54" s="24"/>
      <c r="S54" s="4"/>
      <c r="T54" s="4"/>
      <c r="U54" s="4"/>
      <c r="V54" s="4"/>
      <c r="W54" s="38" t="e">
        <f>SUM(W50:W53)</f>
        <v>#REF!</v>
      </c>
    </row>
    <row r="55" ht="30.75" customHeight="1" spans="5:23">
      <c r="E55" s="30"/>
      <c r="F55" s="30"/>
      <c r="K55" s="45" t="s">
        <v>142</v>
      </c>
      <c r="L55" s="45"/>
      <c r="M55" s="45"/>
      <c r="N55" s="45"/>
      <c r="O55" s="45"/>
      <c r="P55" s="45"/>
      <c r="R55" s="52" t="s">
        <v>142</v>
      </c>
      <c r="S55" s="4"/>
      <c r="T55" s="4"/>
      <c r="U55" s="4"/>
      <c r="V55" s="4"/>
      <c r="W55" s="38"/>
    </row>
    <row r="56" ht="30.75" customHeight="1" spans="5:23">
      <c r="E56" s="30"/>
      <c r="F56" s="30"/>
      <c r="K56" s="26" t="s">
        <v>11</v>
      </c>
      <c r="L56" s="26">
        <f>L12+L15</f>
        <v>234</v>
      </c>
      <c r="M56" s="26">
        <v>2.18</v>
      </c>
      <c r="N56" s="43">
        <f>L56/M56</f>
        <v>107.339449541284</v>
      </c>
      <c r="O56" s="26">
        <v>1.2</v>
      </c>
      <c r="P56" s="43">
        <f>N56*O56</f>
        <v>128.807339449541</v>
      </c>
      <c r="R56" s="24" t="s">
        <v>11</v>
      </c>
      <c r="S56" s="4" t="e">
        <f>L56+十一月!L56+sheet1!#REF!</f>
        <v>#REF!</v>
      </c>
      <c r="T56" s="4">
        <v>2.18</v>
      </c>
      <c r="U56" s="38" t="e">
        <f>S56/T56</f>
        <v>#REF!</v>
      </c>
      <c r="V56" s="4">
        <v>1.2</v>
      </c>
      <c r="W56" s="38" t="e">
        <f>U56*V56</f>
        <v>#REF!</v>
      </c>
    </row>
    <row r="57" ht="30.75" customHeight="1" spans="5:23">
      <c r="E57" s="30"/>
      <c r="F57" s="30"/>
      <c r="K57" s="26" t="s">
        <v>12</v>
      </c>
      <c r="L57" s="26">
        <f>L42+L27</f>
        <v>3680.538</v>
      </c>
      <c r="M57" s="26">
        <v>4</v>
      </c>
      <c r="N57" s="43">
        <f t="shared" ref="N57:N59" si="16">L57/M57</f>
        <v>920.1345</v>
      </c>
      <c r="O57" s="26">
        <v>1.2</v>
      </c>
      <c r="P57" s="43">
        <f t="shared" ref="P57:P59" si="17">N57*O57</f>
        <v>1104.1614</v>
      </c>
      <c r="R57" s="24" t="s">
        <v>12</v>
      </c>
      <c r="S57" s="4" t="e">
        <f>L57+十一月!L57+sheet1!#REF!</f>
        <v>#REF!</v>
      </c>
      <c r="T57" s="4">
        <v>4</v>
      </c>
      <c r="U57" s="38" t="e">
        <f t="shared" ref="U57:U59" si="18">S57/T57</f>
        <v>#REF!</v>
      </c>
      <c r="V57" s="4">
        <v>1.2</v>
      </c>
      <c r="W57" s="38" t="e">
        <f t="shared" ref="W57:W59" si="19">U57*V57</f>
        <v>#REF!</v>
      </c>
    </row>
    <row r="58" ht="20.1" customHeight="1" spans="5:23">
      <c r="E58" s="30"/>
      <c r="F58" s="30"/>
      <c r="K58" s="26" t="s">
        <v>13</v>
      </c>
      <c r="L58" s="26">
        <f>L13+L16</f>
        <v>1232</v>
      </c>
      <c r="M58" s="26">
        <v>0.95</v>
      </c>
      <c r="N58" s="43">
        <f t="shared" si="16"/>
        <v>1296.84210526316</v>
      </c>
      <c r="O58" s="26">
        <v>1.2</v>
      </c>
      <c r="P58" s="43">
        <f t="shared" si="17"/>
        <v>1556.21052631579</v>
      </c>
      <c r="R58" s="24" t="s">
        <v>13</v>
      </c>
      <c r="S58" s="4" t="e">
        <f>L58+十一月!L58+sheet1!#REF!</f>
        <v>#REF!</v>
      </c>
      <c r="T58" s="4">
        <v>0.95</v>
      </c>
      <c r="U58" s="38" t="e">
        <f t="shared" si="18"/>
        <v>#REF!</v>
      </c>
      <c r="V58" s="4">
        <v>1.2</v>
      </c>
      <c r="W58" s="38" t="e">
        <f t="shared" si="19"/>
        <v>#REF!</v>
      </c>
    </row>
    <row r="59" ht="24.95" customHeight="1" spans="11:23">
      <c r="K59" s="26" t="s">
        <v>14</v>
      </c>
      <c r="L59" s="26">
        <f>L14+L17</f>
        <v>1269</v>
      </c>
      <c r="M59" s="26">
        <v>0.95</v>
      </c>
      <c r="N59" s="43">
        <f t="shared" si="16"/>
        <v>1335.78947368421</v>
      </c>
      <c r="O59" s="26">
        <v>1.2</v>
      </c>
      <c r="P59" s="43">
        <f t="shared" si="17"/>
        <v>1602.94736842105</v>
      </c>
      <c r="R59" s="24" t="s">
        <v>14</v>
      </c>
      <c r="S59" s="4" t="e">
        <f>L59+十一月!L59+sheet1!#REF!</f>
        <v>#REF!</v>
      </c>
      <c r="T59" s="4">
        <v>0.95</v>
      </c>
      <c r="U59" s="38" t="e">
        <f t="shared" si="18"/>
        <v>#REF!</v>
      </c>
      <c r="V59" s="4">
        <v>1.2</v>
      </c>
      <c r="W59" s="38" t="e">
        <f t="shared" si="19"/>
        <v>#REF!</v>
      </c>
    </row>
    <row r="60" ht="24.95" customHeight="1" spans="11:23">
      <c r="K60" s="26"/>
      <c r="L60" s="26"/>
      <c r="M60" s="26"/>
      <c r="N60" s="26"/>
      <c r="O60" s="26"/>
      <c r="P60" s="46">
        <f>SUM(P56:P59)</f>
        <v>4392.12663418638</v>
      </c>
      <c r="R60" s="24"/>
      <c r="S60" s="4"/>
      <c r="T60" s="4"/>
      <c r="U60" s="4"/>
      <c r="V60" s="4"/>
      <c r="W60" s="38" t="e">
        <f>SUM(W56:W59)</f>
        <v>#REF!</v>
      </c>
    </row>
    <row r="61" ht="24.95" customHeight="1" spans="11:23">
      <c r="K61" s="26"/>
      <c r="L61" s="26"/>
      <c r="M61" s="26"/>
      <c r="N61" s="26"/>
      <c r="O61" s="26"/>
      <c r="P61" s="46">
        <f>P54+P60</f>
        <v>221184.057200903</v>
      </c>
      <c r="R61" s="24"/>
      <c r="S61" s="4"/>
      <c r="T61" s="4"/>
      <c r="U61" s="4"/>
      <c r="V61" s="4"/>
      <c r="W61" s="38" t="e">
        <f>W54+W60</f>
        <v>#REF!</v>
      </c>
    </row>
  </sheetData>
  <mergeCells count="30">
    <mergeCell ref="A1:P1"/>
    <mergeCell ref="A2:M2"/>
    <mergeCell ref="A3:F3"/>
    <mergeCell ref="G3:M3"/>
    <mergeCell ref="F4:G4"/>
    <mergeCell ref="H4:K4"/>
    <mergeCell ref="A24:O24"/>
    <mergeCell ref="A39:O39"/>
    <mergeCell ref="A46:O46"/>
    <mergeCell ref="A47:O47"/>
    <mergeCell ref="A4:A5"/>
    <mergeCell ref="B4:B5"/>
    <mergeCell ref="C4:C5"/>
    <mergeCell ref="C7:C9"/>
    <mergeCell ref="C12:C14"/>
    <mergeCell ref="C15:C17"/>
    <mergeCell ref="C28:C32"/>
    <mergeCell ref="C34:C38"/>
    <mergeCell ref="D4:D5"/>
    <mergeCell ref="E4:E5"/>
    <mergeCell ref="E7:E9"/>
    <mergeCell ref="E12:E14"/>
    <mergeCell ref="E15:E17"/>
    <mergeCell ref="H19:H20"/>
    <mergeCell ref="I19:I20"/>
    <mergeCell ref="L4:L5"/>
    <mergeCell ref="M4:M5"/>
    <mergeCell ref="N4:N5"/>
    <mergeCell ref="O4:O5"/>
    <mergeCell ref="P4:P5"/>
  </mergeCells>
  <printOptions horizontalCentered="1"/>
  <pageMargins left="0.196850393700787" right="0.196850393700787" top="0.590551181102362" bottom="0.393700787401575" header="0.31496062992126" footer="0.31496062992126"/>
  <pageSetup paperSize="8" scale="81" orientation="landscape"/>
  <headerFooter/>
  <rowBreaks count="1" manualBreakCount="1">
    <brk id="24" max="16383" man="1"/>
  </rowBreaks>
  <colBreaks count="1" manualBreakCount="1">
    <brk id="16" max="1048575" man="1"/>
  </colBreaks>
  <ignoredErrors>
    <ignoredError sqref="P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四季度汇总表</vt:lpstr>
      <vt:lpstr>sheet1</vt:lpstr>
      <vt:lpstr>十一月</vt:lpstr>
      <vt:lpstr>十二月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</cp:lastModifiedBy>
  <dcterms:created xsi:type="dcterms:W3CDTF">2006-09-13T11:21:00Z</dcterms:created>
  <dcterms:modified xsi:type="dcterms:W3CDTF">2023-02-21T15:06:51Z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D5E0A6A00151469E98B865F9BB0EC2A8</vt:lpwstr>
  </property>
  <property fmtid="{D5CDD505-2E9C-101B-9397-08002B2CF9AE}" pid="3" name="KSOProductBuildVer">
    <vt:lpwstr>2052-11.1.0.13703</vt:lpwstr>
  </property>
  <property fmtid="{D5CDD505-2E9C-101B-9397-08002B2CF9AE}" pid="4" name="KSOReadingLayout">
    <vt:bool>true</vt:bool>
  </property>
</Properties>
</file>