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o/Desktop/EVALUACION CAPSTONE/Grupo2/"/>
    </mc:Choice>
  </mc:AlternateContent>
  <xr:revisionPtr revIDLastSave="0" documentId="13_ncr:1_{54C3C00C-2399-2849-BB2F-60A6E8572D47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<sst xmlns="http://schemas.openxmlformats.org/spreadsheetml/2006/main" count="164" uniqueCount="66">
  <si>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</si>
  <si>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</si>
  <si>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</si>
  <si>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</si>
  <si>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</si>
  <si>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</si>
  <si>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</si>
  <si>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</si>
  <si>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</si>
  <si>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</si>
  <si>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</si>
  <si>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</si>
  <si>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</si>
  <si>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</si>
  <si>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</si>
  <si>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</si>
  <si>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</si>
  <si>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</si>
  <si>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</si>
  <si>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</si>
  <si>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</si>
  <si>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</si>
  <si>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</si>
  <si>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</si>
  <si>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</si>
  <si>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</si>
  <si>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</si>
  <si>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</si>
  <si>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</si>
  <si>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</si>
  <si>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</si>
  <si>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</si>
  <si>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</si>
  <si>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</si>
  <si>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</si>
  <si>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</si>
  <si>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</si>
  <si>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</si>
  <si>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</si>
  <si>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</si>
  <si>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</si>
  <si>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</si>
  <si>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</si>
  <si>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</si>
  <si>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</si>
  <si>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</si>
  <si>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</si>
  <si>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</si>
  <si>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</si>
  <si>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</si>
  <si>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</si>
  <si>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</si>
  <si>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</si>
  <si>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</si>
  <si>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</si>
  <si>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</si>
  <si>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</si>
  <si>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</si>
  <si>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</si>
  <si>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</si>
  <si>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</si>
  <si>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</si>
  <si>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</si>
  <si>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GENERAL MUNOZ MATIAS JESUS</t>
  </si>
  <si>
    <t>MADRIAGA PENA MARCELO JESUS</t>
  </si>
  <si>
    <t>VILLA VILLAVICENCIO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</si>
</sst>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40" zoomScaleNormal="140" workbookViewId="0">
      <selection activeCell="C41" sqref="C41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57" t="s">
        <v>63</v>
      </c>
      <c r="C4" s="31">
        <f>C21</f>
        <v>4.9000000000000004</v>
      </c>
      <c r="D4" s="37">
        <f>C60</f>
        <v>3.8</v>
      </c>
      <c r="E4" s="36">
        <f>C4*C$2+D4*D$2</f>
        <v>4.57</v>
      </c>
    </row>
    <row r="5" spans="1:11" x14ac:dyDescent="0.2">
      <c r="A5" s="3">
        <v>2</v>
      </c>
      <c r="B5" s="57" t="s">
        <v>64</v>
      </c>
      <c r="C5" s="31">
        <f>C34</f>
        <v>4.9000000000000004</v>
      </c>
      <c r="D5" s="37">
        <f>C73</f>
        <v>3.8</v>
      </c>
      <c r="E5" s="36">
        <f t="shared" ref="E5:E6" si="0">C5*C$2+D5*D$2</f>
        <v>4.57</v>
      </c>
    </row>
    <row r="6" spans="1:11" x14ac:dyDescent="0.2">
      <c r="A6" s="3">
        <v>3</v>
      </c>
      <c r="B6" s="57" t="s">
        <v>65</v>
      </c>
      <c r="C6" s="31">
        <f>C47</f>
        <v>4.9000000000000004</v>
      </c>
      <c r="D6" s="37">
        <f>C86</f>
        <v>3.8</v>
      </c>
      <c r="E6" s="36">
        <f t="shared" si="0"/>
        <v>4.57</v>
      </c>
    </row>
    <row r="11" spans="1:11" ht="19" outlineLevel="1" x14ac:dyDescent="0.2">
      <c r="A11" s="38" t="s">
        <v>48</v>
      </c>
      <c r="B11" s="12" t="str">
        <f>B4</f>
        <v>GENERAL MUNOZ MATIAS JESUS</v>
      </c>
      <c r="C11" s="42" t="s">
        <v>9</v>
      </c>
      <c r="D11" s="43" t="s">
        <v>10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6" t="s">
        <v>11</v>
      </c>
      <c r="C12" s="41"/>
      <c r="D12" s="43" t="s">
        <v>5</v>
      </c>
      <c r="E12" s="45"/>
      <c r="F12" s="43" t="s">
        <v>6</v>
      </c>
      <c r="G12" s="45"/>
      <c r="H12" s="46" t="s">
        <v>17</v>
      </c>
      <c r="I12" s="45"/>
      <c r="J12" s="43" t="s">
        <v>7</v>
      </c>
      <c r="K12" s="45"/>
    </row>
    <row r="13" spans="1:11" ht="26" outlineLevel="1" x14ac:dyDescent="0.2">
      <c r="A13" s="40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0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6</v>
      </c>
      <c r="D14" s="13" t="str">
        <f t="shared" si="1"/>
        <v/>
      </c>
      <c r="E14" s="13" t="str">
        <f>IF(D14="X",100*0.25,"")</f>
        <v/>
      </c>
      <c r="F14" s="13" t="str">
        <f t="shared" si="2"/>
        <v>X</v>
      </c>
      <c r="G14" s="13">
        <f>IF(F14="X",60*0.25,"")</f>
        <v>15</v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0"/>
      <c r="B15" s="19" t="str">
        <f>RUBRICA!A6</f>
        <v>3. Responde las preguntas realizadas por la comisión, cumpliendo con los estándares de calidad de la disciplina.</v>
      </c>
      <c r="C15" s="17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0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0"/>
      <c r="B17" s="19" t="str">
        <f>RUBRICA!A8</f>
        <v>5. Expresa sus ideas con fluidez, claridad y precisión, utilizando lenguaje técnico propio de la disciplina.</v>
      </c>
      <c r="C17" s="17" t="s">
        <v>18</v>
      </c>
      <c r="D17" s="13" t="str">
        <f t="shared" si="1"/>
        <v/>
      </c>
      <c r="E17" s="13" t="str">
        <f>IF(D17="X",100*0.05,"")</f>
        <v/>
      </c>
      <c r="F17" s="13" t="str">
        <f t="shared" si="2"/>
        <v/>
      </c>
      <c r="G17" s="13" t="str">
        <f>IF(F17="X",60*0.05,"")</f>
        <v/>
      </c>
      <c r="H17" s="13" t="str">
        <f t="shared" si="3"/>
        <v>X</v>
      </c>
      <c r="I17" s="13">
        <f>IF(H17="X",30*0.05,"")</f>
        <v>1.5</v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0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0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18</v>
      </c>
      <c r="D19" s="13" t="str">
        <f>IF($C19=CL,"X","")</f>
        <v/>
      </c>
      <c r="E19" s="13" t="str">
        <f>IF(D19="X",100*0.1,"")</f>
        <v/>
      </c>
      <c r="F19" s="13" t="str">
        <f>IF($C19=L,"X","")</f>
        <v/>
      </c>
      <c r="G19" s="13" t="str">
        <f>IF(F19="X",60*0.1,"")</f>
        <v/>
      </c>
      <c r="H19" s="13" t="str">
        <f>IF($C19=ML,"X","")</f>
        <v>X</v>
      </c>
      <c r="I19" s="13">
        <f>IF(H19="X",30*0.1,"")</f>
        <v>3</v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39"/>
      <c r="B20" s="18" t="s">
        <v>4</v>
      </c>
      <c r="C20" s="22">
        <f>E20+G20+I20+K20</f>
        <v>71.5</v>
      </c>
      <c r="D20" s="14"/>
      <c r="E20" s="14">
        <f>SUM(E13:E19)</f>
        <v>40</v>
      </c>
      <c r="F20" s="14"/>
      <c r="G20" s="14">
        <f>SUM(G13:G19)</f>
        <v>27</v>
      </c>
      <c r="H20" s="14"/>
      <c r="I20" s="14">
        <f>SUM(I13:I19)</f>
        <v>4.5</v>
      </c>
      <c r="J20" s="14"/>
      <c r="K20" s="14">
        <f>SUM(K13:K19)</f>
        <v>0</v>
      </c>
    </row>
    <row r="21" spans="1:11" ht="15.75" customHeight="1" outlineLevel="1" x14ac:dyDescent="0.25">
      <c r="A21" s="41"/>
      <c r="B21" s="21" t="s">
        <v>12</v>
      </c>
      <c r="C21" s="15">
        <f>VLOOKUP(C20,ESCALA_IEP!A2:B202,2,FALSE)</f>
        <v>4.9000000000000004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8" t="s">
        <v>48</v>
      </c>
      <c r="B24" s="12" t="str">
        <f>B5</f>
        <v>MADRIAGA PENA MARCELO JESUS</v>
      </c>
      <c r="C24" s="42" t="s">
        <v>9</v>
      </c>
      <c r="D24" s="43" t="s">
        <v>10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6" t="s">
        <v>11</v>
      </c>
      <c r="C25" s="41"/>
      <c r="D25" s="43" t="s">
        <v>5</v>
      </c>
      <c r="E25" s="45"/>
      <c r="F25" s="43" t="s">
        <v>6</v>
      </c>
      <c r="G25" s="45"/>
      <c r="H25" s="46" t="s">
        <v>17</v>
      </c>
      <c r="I25" s="45"/>
      <c r="J25" s="43" t="s">
        <v>7</v>
      </c>
      <c r="K25" s="45"/>
    </row>
    <row r="26" spans="1:11" ht="24" customHeight="1" x14ac:dyDescent="0.2">
      <c r="A26" s="40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0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6</v>
      </c>
      <c r="D27" s="13" t="str">
        <f t="shared" si="7"/>
        <v/>
      </c>
      <c r="E27" s="13" t="str">
        <f>IF(D27="X",100*0.25,"")</f>
        <v/>
      </c>
      <c r="F27" s="13" t="str">
        <f t="shared" si="8"/>
        <v>X</v>
      </c>
      <c r="G27" s="13">
        <f>IF(F27="X",60*0.25,"")</f>
        <v>15</v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0"/>
      <c r="B28" s="19" t="str">
        <f>RUBRICA!A6</f>
        <v>3. Responde las preguntas realizadas por la comisión, cumpliendo con los estándares de calidad de la disciplina.</v>
      </c>
      <c r="C28" s="17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0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0"/>
      <c r="B30" s="19" t="str">
        <f>RUBRICA!A8</f>
        <v>5. Expresa sus ideas con fluidez, claridad y precisión, utilizando lenguaje técnico propio de la disciplina.</v>
      </c>
      <c r="C30" s="17" t="s">
        <v>18</v>
      </c>
      <c r="D30" s="13" t="str">
        <f t="shared" si="7"/>
        <v/>
      </c>
      <c r="E30" s="13" t="str">
        <f>IF(D30="X",100*0.05,"")</f>
        <v/>
      </c>
      <c r="F30" s="13" t="str">
        <f t="shared" si="8"/>
        <v/>
      </c>
      <c r="G30" s="13" t="str">
        <f>IF(F30="X",60*0.05,"")</f>
        <v/>
      </c>
      <c r="H30" s="13" t="str">
        <f t="shared" si="9"/>
        <v>X</v>
      </c>
      <c r="I30" s="13">
        <f>IF(H30="X",30*0.05,"")</f>
        <v>1.5</v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0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0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18</v>
      </c>
      <c r="D32" s="13" t="str">
        <f>IF($C32=CL,"X","")</f>
        <v/>
      </c>
      <c r="E32" s="13" t="str">
        <f>IF(D32="X",100*0.1,"")</f>
        <v/>
      </c>
      <c r="F32" s="13" t="str">
        <f>IF($C32=L,"X","")</f>
        <v/>
      </c>
      <c r="G32" s="13" t="str">
        <f>IF(F32="X",60*0.1,"")</f>
        <v/>
      </c>
      <c r="H32" s="13" t="str">
        <f>IF($C32=ML,"X","")</f>
        <v>X</v>
      </c>
      <c r="I32" s="13">
        <f>IF(H32="X",30*0.1,"")</f>
        <v>3</v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39"/>
      <c r="B33" s="18" t="s">
        <v>4</v>
      </c>
      <c r="C33" s="22">
        <f>E33+G33+I33+K33</f>
        <v>71.5</v>
      </c>
      <c r="D33" s="14"/>
      <c r="E33" s="14">
        <f>SUM(E26:E32)</f>
        <v>40</v>
      </c>
      <c r="F33" s="14"/>
      <c r="G33" s="14">
        <f>SUM(G26:G32)</f>
        <v>27</v>
      </c>
      <c r="H33" s="14"/>
      <c r="I33" s="14">
        <f>SUM(I26:I32)</f>
        <v>4.5</v>
      </c>
      <c r="J33" s="14"/>
      <c r="K33" s="14">
        <f>SUM(K26:K32)</f>
        <v>0</v>
      </c>
    </row>
    <row r="34" spans="1:11" ht="24" customHeight="1" x14ac:dyDescent="0.25">
      <c r="A34" s="41"/>
      <c r="B34" s="21" t="s">
        <v>12</v>
      </c>
      <c r="C34" s="15">
        <f>VLOOKUP(C33,ESCALA_IEP!A15:B215,2,FALSE)</f>
        <v>4.9000000000000004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8" t="s">
        <v>48</v>
      </c>
      <c r="B37" s="12" t="str">
        <f>B6</f>
        <v>VILLA VILLAVICENCIO ALEJANDRO</v>
      </c>
      <c r="C37" s="42" t="s">
        <v>9</v>
      </c>
      <c r="D37" s="43" t="s">
        <v>10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6" t="s">
        <v>11</v>
      </c>
      <c r="C38" s="41"/>
      <c r="D38" s="43" t="s">
        <v>5</v>
      </c>
      <c r="E38" s="45"/>
      <c r="F38" s="43" t="s">
        <v>6</v>
      </c>
      <c r="G38" s="45"/>
      <c r="H38" s="46" t="s">
        <v>17</v>
      </c>
      <c r="I38" s="45"/>
      <c r="J38" s="43" t="s">
        <v>7</v>
      </c>
      <c r="K38" s="45"/>
    </row>
    <row r="39" spans="1:11" ht="24" customHeight="1" x14ac:dyDescent="0.2">
      <c r="A39" s="40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0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6</v>
      </c>
      <c r="D40" s="13" t="str">
        <f t="shared" si="12"/>
        <v/>
      </c>
      <c r="E40" s="13" t="str">
        <f>IF(D40="X",100*0.25,"")</f>
        <v/>
      </c>
      <c r="F40" s="13" t="str">
        <f t="shared" si="13"/>
        <v>X</v>
      </c>
      <c r="G40" s="13">
        <f>IF(F40="X",60*0.25,"")</f>
        <v>15</v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0"/>
      <c r="B41" s="19" t="str">
        <f>RUBRICA!A6</f>
        <v>3. Responde las preguntas realizadas por la comisión, cumpliendo con los estándares de calidad de la disciplina.</v>
      </c>
      <c r="C41" s="17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0"/>
      <c r="B42" s="19" t="str">
        <f>RUBRICA!A7</f>
        <v>4. Expone el Proyecto APT, considerando el formato y el tiempo establecido para la presentación.</v>
      </c>
      <c r="C42" s="17" t="s">
        <v>18</v>
      </c>
      <c r="D42" s="13" t="str">
        <f t="shared" si="12"/>
        <v/>
      </c>
      <c r="E42" s="13" t="str">
        <f>IF(D42="X",100*0.05,"")</f>
        <v/>
      </c>
      <c r="F42" s="13" t="str">
        <f t="shared" si="13"/>
        <v/>
      </c>
      <c r="G42" s="13" t="str">
        <f>IF(F42="X",60*0.05,"")</f>
        <v/>
      </c>
      <c r="H42" s="13" t="str">
        <f t="shared" si="14"/>
        <v>X</v>
      </c>
      <c r="I42" s="13">
        <f>IF(H42="X",30*0.05,"")</f>
        <v>1.5</v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0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0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0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18</v>
      </c>
      <c r="D45" s="13" t="str">
        <f>IF($C45=CL,"X","")</f>
        <v/>
      </c>
      <c r="E45" s="13" t="str">
        <f>IF(D45="X",100*0.1,"")</f>
        <v/>
      </c>
      <c r="F45" s="13" t="str">
        <f>IF($C45=L,"X","")</f>
        <v/>
      </c>
      <c r="G45" s="13" t="str">
        <f>IF(F45="X",60*0.1,"")</f>
        <v/>
      </c>
      <c r="H45" s="13" t="str">
        <f>IF($C45=ML,"X","")</f>
        <v>X</v>
      </c>
      <c r="I45" s="13">
        <f>IF(H45="X",30*0.1,"")</f>
        <v>3</v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39"/>
      <c r="B46" s="18" t="s">
        <v>4</v>
      </c>
      <c r="C46" s="22">
        <f>E46+G46+I46+K46</f>
        <v>71.5</v>
      </c>
      <c r="D46" s="14"/>
      <c r="E46" s="14">
        <f>SUM(E39:E45)</f>
        <v>40</v>
      </c>
      <c r="F46" s="14"/>
      <c r="G46" s="14">
        <f>SUM(G39:G45)</f>
        <v>27</v>
      </c>
      <c r="H46" s="14"/>
      <c r="I46" s="14">
        <f>SUM(I39:I45)</f>
        <v>4.5</v>
      </c>
      <c r="J46" s="14"/>
      <c r="K46" s="14">
        <f>SUM(K39:K45)</f>
        <v>0</v>
      </c>
    </row>
    <row r="47" spans="1:11" ht="24" customHeight="1" x14ac:dyDescent="0.25">
      <c r="A47" s="41"/>
      <c r="B47" s="21" t="s">
        <v>12</v>
      </c>
      <c r="C47" s="15">
        <f>VLOOKUP(C46,ESCALA_IEP!A28:B228,2,FALSE)</f>
        <v>4.9000000000000004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7" t="s">
        <v>60</v>
      </c>
      <c r="B50" s="12" t="str">
        <f>B4</f>
        <v>GENERAL MUNOZ MATIAS JESUS</v>
      </c>
      <c r="C50" s="42" t="s">
        <v>9</v>
      </c>
      <c r="D50" s="43" t="s">
        <v>10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">
      <c r="A51" s="39"/>
      <c r="B51" s="16" t="s">
        <v>11</v>
      </c>
      <c r="C51" s="41"/>
      <c r="D51" s="43" t="s">
        <v>5</v>
      </c>
      <c r="E51" s="45"/>
      <c r="F51" s="43" t="s">
        <v>6</v>
      </c>
      <c r="G51" s="45"/>
      <c r="H51" s="46" t="s">
        <v>17</v>
      </c>
      <c r="I51" s="45"/>
      <c r="J51" s="43" t="s">
        <v>7</v>
      </c>
      <c r="K51" s="45"/>
    </row>
    <row r="52" spans="1:11" ht="24" customHeight="1" x14ac:dyDescent="0.2">
      <c r="A52" s="40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18</v>
      </c>
      <c r="D52" s="13" t="str">
        <f t="shared" ref="D52:D56" si="17">IF($C52=CL,"X","")</f>
        <v/>
      </c>
      <c r="E52" s="13" t="str">
        <f>IF(D52="X",100*0.15,"")</f>
        <v/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>X</v>
      </c>
      <c r="I52" s="13">
        <f>IF(H52="X",30*0.15,"")</f>
        <v>4.5</v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0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0"/>
      <c r="B54" s="19" t="str">
        <f>RUBRICA!A6</f>
        <v>3. Responde las preguntas realizadas por la comisión, cumpliendo con los estándares de calidad de la disciplina.</v>
      </c>
      <c r="C54" s="17" t="s">
        <v>18</v>
      </c>
      <c r="D54" s="13" t="str">
        <f t="shared" si="17"/>
        <v/>
      </c>
      <c r="E54" s="13" t="str">
        <f>IF(D54="X",100*0.2,"")</f>
        <v/>
      </c>
      <c r="F54" s="13" t="str">
        <f t="shared" si="18"/>
        <v/>
      </c>
      <c r="G54" s="13" t="str">
        <f>IF(F54="X",60*0.2,"")</f>
        <v/>
      </c>
      <c r="H54" s="13" t="str">
        <f t="shared" si="19"/>
        <v>X</v>
      </c>
      <c r="I54" s="13">
        <f>IF(H54="X",30*0.2,"")</f>
        <v>6</v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0"/>
      <c r="B55" s="19" t="str">
        <f>RUBRICA!A7</f>
        <v>4. Expone el Proyecto APT, considerando el formato y el tiempo establecido para la presentación.</v>
      </c>
      <c r="C55" s="17" t="s">
        <v>7</v>
      </c>
      <c r="D55" s="13" t="str">
        <f t="shared" si="17"/>
        <v/>
      </c>
      <c r="E55" s="13" t="str">
        <f>IF(D55="X",100*0.05,"")</f>
        <v/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>X</v>
      </c>
      <c r="K55" s="13">
        <f t="shared" si="21"/>
        <v>0</v>
      </c>
    </row>
    <row r="56" spans="1:11" ht="24" customHeight="1" x14ac:dyDescent="0.2">
      <c r="A56" s="40"/>
      <c r="B56" s="19" t="str">
        <f>RUBRICA!A8</f>
        <v>5. Expresa sus ideas con fluidez, claridad y precisión, utilizando lenguaje técnico propio de la disciplina.</v>
      </c>
      <c r="C56" s="17" t="s">
        <v>7</v>
      </c>
      <c r="D56" s="13" t="str">
        <f t="shared" si="17"/>
        <v/>
      </c>
      <c r="E56" s="13" t="str">
        <f>IF(D56="X",100*0.05,"")</f>
        <v/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>X</v>
      </c>
      <c r="K56" s="13">
        <f t="shared" si="21"/>
        <v>0</v>
      </c>
    </row>
    <row r="57" spans="1:11" ht="24" customHeight="1" x14ac:dyDescent="0.2">
      <c r="A57" s="40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0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7</v>
      </c>
      <c r="D58" s="13" t="str">
        <f>IF($C58=CL,"X","")</f>
        <v/>
      </c>
      <c r="E58" s="13" t="str">
        <f>IF(D58="X",100*0.1,"")</f>
        <v/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>X</v>
      </c>
      <c r="K58" s="13">
        <f t="shared" si="21"/>
        <v>0</v>
      </c>
    </row>
    <row r="59" spans="1:11" ht="24" customHeight="1" x14ac:dyDescent="0.25">
      <c r="A59" s="39"/>
      <c r="B59" s="18" t="s">
        <v>4</v>
      </c>
      <c r="C59" s="22">
        <f>E59+G59+I59+K59</f>
        <v>55.5</v>
      </c>
      <c r="D59" s="14"/>
      <c r="E59" s="14">
        <f>SUM(E52:E58)</f>
        <v>45</v>
      </c>
      <c r="F59" s="14"/>
      <c r="G59" s="14">
        <f>SUM(G52:G58)</f>
        <v>0</v>
      </c>
      <c r="H59" s="14"/>
      <c r="I59" s="14">
        <f>SUM(I52:I58)</f>
        <v>10.5</v>
      </c>
      <c r="J59" s="14"/>
      <c r="K59" s="14">
        <f>SUM(K52:K58)</f>
        <v>0</v>
      </c>
    </row>
    <row r="60" spans="1:11" ht="24" customHeight="1" x14ac:dyDescent="0.25">
      <c r="A60" s="41"/>
      <c r="B60" s="21" t="s">
        <v>12</v>
      </c>
      <c r="C60" s="15">
        <f>VLOOKUP(C59,ESCALA_IEP!A41:B241,2,FALSE)</f>
        <v>3.8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7" t="s">
        <v>61</v>
      </c>
      <c r="B63" s="12" t="str">
        <f>B5</f>
        <v>MADRIAGA PENA MARCELO JESUS</v>
      </c>
      <c r="C63" s="42" t="s">
        <v>9</v>
      </c>
      <c r="D63" s="43" t="s">
        <v>10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">
      <c r="A64" s="39"/>
      <c r="B64" s="16" t="s">
        <v>11</v>
      </c>
      <c r="C64" s="41"/>
      <c r="D64" s="43" t="s">
        <v>5</v>
      </c>
      <c r="E64" s="45"/>
      <c r="F64" s="43" t="s">
        <v>6</v>
      </c>
      <c r="G64" s="45"/>
      <c r="H64" s="46" t="s">
        <v>17</v>
      </c>
      <c r="I64" s="45"/>
      <c r="J64" s="43" t="s">
        <v>7</v>
      </c>
      <c r="K64" s="45"/>
    </row>
    <row r="65" spans="1:11" ht="24" customHeight="1" x14ac:dyDescent="0.2">
      <c r="A65" s="40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18</v>
      </c>
      <c r="D65" s="13" t="str">
        <f t="shared" ref="D65:D69" si="22">IF($C65=CL,"X","")</f>
        <v/>
      </c>
      <c r="E65" s="13" t="str">
        <f>IF(D65="X",100*0.15,"")</f>
        <v/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>X</v>
      </c>
      <c r="I65" s="13">
        <f>IF(H65="X",30*0.15,"")</f>
        <v>4.5</v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0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0"/>
      <c r="B67" s="19" t="str">
        <f>RUBRICA!A6</f>
        <v>3. Responde las preguntas realizadas por la comisión, cumpliendo con los estándares de calidad de la disciplina.</v>
      </c>
      <c r="C67" s="17" t="s">
        <v>18</v>
      </c>
      <c r="D67" s="13" t="str">
        <f t="shared" si="22"/>
        <v/>
      </c>
      <c r="E67" s="13" t="str">
        <f>IF(D67="X",100*0.2,"")</f>
        <v/>
      </c>
      <c r="F67" s="13" t="str">
        <f t="shared" si="23"/>
        <v/>
      </c>
      <c r="G67" s="13" t="str">
        <f>IF(F67="X",60*0.2,"")</f>
        <v/>
      </c>
      <c r="H67" s="13" t="str">
        <f t="shared" si="24"/>
        <v>X</v>
      </c>
      <c r="I67" s="13">
        <f>IF(H67="X",30*0.2,"")</f>
        <v>6</v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0"/>
      <c r="B68" s="19" t="str">
        <f>RUBRICA!A7</f>
        <v>4. Expone el Proyecto APT, considerando el formato y el tiempo establecido para la presentación.</v>
      </c>
      <c r="C68" s="17" t="s">
        <v>7</v>
      </c>
      <c r="D68" s="13" t="str">
        <f t="shared" si="22"/>
        <v/>
      </c>
      <c r="E68" s="13" t="str">
        <f>IF(D68="X",100*0.05,"")</f>
        <v/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>X</v>
      </c>
      <c r="K68" s="13">
        <f t="shared" si="26"/>
        <v>0</v>
      </c>
    </row>
    <row r="69" spans="1:11" ht="24" customHeight="1" x14ac:dyDescent="0.2">
      <c r="A69" s="40"/>
      <c r="B69" s="19" t="str">
        <f>RUBRICA!A8</f>
        <v>5. Expresa sus ideas con fluidez, claridad y precisión, utilizando lenguaje técnico propio de la disciplina.</v>
      </c>
      <c r="C69" s="17" t="s">
        <v>7</v>
      </c>
      <c r="D69" s="13" t="str">
        <f t="shared" si="22"/>
        <v/>
      </c>
      <c r="E69" s="13" t="str">
        <f>IF(D69="X",100*0.05,"")</f>
        <v/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>X</v>
      </c>
      <c r="K69" s="13">
        <f t="shared" si="26"/>
        <v>0</v>
      </c>
    </row>
    <row r="70" spans="1:11" ht="24" customHeight="1" x14ac:dyDescent="0.2">
      <c r="A70" s="40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0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7</v>
      </c>
      <c r="D71" s="13" t="str">
        <f>IF($C71=CL,"X","")</f>
        <v/>
      </c>
      <c r="E71" s="13" t="str">
        <f>IF(D71="X",100*0.1,"")</f>
        <v/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>X</v>
      </c>
      <c r="K71" s="13">
        <f t="shared" si="26"/>
        <v>0</v>
      </c>
    </row>
    <row r="72" spans="1:11" ht="24" customHeight="1" x14ac:dyDescent="0.25">
      <c r="A72" s="39"/>
      <c r="B72" s="18" t="s">
        <v>4</v>
      </c>
      <c r="C72" s="22">
        <f>E72+G72+I72+K72</f>
        <v>55.5</v>
      </c>
      <c r="D72" s="14"/>
      <c r="E72" s="14">
        <f>SUM(E65:E71)</f>
        <v>45</v>
      </c>
      <c r="F72" s="14"/>
      <c r="G72" s="14">
        <f>SUM(G65:G71)</f>
        <v>0</v>
      </c>
      <c r="H72" s="14"/>
      <c r="I72" s="14">
        <f>SUM(I65:I71)</f>
        <v>10.5</v>
      </c>
      <c r="J72" s="14"/>
      <c r="K72" s="14">
        <f>SUM(K65:K71)</f>
        <v>0</v>
      </c>
    </row>
    <row r="73" spans="1:11" ht="24" customHeight="1" x14ac:dyDescent="0.25">
      <c r="A73" s="41"/>
      <c r="B73" s="21" t="s">
        <v>12</v>
      </c>
      <c r="C73" s="15">
        <f>VLOOKUP(C72,ESCALA_IEP!A54:B254,2,FALSE)</f>
        <v>3.8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7" t="s">
        <v>62</v>
      </c>
      <c r="B76" s="12" t="str">
        <f>B6</f>
        <v>VILLA VILLAVICENCIO ALEJANDRO</v>
      </c>
      <c r="C76" s="42" t="s">
        <v>9</v>
      </c>
      <c r="D76" s="43" t="s">
        <v>10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">
      <c r="A77" s="39"/>
      <c r="B77" s="16" t="s">
        <v>11</v>
      </c>
      <c r="C77" s="41"/>
      <c r="D77" s="43" t="s">
        <v>5</v>
      </c>
      <c r="E77" s="45"/>
      <c r="F77" s="43" t="s">
        <v>6</v>
      </c>
      <c r="G77" s="45"/>
      <c r="H77" s="46" t="s">
        <v>17</v>
      </c>
      <c r="I77" s="45"/>
      <c r="J77" s="43" t="s">
        <v>7</v>
      </c>
      <c r="K77" s="45"/>
    </row>
    <row r="78" spans="1:11" ht="24" customHeight="1" x14ac:dyDescent="0.2">
      <c r="A78" s="40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18</v>
      </c>
      <c r="D78" s="13" t="str">
        <f t="shared" ref="D78:D82" si="27">IF($C78=CL,"X","")</f>
        <v/>
      </c>
      <c r="E78" s="13" t="str">
        <f>IF(D78="X",100*0.15,"")</f>
        <v/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>X</v>
      </c>
      <c r="I78" s="13">
        <f>IF(H78="X",30*0.15,"")</f>
        <v>4.5</v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0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0"/>
      <c r="B80" s="19" t="str">
        <f>RUBRICA!A6</f>
        <v>3. Responde las preguntas realizadas por la comisión, cumpliendo con los estándares de calidad de la disciplina.</v>
      </c>
      <c r="C80" s="17" t="s">
        <v>18</v>
      </c>
      <c r="D80" s="13" t="str">
        <f t="shared" si="27"/>
        <v/>
      </c>
      <c r="E80" s="13" t="str">
        <f>IF(D80="X",100*0.2,"")</f>
        <v/>
      </c>
      <c r="F80" s="13" t="str">
        <f t="shared" si="28"/>
        <v/>
      </c>
      <c r="G80" s="13" t="str">
        <f>IF(F80="X",60*0.2,"")</f>
        <v/>
      </c>
      <c r="H80" s="13" t="str">
        <f t="shared" si="29"/>
        <v>X</v>
      </c>
      <c r="I80" s="13">
        <f>IF(H80="X",30*0.2,"")</f>
        <v>6</v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0"/>
      <c r="B81" s="19" t="str">
        <f>RUBRICA!A7</f>
        <v>4. Expone el Proyecto APT, considerando el formato y el tiempo establecido para la presentación.</v>
      </c>
      <c r="C81" s="17" t="s">
        <v>7</v>
      </c>
      <c r="D81" s="13" t="str">
        <f t="shared" si="27"/>
        <v/>
      </c>
      <c r="E81" s="13" t="str">
        <f>IF(D81="X",100*0.05,"")</f>
        <v/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>X</v>
      </c>
      <c r="K81" s="13">
        <f t="shared" si="31"/>
        <v>0</v>
      </c>
    </row>
    <row r="82" spans="1:11" ht="24" customHeight="1" x14ac:dyDescent="0.2">
      <c r="A82" s="40"/>
      <c r="B82" s="19" t="str">
        <f>RUBRICA!A8</f>
        <v>5. Expresa sus ideas con fluidez, claridad y precisión, utilizando lenguaje técnico propio de la disciplina.</v>
      </c>
      <c r="C82" s="17" t="s">
        <v>7</v>
      </c>
      <c r="D82" s="13" t="str">
        <f t="shared" si="27"/>
        <v/>
      </c>
      <c r="E82" s="13" t="str">
        <f>IF(D82="X",100*0.05,"")</f>
        <v/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>X</v>
      </c>
      <c r="K82" s="13">
        <f t="shared" si="31"/>
        <v>0</v>
      </c>
    </row>
    <row r="83" spans="1:11" ht="24" customHeight="1" x14ac:dyDescent="0.2">
      <c r="A83" s="40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0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7</v>
      </c>
      <c r="D84" s="13" t="str">
        <f>IF($C84=CL,"X","")</f>
        <v/>
      </c>
      <c r="E84" s="13" t="str">
        <f>IF(D84="X",100*0.1,"")</f>
        <v/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>X</v>
      </c>
      <c r="K84" s="13">
        <f t="shared" si="31"/>
        <v>0</v>
      </c>
    </row>
    <row r="85" spans="1:11" ht="24" customHeight="1" x14ac:dyDescent="0.25">
      <c r="A85" s="39"/>
      <c r="B85" s="18" t="s">
        <v>4</v>
      </c>
      <c r="C85" s="22">
        <f>E85+G85+I85+K85</f>
        <v>55.5</v>
      </c>
      <c r="D85" s="14"/>
      <c r="E85" s="14">
        <f>SUM(E78:E84)</f>
        <v>45</v>
      </c>
      <c r="F85" s="14"/>
      <c r="G85" s="14">
        <f>SUM(G78:G84)</f>
        <v>0</v>
      </c>
      <c r="H85" s="14"/>
      <c r="I85" s="14">
        <f>SUM(I78:I84)</f>
        <v>10.5</v>
      </c>
      <c r="J85" s="14"/>
      <c r="K85" s="14">
        <f>SUM(K78:K84)</f>
        <v>0</v>
      </c>
    </row>
    <row r="86" spans="1:11" ht="24" customHeight="1" x14ac:dyDescent="0.25">
      <c r="A86" s="41"/>
      <c r="B86" s="21" t="s">
        <v>12</v>
      </c>
      <c r="C86" s="15">
        <f>VLOOKUP(C85,ESCALA_IEP!A67:B267,2,FALSE)</f>
        <v>3.8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Willy Bascuñan</cp:lastModifiedBy>
  <dcterms:created xsi:type="dcterms:W3CDTF">2023-08-07T04:08:01Z</dcterms:created>
  <dcterms:modified xsi:type="dcterms:W3CDTF">2024-12-11T18:23:09Z</dcterms:modified>
</cp:coreProperties>
</file>