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6275" windowHeight="11760" activeTab="4"/>
  </bookViews>
  <sheets>
    <sheet name="all data" sheetId="1" r:id="rId1"/>
    <sheet name="Cell type" sheetId="2" r:id="rId2"/>
    <sheet name="threshold, latency" sheetId="3" r:id="rId3"/>
    <sheet name="stats" sheetId="4" r:id="rId4"/>
    <sheet name="STC_vs_single" sheetId="5" r:id="rId5"/>
  </sheets>
  <calcPr calcId="125725"/>
</workbook>
</file>

<file path=xl/calcChain.xml><?xml version="1.0" encoding="utf-8"?>
<calcChain xmlns="http://schemas.openxmlformats.org/spreadsheetml/2006/main">
  <c r="L30" i="1"/>
  <c r="L32"/>
  <c r="L34"/>
  <c r="L35"/>
  <c r="L36"/>
  <c r="L39"/>
  <c r="L40"/>
  <c r="L41"/>
  <c r="L42"/>
  <c r="L44"/>
  <c r="L45"/>
  <c r="L46"/>
  <c r="L47"/>
  <c r="L48"/>
  <c r="K30"/>
  <c r="K32"/>
  <c r="K33"/>
  <c r="K35"/>
  <c r="K36"/>
  <c r="K39"/>
  <c r="K41"/>
  <c r="K42"/>
  <c r="K44"/>
  <c r="K45"/>
  <c r="K46"/>
  <c r="K47"/>
  <c r="K48"/>
  <c r="G7" i="4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6"/>
  <c r="P8" i="3"/>
  <c r="P9"/>
  <c r="P10"/>
  <c r="P11"/>
  <c r="P12"/>
  <c r="P15"/>
  <c r="P16"/>
  <c r="P17"/>
  <c r="P18"/>
  <c r="P19"/>
  <c r="P20"/>
  <c r="P21"/>
  <c r="P22"/>
  <c r="P23"/>
  <c r="P24"/>
  <c r="P6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5"/>
  <c r="P20" i="2"/>
  <c r="P19"/>
  <c r="Q20"/>
  <c r="R20"/>
  <c r="Q19"/>
  <c r="R19"/>
  <c r="O20"/>
  <c r="O19"/>
  <c r="R18"/>
  <c r="Q18"/>
  <c r="P18"/>
  <c r="O18"/>
  <c r="R17"/>
  <c r="Q17"/>
  <c r="P17"/>
  <c r="O17"/>
  <c r="M25" i="3"/>
  <c r="L25"/>
  <c r="H7"/>
  <c r="N9" i="1"/>
  <c r="O8"/>
  <c r="O24" s="1"/>
  <c r="O9"/>
  <c r="N8"/>
  <c r="N25" s="1"/>
  <c r="M25"/>
  <c r="M24"/>
  <c r="F29"/>
  <c r="H6" i="3"/>
  <c r="H8"/>
  <c r="H9"/>
  <c r="H10"/>
  <c r="H11"/>
  <c r="H12"/>
  <c r="H13"/>
  <c r="H14"/>
  <c r="H15"/>
  <c r="H16"/>
  <c r="H17"/>
  <c r="H18"/>
  <c r="H19"/>
  <c r="H20"/>
  <c r="H21"/>
  <c r="H22"/>
  <c r="H23"/>
  <c r="H24"/>
  <c r="H5"/>
  <c r="S28"/>
  <c r="S27"/>
  <c r="S26"/>
  <c r="S25"/>
  <c r="R28"/>
  <c r="R27"/>
  <c r="R26"/>
  <c r="R25"/>
  <c r="Q28"/>
  <c r="Q27"/>
  <c r="Q26"/>
  <c r="Q25"/>
  <c r="E24" i="1"/>
  <c r="I28" i="3"/>
  <c r="J28"/>
  <c r="N28"/>
  <c r="O28"/>
  <c r="I27"/>
  <c r="J27"/>
  <c r="N27"/>
  <c r="O27"/>
  <c r="I26"/>
  <c r="J26"/>
  <c r="N26"/>
  <c r="O26"/>
  <c r="C28"/>
  <c r="D28"/>
  <c r="E28"/>
  <c r="F28"/>
  <c r="C27"/>
  <c r="D27"/>
  <c r="E27"/>
  <c r="F27"/>
  <c r="G28"/>
  <c r="G27"/>
  <c r="F25"/>
  <c r="D26"/>
  <c r="E26"/>
  <c r="F26"/>
  <c r="G26"/>
  <c r="C26"/>
  <c r="G25"/>
  <c r="O5" i="1"/>
  <c r="O6"/>
  <c r="O7"/>
  <c r="O10"/>
  <c r="O11"/>
  <c r="O12"/>
  <c r="O13"/>
  <c r="O14"/>
  <c r="O15"/>
  <c r="O16"/>
  <c r="O17"/>
  <c r="O18"/>
  <c r="O19"/>
  <c r="O20"/>
  <c r="O21"/>
  <c r="O22"/>
  <c r="O23"/>
  <c r="N5"/>
  <c r="N6"/>
  <c r="N7"/>
  <c r="N10"/>
  <c r="N11"/>
  <c r="N12"/>
  <c r="N13"/>
  <c r="N14"/>
  <c r="N15"/>
  <c r="N16"/>
  <c r="N17"/>
  <c r="N18"/>
  <c r="N19"/>
  <c r="N20"/>
  <c r="N21"/>
  <c r="N22"/>
  <c r="N23"/>
  <c r="N4"/>
  <c r="O25" i="3"/>
  <c r="N25"/>
  <c r="J25"/>
  <c r="I25"/>
  <c r="M28"/>
  <c r="L27"/>
  <c r="E25"/>
  <c r="D25"/>
  <c r="C25"/>
  <c r="F30" i="1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29"/>
  <c r="D49"/>
  <c r="I49"/>
  <c r="J49"/>
  <c r="C49"/>
  <c r="G78" i="2"/>
  <c r="I83"/>
  <c r="I79"/>
  <c r="H79"/>
  <c r="I55"/>
  <c r="H55"/>
  <c r="I51"/>
  <c r="H51"/>
  <c r="I47"/>
  <c r="I43"/>
  <c r="H43"/>
  <c r="I21"/>
  <c r="I17"/>
  <c r="H17"/>
  <c r="I33"/>
  <c r="H33"/>
  <c r="I13"/>
  <c r="H13"/>
  <c r="I9"/>
  <c r="H9"/>
  <c r="I87"/>
  <c r="I75"/>
  <c r="H75"/>
  <c r="I71"/>
  <c r="H71"/>
  <c r="I65"/>
  <c r="I60"/>
  <c r="H60"/>
  <c r="I37"/>
  <c r="H37"/>
  <c r="I30"/>
  <c r="H30"/>
  <c r="I26"/>
  <c r="H26"/>
  <c r="I4"/>
  <c r="H4"/>
  <c r="F6"/>
  <c r="F4"/>
  <c r="F5"/>
  <c r="F7"/>
  <c r="F3"/>
  <c r="G3" s="1"/>
  <c r="F89"/>
  <c r="F88"/>
  <c r="F87"/>
  <c r="F86"/>
  <c r="G86" s="1"/>
  <c r="F85"/>
  <c r="F84"/>
  <c r="F83"/>
  <c r="F82"/>
  <c r="G82" s="1"/>
  <c r="F81"/>
  <c r="F80"/>
  <c r="F79"/>
  <c r="F78"/>
  <c r="G74"/>
  <c r="F77"/>
  <c r="F76"/>
  <c r="F75"/>
  <c r="F74"/>
  <c r="F73"/>
  <c r="F72"/>
  <c r="F71"/>
  <c r="F70"/>
  <c r="G70" s="1"/>
  <c r="F69"/>
  <c r="F68"/>
  <c r="F67"/>
  <c r="F66"/>
  <c r="F65"/>
  <c r="F64"/>
  <c r="G64" s="1"/>
  <c r="F63"/>
  <c r="F62"/>
  <c r="F61"/>
  <c r="F60"/>
  <c r="F59"/>
  <c r="F58"/>
  <c r="F57"/>
  <c r="F56"/>
  <c r="F55"/>
  <c r="F54"/>
  <c r="G54" s="1"/>
  <c r="G50"/>
  <c r="F53"/>
  <c r="F52"/>
  <c r="F51"/>
  <c r="F50"/>
  <c r="G46"/>
  <c r="F49"/>
  <c r="F48"/>
  <c r="F47"/>
  <c r="F46"/>
  <c r="G42"/>
  <c r="F43"/>
  <c r="F44"/>
  <c r="F45"/>
  <c r="F42"/>
  <c r="G36"/>
  <c r="F40"/>
  <c r="F39"/>
  <c r="F38"/>
  <c r="F37"/>
  <c r="F36"/>
  <c r="G32"/>
  <c r="F35"/>
  <c r="F34"/>
  <c r="F33"/>
  <c r="F32"/>
  <c r="G29"/>
  <c r="F31"/>
  <c r="F30"/>
  <c r="F29"/>
  <c r="G25"/>
  <c r="F25"/>
  <c r="F26"/>
  <c r="F27"/>
  <c r="F28"/>
  <c r="G20"/>
  <c r="F20"/>
  <c r="F21"/>
  <c r="F22"/>
  <c r="F23"/>
  <c r="G16"/>
  <c r="F19"/>
  <c r="F18"/>
  <c r="F17"/>
  <c r="F16"/>
  <c r="F15"/>
  <c r="F13"/>
  <c r="F14"/>
  <c r="F12"/>
  <c r="F9"/>
  <c r="G8" s="1"/>
  <c r="F10"/>
  <c r="F11"/>
  <c r="F8"/>
  <c r="Q24" i="1"/>
  <c r="O4"/>
  <c r="D24"/>
  <c r="F24"/>
  <c r="G24"/>
  <c r="H24"/>
  <c r="J24"/>
  <c r="K24"/>
  <c r="L24"/>
  <c r="C24"/>
  <c r="O25" l="1"/>
  <c r="H28" i="3"/>
  <c r="H25"/>
  <c r="H27"/>
  <c r="H26"/>
  <c r="L26"/>
  <c r="M26"/>
  <c r="M27"/>
  <c r="L28"/>
  <c r="N24" i="1"/>
  <c r="G59" i="2"/>
  <c r="G12"/>
</calcChain>
</file>

<file path=xl/sharedStrings.xml><?xml version="1.0" encoding="utf-8"?>
<sst xmlns="http://schemas.openxmlformats.org/spreadsheetml/2006/main" count="469" uniqueCount="133">
  <si>
    <t>Experiment</t>
  </si>
  <si>
    <t>2014May07_c2</t>
  </si>
  <si>
    <t xml:space="preserve">PCA1/PCA2 </t>
  </si>
  <si>
    <t>Threshold N</t>
  </si>
  <si>
    <t>Threshold P</t>
  </si>
  <si>
    <t>validation thresh P</t>
  </si>
  <si>
    <t>validation thresh N</t>
  </si>
  <si>
    <t>2014May08_c3</t>
  </si>
  <si>
    <t>2014May11_c2</t>
  </si>
  <si>
    <t>Rsquare Vp</t>
  </si>
  <si>
    <t>No. direct evoked spikes</t>
  </si>
  <si>
    <t>2014May17_c2</t>
  </si>
  <si>
    <t>2014May21_c1</t>
  </si>
  <si>
    <t>2014May21_c2</t>
  </si>
  <si>
    <t>2014Sep01_c1</t>
  </si>
  <si>
    <t>Validation using 80% of the spike data</t>
  </si>
  <si>
    <t>2014Sep04_c2</t>
  </si>
  <si>
    <t>2014Sep08_c1</t>
  </si>
  <si>
    <t>2014Sep08_c2</t>
  </si>
  <si>
    <t>2014Sep10_c1</t>
  </si>
  <si>
    <t>2014Sep10_c2</t>
  </si>
  <si>
    <t>2014Sep17_c3</t>
  </si>
  <si>
    <t>2014Sep20_c1</t>
  </si>
  <si>
    <t>2014Sep20_c2</t>
  </si>
  <si>
    <t>2014Sep30_c1</t>
  </si>
  <si>
    <t>2014Sep30_c2</t>
  </si>
  <si>
    <t>2014Apr25_c1</t>
  </si>
  <si>
    <t>2014Oct02_c1</t>
  </si>
  <si>
    <t>2014Oct02_c2</t>
  </si>
  <si>
    <t>Distance</t>
  </si>
  <si>
    <t>MEAN</t>
  </si>
  <si>
    <t>Rsquare fit P</t>
  </si>
  <si>
    <t>Rsquare fit N</t>
  </si>
  <si>
    <t>Rsquare Vn</t>
  </si>
  <si>
    <t>Error validation/model threshold</t>
  </si>
  <si>
    <t>MSE</t>
  </si>
  <si>
    <t>MSE wave gratings</t>
  </si>
  <si>
    <t>cell</t>
  </si>
  <si>
    <t>ON</t>
  </si>
  <si>
    <t>IPLs</t>
  </si>
  <si>
    <t>d</t>
  </si>
  <si>
    <t>IPLe</t>
  </si>
  <si>
    <t>strat</t>
  </si>
  <si>
    <t>Mean</t>
  </si>
  <si>
    <t>OFF</t>
  </si>
  <si>
    <t>&lt;40</t>
  </si>
  <si>
    <t xml:space="preserve">ON </t>
  </si>
  <si>
    <t>&gt;40</t>
  </si>
  <si>
    <t>Soma 
area</t>
  </si>
  <si>
    <t>Dendritic 
field area</t>
  </si>
  <si>
    <t>bistrat</t>
  </si>
  <si>
    <t>ON-OFF</t>
  </si>
  <si>
    <t>ON dendrite</t>
  </si>
  <si>
    <t>r=</t>
  </si>
  <si>
    <t>c2o</t>
  </si>
  <si>
    <t>c1</t>
  </si>
  <si>
    <t>c3</t>
  </si>
  <si>
    <t>A2o</t>
  </si>
  <si>
    <t>D2o</t>
  </si>
  <si>
    <t>b2</t>
  </si>
  <si>
    <t>b1</t>
  </si>
  <si>
    <t>A2o?</t>
  </si>
  <si>
    <t>no soma</t>
  </si>
  <si>
    <t>B1</t>
  </si>
  <si>
    <t>A?C3?</t>
  </si>
  <si>
    <t>C2o?</t>
  </si>
  <si>
    <t>mean</t>
  </si>
  <si>
    <t>std</t>
  </si>
  <si>
    <t>Short latency S1</t>
  </si>
  <si>
    <t>Long latency S2</t>
  </si>
  <si>
    <t>range</t>
  </si>
  <si>
    <t>NA</t>
  </si>
  <si>
    <t>SUMMARY OF RESULTS</t>
  </si>
  <si>
    <t>STD</t>
  </si>
  <si>
    <t>Number 
of SL responses</t>
  </si>
  <si>
    <t>MIN</t>
  </si>
  <si>
    <t>MAX</t>
  </si>
  <si>
    <t>SL</t>
  </si>
  <si>
    <t>LL</t>
  </si>
  <si>
    <t>Standard 
deviation</t>
  </si>
  <si>
    <t>Max</t>
  </si>
  <si>
    <t>Min</t>
  </si>
  <si>
    <t>negative 
threshold (ABS)</t>
  </si>
  <si>
    <t>postive 
threshold (ABS)</t>
  </si>
  <si>
    <t>Model R2</t>
  </si>
  <si>
    <t>p1/p2</t>
  </si>
  <si>
    <t>RMSE</t>
  </si>
  <si>
    <t>PC1</t>
  </si>
  <si>
    <t>Average</t>
  </si>
  <si>
    <t>max</t>
  </si>
  <si>
    <t>min</t>
  </si>
  <si>
    <t>Significance testing</t>
  </si>
  <si>
    <t>significant components
method 1</t>
  </si>
  <si>
    <t>significant
 components method 2</t>
  </si>
  <si>
    <t>Excitatory</t>
  </si>
  <si>
    <t>inhibitory</t>
  </si>
  <si>
    <t>Largest 2 components</t>
  </si>
  <si>
    <t>std error</t>
  </si>
  <si>
    <t>1,17</t>
  </si>
  <si>
    <t>PCn</t>
  </si>
  <si>
    <t>PC1/PCn</t>
  </si>
  <si>
    <t>Model error,
 PC1 and PC2 RMSE</t>
  </si>
  <si>
    <t>1,20</t>
  </si>
  <si>
    <t>1,2</t>
  </si>
  <si>
    <t>1,19</t>
  </si>
  <si>
    <t>1,18</t>
  </si>
  <si>
    <t>RMSE PC1</t>
  </si>
  <si>
    <t>40+</t>
  </si>
  <si>
    <t>threshold
single</t>
  </si>
  <si>
    <t>threshold
STA_P</t>
  </si>
  <si>
    <t>2 
electrodes</t>
  </si>
  <si>
    <t>3
electrodes</t>
  </si>
  <si>
    <t>14, 11,12,15</t>
  </si>
  <si>
    <t>15,7,8</t>
  </si>
  <si>
    <t>5,6,10</t>
  </si>
  <si>
    <t>11,10,14</t>
  </si>
  <si>
    <t>15,13,14</t>
  </si>
  <si>
    <t>12,11,7</t>
  </si>
  <si>
    <t>11,6,7</t>
  </si>
  <si>
    <t>14,13,18</t>
  </si>
  <si>
    <t>11,14,15</t>
  </si>
  <si>
    <t>13,14,18</t>
  </si>
  <si>
    <t>14,11,15</t>
  </si>
  <si>
    <t>14,15,16</t>
  </si>
  <si>
    <t>6,10,11</t>
  </si>
  <si>
    <t>12,7,11</t>
  </si>
  <si>
    <t>7,6,3</t>
  </si>
  <si>
    <t>11,14,10</t>
  </si>
  <si>
    <t>10,14,11</t>
  </si>
  <si>
    <t>6,11,10</t>
  </si>
  <si>
    <t>12,8,7</t>
  </si>
  <si>
    <t xml:space="preserve">ERF correlation </t>
  </si>
  <si>
    <t>strongest
 electrodes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</si>
</sst>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1" fillId="0" borderId="0" xfId="0" applyFont="1"/>
    <xf numFmtId="0" fontId="0" fillId="3" borderId="0" xfId="0" applyFill="1" applyBorder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3" fillId="8" borderId="2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1" xfId="0" applyFill="1" applyBorder="1"/>
    <xf numFmtId="0" fontId="0" fillId="8" borderId="0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1" fillId="8" borderId="0" xfId="0" applyFont="1" applyFill="1" applyBorder="1"/>
    <xf numFmtId="0" fontId="0" fillId="8" borderId="0" xfId="0" applyFont="1" applyFill="1" applyBorder="1"/>
    <xf numFmtId="0" fontId="0" fillId="8" borderId="7" xfId="0" applyFon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9" borderId="1" xfId="0" applyFill="1" applyBorder="1"/>
    <xf numFmtId="0" fontId="0" fillId="9" borderId="0" xfId="0" applyFill="1" applyBorder="1"/>
    <xf numFmtId="0" fontId="0" fillId="9" borderId="6" xfId="0" applyFill="1" applyBorder="1"/>
    <xf numFmtId="0" fontId="0" fillId="9" borderId="7" xfId="0" applyFill="1" applyBorder="1"/>
    <xf numFmtId="0" fontId="0" fillId="2" borderId="0" xfId="0" applyFill="1"/>
    <xf numFmtId="0" fontId="2" fillId="0" borderId="0" xfId="0" applyFont="1" applyFill="1" applyBorder="1"/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11" fontId="0" fillId="0" borderId="0" xfId="0" applyNumberFormat="1" applyFill="1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49" fontId="0" fillId="0" borderId="0" xfId="0" applyNumberFormat="1" applyAlignment="1">
      <alignment horizontal="right"/>
    </xf>
    <xf numFmtId="0" fontId="0" fillId="2" borderId="0" xfId="0" applyFill="1" applyBorder="1"/>
    <xf numFmtId="0" fontId="1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workbookViewId="0">
      <selection activeCell="B21" sqref="B21"/>
    </sheetView>
  </sheetViews>
  <sheetFormatPr defaultRowHeight="15"/>
  <cols>
    <col min="1" max="1" width="9.140625" style="3"/>
    <col min="2" max="2" width="16.5703125" style="3" customWidth="1"/>
    <col min="3" max="3" width="13.28515625" style="3" customWidth="1"/>
    <col min="4" max="4" width="13.5703125" style="3" customWidth="1"/>
    <col min="5" max="5" width="12.140625" style="3" customWidth="1"/>
    <col min="6" max="6" width="11.85546875" style="3" customWidth="1"/>
    <col min="7" max="7" width="12.5703125" style="3" customWidth="1"/>
    <col min="8" max="9" width="13" style="3" customWidth="1"/>
    <col min="10" max="10" width="11.28515625" style="3" customWidth="1"/>
    <col min="11" max="11" width="18.140625" style="3" customWidth="1"/>
    <col min="12" max="12" width="17.85546875" style="3" customWidth="1"/>
    <col min="13" max="13" width="9.140625" style="3"/>
    <col min="14" max="14" width="11.140625" style="3" customWidth="1"/>
    <col min="15" max="16" width="9.140625" style="3"/>
    <col min="17" max="17" width="15.42578125" style="3" customWidth="1"/>
    <col min="18" max="16384" width="9.140625" style="3"/>
  </cols>
  <sheetData>
    <row r="1" spans="1:18" ht="21.75" customHeight="1"/>
    <row r="2" spans="1:18" ht="11.25" hidden="1" customHeight="1">
      <c r="C2" s="45" t="s">
        <v>15</v>
      </c>
    </row>
    <row r="3" spans="1:18" ht="54.75" customHeight="1">
      <c r="B3" s="1" t="s">
        <v>0</v>
      </c>
      <c r="C3" s="1" t="s">
        <v>10</v>
      </c>
      <c r="D3" s="1" t="s">
        <v>2</v>
      </c>
      <c r="E3" s="1" t="s">
        <v>31</v>
      </c>
      <c r="F3" s="1" t="s">
        <v>32</v>
      </c>
      <c r="G3" s="1" t="s">
        <v>4</v>
      </c>
      <c r="H3" s="1" t="s">
        <v>3</v>
      </c>
      <c r="I3" s="1" t="s">
        <v>9</v>
      </c>
      <c r="J3" s="1" t="s">
        <v>33</v>
      </c>
      <c r="K3" s="1" t="s">
        <v>5</v>
      </c>
      <c r="L3" s="1" t="s">
        <v>6</v>
      </c>
      <c r="M3" s="1" t="s">
        <v>29</v>
      </c>
      <c r="N3" s="54" t="s">
        <v>34</v>
      </c>
      <c r="O3" s="54"/>
      <c r="Q3" s="1" t="s">
        <v>36</v>
      </c>
      <c r="R3" s="1"/>
    </row>
    <row r="4" spans="1:18">
      <c r="A4" t="s">
        <v>44</v>
      </c>
      <c r="B4" s="46" t="s">
        <v>26</v>
      </c>
      <c r="C4" s="46">
        <v>814</v>
      </c>
      <c r="D4" s="46">
        <v>2.4782146652497343</v>
      </c>
      <c r="E4" s="46">
        <v>0.95</v>
      </c>
      <c r="F4" s="46">
        <v>0.95</v>
      </c>
      <c r="G4" s="46">
        <v>78</v>
      </c>
      <c r="H4" s="46">
        <v>-47</v>
      </c>
      <c r="I4" s="46">
        <v>0.87</v>
      </c>
      <c r="J4" s="46">
        <v>0.89</v>
      </c>
      <c r="K4" s="46">
        <v>76</v>
      </c>
      <c r="L4" s="46">
        <v>-47</v>
      </c>
      <c r="M4" s="46">
        <v>677</v>
      </c>
      <c r="N4" s="3">
        <f>ABS(K4-G4)</f>
        <v>2</v>
      </c>
      <c r="O4" s="3">
        <f>ABS(L4-H4)</f>
        <v>0</v>
      </c>
      <c r="R4" s="46"/>
    </row>
    <row r="5" spans="1:18">
      <c r="A5" t="s">
        <v>38</v>
      </c>
      <c r="B5" s="3" t="s">
        <v>1</v>
      </c>
      <c r="C5" s="3">
        <v>865</v>
      </c>
      <c r="D5" s="3">
        <v>2.7595936794582392</v>
      </c>
      <c r="E5" s="3">
        <v>0.94</v>
      </c>
      <c r="F5" s="3">
        <v>0.94</v>
      </c>
      <c r="G5" s="3">
        <v>77</v>
      </c>
      <c r="H5" s="3">
        <v>-39</v>
      </c>
      <c r="I5" s="3">
        <v>0.86</v>
      </c>
      <c r="J5" s="3">
        <v>0.81</v>
      </c>
      <c r="K5" s="3">
        <v>82</v>
      </c>
      <c r="L5" s="3">
        <v>-69</v>
      </c>
      <c r="M5" s="3">
        <v>469</v>
      </c>
      <c r="N5" s="3">
        <f t="shared" ref="N5:N23" si="0">ABS(K5-G5)</f>
        <v>5</v>
      </c>
      <c r="O5" s="3">
        <f t="shared" ref="O5:O23" si="1">ABS(L5-H5)</f>
        <v>30</v>
      </c>
    </row>
    <row r="6" spans="1:18">
      <c r="A6" t="s">
        <v>46</v>
      </c>
      <c r="B6" s="3" t="s">
        <v>7</v>
      </c>
      <c r="C6" s="3">
        <v>1354</v>
      </c>
      <c r="D6" s="3">
        <v>2.9653948535936117</v>
      </c>
      <c r="E6" s="3">
        <v>0.92</v>
      </c>
      <c r="F6" s="3">
        <v>0.96</v>
      </c>
      <c r="G6" s="3">
        <v>125</v>
      </c>
      <c r="H6" s="3">
        <v>-93</v>
      </c>
      <c r="I6" s="3">
        <v>0.91</v>
      </c>
      <c r="J6" s="3">
        <v>0.9</v>
      </c>
      <c r="K6" s="3">
        <v>104</v>
      </c>
      <c r="L6" s="3">
        <v>-80</v>
      </c>
      <c r="M6" s="3">
        <v>389</v>
      </c>
      <c r="N6" s="3">
        <f t="shared" si="0"/>
        <v>21</v>
      </c>
      <c r="O6" s="3">
        <f t="shared" si="1"/>
        <v>13</v>
      </c>
    </row>
    <row r="7" spans="1:18">
      <c r="A7" t="s">
        <v>51</v>
      </c>
      <c r="B7" s="3" t="s">
        <v>8</v>
      </c>
      <c r="C7" s="3">
        <v>4551</v>
      </c>
      <c r="D7" s="3">
        <v>1.586206896551724</v>
      </c>
      <c r="E7" s="3">
        <v>0.95</v>
      </c>
      <c r="F7" s="3">
        <v>0.87</v>
      </c>
      <c r="G7" s="3">
        <v>159</v>
      </c>
      <c r="H7" s="3">
        <v>-102</v>
      </c>
      <c r="I7" s="3">
        <v>0.85</v>
      </c>
      <c r="J7" s="3">
        <v>0.98</v>
      </c>
      <c r="K7" s="3">
        <v>121</v>
      </c>
      <c r="L7" s="3">
        <v>-83</v>
      </c>
      <c r="M7" s="3">
        <v>379</v>
      </c>
      <c r="N7" s="3">
        <f t="shared" si="0"/>
        <v>38</v>
      </c>
      <c r="O7" s="3">
        <f t="shared" si="1"/>
        <v>19</v>
      </c>
    </row>
    <row r="8" spans="1:18">
      <c r="A8" t="s">
        <v>71</v>
      </c>
      <c r="B8" s="3" t="s">
        <v>11</v>
      </c>
      <c r="C8" s="3">
        <v>1493</v>
      </c>
      <c r="D8" s="3">
        <v>2.2602389078498293</v>
      </c>
      <c r="E8" s="3">
        <v>0.91</v>
      </c>
      <c r="F8" s="3">
        <v>0.95</v>
      </c>
      <c r="G8" s="3">
        <v>549</v>
      </c>
      <c r="H8" s="3">
        <v>-525</v>
      </c>
      <c r="I8" s="3">
        <v>0.96</v>
      </c>
      <c r="J8" s="3">
        <v>0.87</v>
      </c>
      <c r="K8" s="3">
        <v>431</v>
      </c>
      <c r="L8" s="3">
        <v>-580</v>
      </c>
      <c r="M8" s="3">
        <v>351</v>
      </c>
      <c r="N8" s="3">
        <f>ABS(K9-G9)</f>
        <v>12</v>
      </c>
      <c r="O8" s="3">
        <f t="shared" si="1"/>
        <v>55</v>
      </c>
    </row>
    <row r="9" spans="1:18">
      <c r="A9" t="s">
        <v>44</v>
      </c>
      <c r="B9" s="3" t="s">
        <v>12</v>
      </c>
      <c r="C9" s="3">
        <v>3349</v>
      </c>
      <c r="D9" s="3">
        <v>2.2757821552723057</v>
      </c>
      <c r="E9" s="3">
        <v>0.94</v>
      </c>
      <c r="F9" s="3">
        <v>0.99</v>
      </c>
      <c r="G9" s="3">
        <v>178</v>
      </c>
      <c r="H9" s="3">
        <v>-180</v>
      </c>
      <c r="I9" s="3">
        <v>0.92</v>
      </c>
      <c r="J9" s="3">
        <v>0.94</v>
      </c>
      <c r="K9" s="3">
        <v>166</v>
      </c>
      <c r="L9" s="3">
        <v>-142</v>
      </c>
      <c r="M9" s="3">
        <v>413</v>
      </c>
      <c r="N9" s="3">
        <f t="shared" si="0"/>
        <v>12</v>
      </c>
      <c r="O9" s="3">
        <f t="shared" si="1"/>
        <v>38</v>
      </c>
    </row>
    <row r="10" spans="1:18">
      <c r="A10" t="s">
        <v>44</v>
      </c>
      <c r="B10" s="3" t="s">
        <v>13</v>
      </c>
      <c r="C10" s="3">
        <v>5254</v>
      </c>
      <c r="D10" s="3">
        <v>5.1529411764705886</v>
      </c>
      <c r="E10" s="3">
        <v>0.99</v>
      </c>
      <c r="F10" s="3">
        <v>0.99</v>
      </c>
      <c r="G10" s="3">
        <v>135</v>
      </c>
      <c r="H10" s="3">
        <v>-239</v>
      </c>
      <c r="I10" s="3">
        <v>0.97</v>
      </c>
      <c r="J10" s="3">
        <v>0.95</v>
      </c>
      <c r="K10" s="3">
        <v>133</v>
      </c>
      <c r="L10" s="3">
        <v>-234</v>
      </c>
      <c r="M10" s="3">
        <v>406</v>
      </c>
      <c r="N10" s="3">
        <f t="shared" si="0"/>
        <v>2</v>
      </c>
      <c r="O10" s="3">
        <f t="shared" si="1"/>
        <v>5</v>
      </c>
    </row>
    <row r="11" spans="1:18">
      <c r="A11" t="s">
        <v>38</v>
      </c>
      <c r="B11" s="3" t="s">
        <v>14</v>
      </c>
      <c r="C11" s="3">
        <v>513</v>
      </c>
      <c r="D11" s="3">
        <v>4.7521263669501819</v>
      </c>
      <c r="E11" s="3">
        <v>0.84</v>
      </c>
      <c r="F11" s="3">
        <v>0.79</v>
      </c>
      <c r="G11" s="3">
        <v>385</v>
      </c>
      <c r="H11" s="3">
        <v>-387</v>
      </c>
      <c r="I11" s="3">
        <v>0.95</v>
      </c>
      <c r="J11" s="3">
        <v>0.5</v>
      </c>
      <c r="K11" s="3">
        <v>357</v>
      </c>
      <c r="L11" s="3">
        <v>-309</v>
      </c>
      <c r="M11" s="3">
        <v>466</v>
      </c>
      <c r="N11" s="3">
        <f t="shared" si="0"/>
        <v>28</v>
      </c>
      <c r="O11" s="3">
        <f t="shared" si="1"/>
        <v>78</v>
      </c>
    </row>
    <row r="12" spans="1:18">
      <c r="A12" t="s">
        <v>44</v>
      </c>
      <c r="B12" s="3" t="s">
        <v>16</v>
      </c>
      <c r="C12" s="3">
        <v>4566</v>
      </c>
      <c r="D12" s="3">
        <v>4.8862815884476536</v>
      </c>
      <c r="E12" s="3">
        <v>0.99</v>
      </c>
      <c r="F12" s="3">
        <v>1</v>
      </c>
      <c r="G12" s="3">
        <v>181</v>
      </c>
      <c r="H12" s="3">
        <v>-154</v>
      </c>
      <c r="I12" s="3">
        <v>0.99</v>
      </c>
      <c r="J12" s="3">
        <v>1</v>
      </c>
      <c r="K12" s="3">
        <v>183</v>
      </c>
      <c r="L12" s="3">
        <v>-151</v>
      </c>
      <c r="M12" s="3">
        <v>528</v>
      </c>
      <c r="N12" s="3">
        <f t="shared" si="0"/>
        <v>2</v>
      </c>
      <c r="O12" s="3">
        <f t="shared" si="1"/>
        <v>3</v>
      </c>
    </row>
    <row r="13" spans="1:18">
      <c r="A13" t="s">
        <v>71</v>
      </c>
      <c r="B13" s="3" t="s">
        <v>17</v>
      </c>
      <c r="C13" s="3">
        <v>381</v>
      </c>
      <c r="D13" s="3">
        <v>3.7302551640340216</v>
      </c>
      <c r="E13" s="3">
        <v>0.89</v>
      </c>
      <c r="F13" s="3">
        <v>0.85</v>
      </c>
      <c r="G13" s="3">
        <v>398</v>
      </c>
      <c r="H13" s="3">
        <v>-469</v>
      </c>
      <c r="I13" s="3">
        <v>0.75</v>
      </c>
      <c r="J13" s="3">
        <v>0.46</v>
      </c>
      <c r="K13" s="3">
        <v>392</v>
      </c>
      <c r="L13" s="3">
        <v>-434</v>
      </c>
      <c r="M13" s="3">
        <v>582</v>
      </c>
      <c r="N13" s="3">
        <f t="shared" si="0"/>
        <v>6</v>
      </c>
      <c r="O13" s="3">
        <f t="shared" si="1"/>
        <v>35</v>
      </c>
    </row>
    <row r="14" spans="1:18">
      <c r="A14" t="s">
        <v>51</v>
      </c>
      <c r="B14" s="3" t="s">
        <v>18</v>
      </c>
      <c r="C14" s="3">
        <v>1987</v>
      </c>
      <c r="D14" s="3">
        <v>5.2605233219567697</v>
      </c>
      <c r="E14" s="3">
        <v>0.91</v>
      </c>
      <c r="F14" s="3">
        <v>0.98</v>
      </c>
      <c r="G14" s="3">
        <v>212</v>
      </c>
      <c r="H14" s="3">
        <v>-167</v>
      </c>
      <c r="I14" s="3">
        <v>0.95</v>
      </c>
      <c r="J14" s="3">
        <v>0.99</v>
      </c>
      <c r="K14" s="3">
        <v>214</v>
      </c>
      <c r="L14" s="3">
        <v>-168</v>
      </c>
      <c r="M14" s="3">
        <v>450</v>
      </c>
      <c r="N14" s="3">
        <f t="shared" si="0"/>
        <v>2</v>
      </c>
      <c r="O14" s="3">
        <f t="shared" si="1"/>
        <v>1</v>
      </c>
      <c r="Q14" s="3">
        <v>0.19409999999999999</v>
      </c>
    </row>
    <row r="15" spans="1:18">
      <c r="A15" t="s">
        <v>38</v>
      </c>
      <c r="B15" s="3" t="s">
        <v>19</v>
      </c>
      <c r="C15" s="3">
        <v>924</v>
      </c>
      <c r="D15" s="3">
        <v>5.8802919708029204</v>
      </c>
      <c r="E15" s="3">
        <v>0.94</v>
      </c>
      <c r="F15" s="3">
        <v>0.94</v>
      </c>
      <c r="G15" s="3">
        <v>242</v>
      </c>
      <c r="H15" s="3">
        <v>-231</v>
      </c>
      <c r="I15" s="3">
        <v>0.92</v>
      </c>
      <c r="J15" s="3">
        <v>0.92</v>
      </c>
      <c r="K15" s="3">
        <v>221</v>
      </c>
      <c r="L15" s="3">
        <v>-237</v>
      </c>
      <c r="M15" s="3">
        <v>453</v>
      </c>
      <c r="N15" s="3">
        <f t="shared" si="0"/>
        <v>21</v>
      </c>
      <c r="O15" s="3">
        <f t="shared" si="1"/>
        <v>6</v>
      </c>
    </row>
    <row r="16" spans="1:18">
      <c r="A16" t="s">
        <v>38</v>
      </c>
      <c r="B16" s="3" t="s">
        <v>20</v>
      </c>
      <c r="C16" s="3">
        <v>975</v>
      </c>
      <c r="D16" s="3">
        <v>4.4704463208685175</v>
      </c>
      <c r="E16" s="3">
        <v>0.92</v>
      </c>
      <c r="F16" s="3">
        <v>0.73</v>
      </c>
      <c r="G16" s="3">
        <v>325</v>
      </c>
      <c r="H16" s="3">
        <v>-358</v>
      </c>
      <c r="I16" s="3">
        <v>0.93</v>
      </c>
      <c r="J16" s="3">
        <v>0.69</v>
      </c>
      <c r="K16" s="3">
        <v>319</v>
      </c>
      <c r="L16" s="3">
        <v>-372</v>
      </c>
      <c r="M16" s="3">
        <v>441</v>
      </c>
      <c r="N16" s="3">
        <f t="shared" si="0"/>
        <v>6</v>
      </c>
      <c r="O16" s="3">
        <f t="shared" si="1"/>
        <v>14</v>
      </c>
      <c r="Q16" s="3">
        <v>9.2499999999999999E-2</v>
      </c>
    </row>
    <row r="17" spans="1:17">
      <c r="A17" t="s">
        <v>44</v>
      </c>
      <c r="B17" s="3" t="s">
        <v>21</v>
      </c>
      <c r="C17" s="3">
        <v>1398</v>
      </c>
      <c r="D17" s="3">
        <v>4.8331193838254167</v>
      </c>
      <c r="E17" s="3">
        <v>0.95</v>
      </c>
      <c r="F17" s="3">
        <v>0.96</v>
      </c>
      <c r="G17" s="3">
        <v>357</v>
      </c>
      <c r="H17" s="3">
        <v>-319</v>
      </c>
      <c r="I17" s="3">
        <v>0.95</v>
      </c>
      <c r="J17" s="3">
        <v>0.97</v>
      </c>
      <c r="K17" s="3">
        <v>322</v>
      </c>
      <c r="L17" s="3">
        <v>-329</v>
      </c>
      <c r="M17" s="3">
        <v>448</v>
      </c>
      <c r="N17" s="3">
        <f t="shared" si="0"/>
        <v>35</v>
      </c>
      <c r="O17" s="3">
        <f t="shared" si="1"/>
        <v>10</v>
      </c>
      <c r="Q17" s="3">
        <v>0.15790000000000001</v>
      </c>
    </row>
    <row r="18" spans="1:17">
      <c r="A18" t="s">
        <v>44</v>
      </c>
      <c r="B18" s="3" t="s">
        <v>22</v>
      </c>
      <c r="C18" s="3">
        <v>5158</v>
      </c>
      <c r="D18" s="3">
        <v>9.5784671532846719</v>
      </c>
      <c r="E18" s="3">
        <v>0.93</v>
      </c>
      <c r="F18" s="3">
        <v>1</v>
      </c>
      <c r="G18" s="3">
        <v>125</v>
      </c>
      <c r="H18" s="3">
        <v>-142</v>
      </c>
      <c r="I18" s="3">
        <v>0.98</v>
      </c>
      <c r="J18" s="3">
        <v>0.99</v>
      </c>
      <c r="K18" s="3">
        <v>124</v>
      </c>
      <c r="L18" s="3">
        <v>-141</v>
      </c>
      <c r="M18" s="3">
        <v>547</v>
      </c>
      <c r="N18" s="3">
        <f t="shared" si="0"/>
        <v>1</v>
      </c>
      <c r="O18" s="3">
        <f t="shared" si="1"/>
        <v>1</v>
      </c>
    </row>
    <row r="19" spans="1:17">
      <c r="A19" t="s">
        <v>44</v>
      </c>
      <c r="B19" s="3" t="s">
        <v>23</v>
      </c>
      <c r="C19" s="3">
        <v>28926</v>
      </c>
      <c r="D19" s="3">
        <v>3.6360031720856467</v>
      </c>
      <c r="E19" s="3">
        <v>0.94</v>
      </c>
      <c r="F19" s="3">
        <v>0.98</v>
      </c>
      <c r="G19" s="3">
        <v>59</v>
      </c>
      <c r="H19" s="3">
        <v>-62</v>
      </c>
      <c r="I19" s="3">
        <v>0.94</v>
      </c>
      <c r="J19" s="3">
        <v>0.97</v>
      </c>
      <c r="K19" s="3">
        <v>60</v>
      </c>
      <c r="L19" s="3">
        <v>-61</v>
      </c>
      <c r="M19" s="3">
        <v>390</v>
      </c>
      <c r="N19" s="3">
        <f t="shared" si="0"/>
        <v>1</v>
      </c>
      <c r="O19" s="3">
        <f t="shared" si="1"/>
        <v>1</v>
      </c>
      <c r="Q19" s="3">
        <v>6.2399999999999997E-2</v>
      </c>
    </row>
    <row r="20" spans="1:17">
      <c r="A20" t="s">
        <v>44</v>
      </c>
      <c r="B20" s="3" t="s">
        <v>24</v>
      </c>
      <c r="C20" s="3">
        <v>5742</v>
      </c>
      <c r="D20" s="3">
        <v>4.5603644646924835</v>
      </c>
      <c r="E20" s="3">
        <v>0.96</v>
      </c>
      <c r="F20" s="3">
        <v>0.99</v>
      </c>
      <c r="G20" s="3">
        <v>185</v>
      </c>
      <c r="H20" s="3">
        <v>-327</v>
      </c>
      <c r="I20" s="3">
        <v>0.93</v>
      </c>
      <c r="J20" s="3">
        <v>0.98</v>
      </c>
      <c r="K20" s="3">
        <v>180</v>
      </c>
      <c r="L20" s="3">
        <v>-325</v>
      </c>
      <c r="M20" s="3">
        <v>556</v>
      </c>
      <c r="N20" s="3">
        <f t="shared" si="0"/>
        <v>5</v>
      </c>
      <c r="O20" s="3">
        <f t="shared" si="1"/>
        <v>2</v>
      </c>
      <c r="Q20" s="3">
        <v>9.1999999999999998E-3</v>
      </c>
    </row>
    <row r="21" spans="1:17">
      <c r="A21" t="s">
        <v>38</v>
      </c>
      <c r="B21" s="3" t="s">
        <v>25</v>
      </c>
      <c r="C21" s="3">
        <v>3234</v>
      </c>
      <c r="D21" s="3">
        <v>3.6934749620637328</v>
      </c>
      <c r="E21" s="3">
        <v>0.95</v>
      </c>
      <c r="F21" s="3">
        <v>0.93</v>
      </c>
      <c r="G21" s="3">
        <v>366</v>
      </c>
      <c r="H21" s="3">
        <v>-336</v>
      </c>
      <c r="I21" s="3">
        <v>0.86</v>
      </c>
      <c r="J21" s="3">
        <v>0.93</v>
      </c>
      <c r="K21" s="3">
        <v>371</v>
      </c>
      <c r="L21" s="3">
        <v>-341</v>
      </c>
      <c r="M21" s="3">
        <v>528</v>
      </c>
      <c r="N21" s="3">
        <f t="shared" si="0"/>
        <v>5</v>
      </c>
      <c r="O21" s="3">
        <f t="shared" si="1"/>
        <v>5</v>
      </c>
      <c r="Q21" s="3">
        <v>0.20019999999999999</v>
      </c>
    </row>
    <row r="22" spans="1:17">
      <c r="A22" t="s">
        <v>38</v>
      </c>
      <c r="B22" s="3" t="s">
        <v>27</v>
      </c>
      <c r="C22" s="3">
        <v>6972</v>
      </c>
      <c r="D22" s="3">
        <v>1.3672741679873217</v>
      </c>
      <c r="E22" s="3">
        <v>0.92</v>
      </c>
      <c r="F22" s="3">
        <v>0.98</v>
      </c>
      <c r="G22" s="3">
        <v>119</v>
      </c>
      <c r="H22" s="3">
        <v>-184</v>
      </c>
      <c r="I22" s="3">
        <v>0.89</v>
      </c>
      <c r="J22" s="3">
        <v>0.97</v>
      </c>
      <c r="K22" s="3">
        <v>119</v>
      </c>
      <c r="L22" s="3">
        <v>-192</v>
      </c>
      <c r="M22" s="3">
        <v>455</v>
      </c>
      <c r="N22" s="3">
        <f t="shared" si="0"/>
        <v>0</v>
      </c>
      <c r="O22" s="3">
        <f t="shared" si="1"/>
        <v>8</v>
      </c>
      <c r="Q22" s="3">
        <v>3.1199999999999999E-2</v>
      </c>
    </row>
    <row r="23" spans="1:17">
      <c r="A23" t="s">
        <v>44</v>
      </c>
      <c r="B23" s="3" t="s">
        <v>28</v>
      </c>
      <c r="C23" s="3">
        <v>622</v>
      </c>
      <c r="D23" s="3">
        <v>2.6351464435146443</v>
      </c>
      <c r="E23" s="3">
        <v>0.73</v>
      </c>
      <c r="F23" s="3">
        <v>0.68</v>
      </c>
      <c r="G23" s="3">
        <v>363</v>
      </c>
      <c r="H23" s="3">
        <v>-393</v>
      </c>
      <c r="I23" s="3">
        <v>0.77</v>
      </c>
      <c r="J23" s="3">
        <v>0.78</v>
      </c>
      <c r="K23" s="3">
        <v>370</v>
      </c>
      <c r="L23" s="3">
        <v>-366</v>
      </c>
      <c r="M23" s="3">
        <v>480</v>
      </c>
      <c r="N23" s="3">
        <f t="shared" si="0"/>
        <v>7</v>
      </c>
      <c r="O23" s="3">
        <f t="shared" si="1"/>
        <v>27</v>
      </c>
      <c r="Q23" s="3">
        <v>9.4200000000000006E-2</v>
      </c>
    </row>
    <row r="24" spans="1:17">
      <c r="B24" s="1" t="s">
        <v>30</v>
      </c>
      <c r="C24" s="3">
        <f>AVERAGE(C4:C23)</f>
        <v>3953.9</v>
      </c>
      <c r="D24" s="3">
        <f t="shared" ref="D24:M24" si="2">AVERAGE(D4:D23)</f>
        <v>3.9381073407480001</v>
      </c>
      <c r="E24" s="3">
        <f t="shared" si="2"/>
        <v>0.92349999999999999</v>
      </c>
      <c r="F24" s="3">
        <f t="shared" si="2"/>
        <v>0.92300000000000026</v>
      </c>
      <c r="G24" s="3">
        <f t="shared" si="2"/>
        <v>230.9</v>
      </c>
      <c r="H24" s="3">
        <f t="shared" si="2"/>
        <v>-237.7</v>
      </c>
      <c r="J24" s="3">
        <f t="shared" si="2"/>
        <v>0.87450000000000006</v>
      </c>
      <c r="K24" s="3">
        <f t="shared" si="2"/>
        <v>217.25</v>
      </c>
      <c r="L24" s="3">
        <f t="shared" si="2"/>
        <v>-233.05</v>
      </c>
      <c r="M24" s="3">
        <f t="shared" si="2"/>
        <v>470.4</v>
      </c>
      <c r="N24" s="3">
        <f>AVERAGE(N4:N23)</f>
        <v>10.55</v>
      </c>
      <c r="O24" s="3">
        <f>AVERAGE(O4:O23)</f>
        <v>17.55</v>
      </c>
      <c r="Q24" s="3">
        <f>AVERAGE(Q14,Q16,Q17,Q19:Q23)</f>
        <v>0.10521249999999999</v>
      </c>
    </row>
    <row r="25" spans="1:17">
      <c r="M25" s="3">
        <f>STDEV(M4:M23)</f>
        <v>79.652799204124776</v>
      </c>
      <c r="N25" s="3">
        <f>STDEV(N4:N23)</f>
        <v>11.722560345446364</v>
      </c>
      <c r="O25" s="3">
        <f t="shared" ref="O25" si="3">STDEV(O4:O23)</f>
        <v>20.823759203573719</v>
      </c>
    </row>
    <row r="26" spans="1:17">
      <c r="C26" s="55" t="s">
        <v>68</v>
      </c>
      <c r="D26" s="55"/>
      <c r="I26" s="55" t="s">
        <v>69</v>
      </c>
      <c r="J26" s="55"/>
    </row>
    <row r="27" spans="1:17">
      <c r="C27" s="1" t="s">
        <v>66</v>
      </c>
      <c r="D27" s="1" t="s">
        <v>67</v>
      </c>
      <c r="E27" s="56" t="s">
        <v>70</v>
      </c>
      <c r="F27" s="56"/>
      <c r="I27" s="1" t="s">
        <v>66</v>
      </c>
      <c r="J27" s="1" t="s">
        <v>67</v>
      </c>
      <c r="K27" s="1"/>
      <c r="L27" s="1"/>
      <c r="N27" s="1"/>
    </row>
    <row r="28" spans="1:17">
      <c r="B28" s="1" t="s">
        <v>0</v>
      </c>
    </row>
    <row r="29" spans="1:17">
      <c r="B29" s="46" t="s">
        <v>26</v>
      </c>
      <c r="C29" s="3">
        <v>1.95</v>
      </c>
      <c r="D29" s="3">
        <v>1.28</v>
      </c>
      <c r="E29" s="3">
        <f>C29-(2*D29)</f>
        <v>-0.6100000000000001</v>
      </c>
      <c r="F29" s="3">
        <f>C29+(2*D29)</f>
        <v>4.51</v>
      </c>
      <c r="H29" s="46" t="s">
        <v>26</v>
      </c>
      <c r="I29" s="3">
        <v>14.57</v>
      </c>
      <c r="J29" s="3">
        <v>3.55</v>
      </c>
      <c r="K29" s="3">
        <v>0</v>
      </c>
      <c r="L29" s="3">
        <v>0</v>
      </c>
    </row>
    <row r="30" spans="1:17">
      <c r="B30" s="3" t="s">
        <v>1</v>
      </c>
      <c r="C30" s="3">
        <v>0.6</v>
      </c>
      <c r="D30" s="3">
        <v>0.67</v>
      </c>
      <c r="E30" s="3">
        <f t="shared" ref="E30:E49" si="4">C30-(2*D30)</f>
        <v>-0.7400000000000001</v>
      </c>
      <c r="F30" s="3">
        <f t="shared" ref="F30:F49" si="5">C30+(2*D30)</f>
        <v>1.94</v>
      </c>
      <c r="H30" s="3" t="s">
        <v>1</v>
      </c>
      <c r="I30" s="3">
        <v>4.2</v>
      </c>
      <c r="J30" s="3">
        <v>2.34</v>
      </c>
      <c r="K30" s="3">
        <f t="shared" ref="K30:K48" si="6">I30-2*J30</f>
        <v>-0.47999999999999954</v>
      </c>
      <c r="L30" s="3">
        <f t="shared" ref="L30:L48" si="7">I30+2*J30</f>
        <v>8.879999999999999</v>
      </c>
    </row>
    <row r="31" spans="1:17">
      <c r="B31" s="3" t="s">
        <v>7</v>
      </c>
      <c r="C31" s="3">
        <v>2.15</v>
      </c>
      <c r="D31" s="3">
        <v>1.19</v>
      </c>
      <c r="E31" s="3">
        <f t="shared" si="4"/>
        <v>-0.22999999999999998</v>
      </c>
      <c r="F31" s="3">
        <f t="shared" si="5"/>
        <v>4.5299999999999994</v>
      </c>
      <c r="H31" s="3" t="s">
        <v>7</v>
      </c>
      <c r="I31" s="3">
        <v>12.95</v>
      </c>
      <c r="J31" s="3">
        <v>3.67</v>
      </c>
      <c r="K31" s="3">
        <v>0</v>
      </c>
      <c r="L31" s="3">
        <v>0</v>
      </c>
    </row>
    <row r="32" spans="1:17">
      <c r="B32" s="3" t="s">
        <v>8</v>
      </c>
      <c r="C32" s="3">
        <v>0.5</v>
      </c>
      <c r="D32" s="3">
        <v>0.92</v>
      </c>
      <c r="E32" s="3">
        <f t="shared" si="4"/>
        <v>-1.34</v>
      </c>
      <c r="F32" s="3">
        <f t="shared" si="5"/>
        <v>2.34</v>
      </c>
      <c r="H32" s="3" t="s">
        <v>8</v>
      </c>
      <c r="I32" s="3">
        <v>9.75</v>
      </c>
      <c r="J32" s="3">
        <v>3.92</v>
      </c>
      <c r="K32" s="3">
        <f t="shared" si="6"/>
        <v>1.9100000000000001</v>
      </c>
      <c r="L32" s="3">
        <f t="shared" si="7"/>
        <v>17.59</v>
      </c>
    </row>
    <row r="33" spans="2:16">
      <c r="B33" s="3" t="s">
        <v>11</v>
      </c>
      <c r="C33" s="3">
        <v>1.65</v>
      </c>
      <c r="D33" s="3">
        <v>2.61</v>
      </c>
      <c r="E33" s="3">
        <f t="shared" si="4"/>
        <v>-3.57</v>
      </c>
      <c r="F33" s="3">
        <f t="shared" si="5"/>
        <v>6.8699999999999992</v>
      </c>
      <c r="H33" s="3" t="s">
        <v>11</v>
      </c>
      <c r="I33" s="3">
        <v>18.399999999999999</v>
      </c>
      <c r="J33" s="3">
        <v>2.17</v>
      </c>
      <c r="K33" s="3">
        <f t="shared" si="6"/>
        <v>14.059999999999999</v>
      </c>
      <c r="L33" s="3">
        <v>40</v>
      </c>
    </row>
    <row r="34" spans="2:16">
      <c r="B34" s="3" t="s">
        <v>12</v>
      </c>
      <c r="C34" s="3">
        <v>0.65</v>
      </c>
      <c r="D34" s="3">
        <v>0.73</v>
      </c>
      <c r="E34" s="3">
        <f t="shared" si="4"/>
        <v>-0.80999999999999994</v>
      </c>
      <c r="F34" s="3">
        <f t="shared" si="5"/>
        <v>2.11</v>
      </c>
      <c r="H34" s="3" t="s">
        <v>12</v>
      </c>
      <c r="I34" s="3">
        <v>6.66</v>
      </c>
      <c r="J34" s="3">
        <v>2.2999999999999998</v>
      </c>
      <c r="K34" s="3">
        <v>3</v>
      </c>
      <c r="L34" s="3">
        <f t="shared" si="7"/>
        <v>11.26</v>
      </c>
      <c r="M34" s="3">
        <v>15</v>
      </c>
      <c r="N34" s="3">
        <v>45</v>
      </c>
    </row>
    <row r="35" spans="2:16">
      <c r="B35" s="3" t="s">
        <v>13</v>
      </c>
      <c r="C35" s="3">
        <v>0.55000000000000004</v>
      </c>
      <c r="D35" s="3">
        <v>0.28999999999999998</v>
      </c>
      <c r="E35" s="3">
        <f t="shared" si="4"/>
        <v>-2.9999999999999916E-2</v>
      </c>
      <c r="F35" s="3">
        <f t="shared" si="5"/>
        <v>1.1299999999999999</v>
      </c>
      <c r="H35" s="3" t="s">
        <v>13</v>
      </c>
      <c r="K35" s="3">
        <f t="shared" si="6"/>
        <v>0</v>
      </c>
      <c r="L35" s="3">
        <f t="shared" si="7"/>
        <v>0</v>
      </c>
    </row>
    <row r="36" spans="2:16">
      <c r="B36" s="3" t="s">
        <v>14</v>
      </c>
      <c r="C36" s="3">
        <v>1.43</v>
      </c>
      <c r="D36" s="3">
        <v>0.44</v>
      </c>
      <c r="E36" s="3">
        <f t="shared" si="4"/>
        <v>0.54999999999999993</v>
      </c>
      <c r="F36" s="3">
        <f t="shared" si="5"/>
        <v>2.31</v>
      </c>
      <c r="H36" s="3" t="s">
        <v>14</v>
      </c>
      <c r="K36" s="3">
        <f t="shared" si="6"/>
        <v>0</v>
      </c>
      <c r="L36" s="3">
        <f t="shared" si="7"/>
        <v>0</v>
      </c>
    </row>
    <row r="37" spans="2:16">
      <c r="B37" s="3" t="s">
        <v>16</v>
      </c>
      <c r="C37" s="3">
        <v>2.67</v>
      </c>
      <c r="D37" s="3">
        <v>1.31</v>
      </c>
      <c r="E37" s="3">
        <f t="shared" si="4"/>
        <v>4.9999999999999822E-2</v>
      </c>
      <c r="F37" s="3">
        <f t="shared" si="5"/>
        <v>5.29</v>
      </c>
      <c r="H37" s="3" t="s">
        <v>16</v>
      </c>
      <c r="I37" s="3">
        <v>20.11</v>
      </c>
      <c r="J37" s="3">
        <v>5.17</v>
      </c>
      <c r="K37" s="3">
        <v>0</v>
      </c>
      <c r="L37" s="3">
        <v>0</v>
      </c>
    </row>
    <row r="38" spans="2:16">
      <c r="B38" s="3" t="s">
        <v>17</v>
      </c>
      <c r="C38" s="3">
        <v>2</v>
      </c>
      <c r="D38" s="3">
        <v>1.33</v>
      </c>
      <c r="E38" s="3">
        <f t="shared" si="4"/>
        <v>-0.66000000000000014</v>
      </c>
      <c r="F38" s="3">
        <f t="shared" si="5"/>
        <v>4.66</v>
      </c>
      <c r="H38" s="3" t="s">
        <v>17</v>
      </c>
      <c r="I38" s="3">
        <v>20.27</v>
      </c>
      <c r="J38" s="3">
        <v>4.6500000000000004</v>
      </c>
      <c r="K38" s="3">
        <v>0</v>
      </c>
      <c r="L38" s="3">
        <v>0</v>
      </c>
    </row>
    <row r="39" spans="2:16">
      <c r="B39" s="3" t="s">
        <v>18</v>
      </c>
      <c r="C39" s="3">
        <v>1.95</v>
      </c>
      <c r="D39" s="3">
        <v>0.54</v>
      </c>
      <c r="E39" s="3">
        <f t="shared" si="4"/>
        <v>0.86999999999999988</v>
      </c>
      <c r="F39" s="3">
        <f t="shared" si="5"/>
        <v>3.0300000000000002</v>
      </c>
      <c r="H39" s="3" t="s">
        <v>18</v>
      </c>
      <c r="I39" s="3">
        <v>5.03</v>
      </c>
      <c r="J39" s="3">
        <v>0.4</v>
      </c>
      <c r="K39" s="3">
        <f t="shared" si="6"/>
        <v>4.2300000000000004</v>
      </c>
      <c r="L39" s="3">
        <f t="shared" si="7"/>
        <v>5.83</v>
      </c>
    </row>
    <row r="40" spans="2:16">
      <c r="B40" s="3" t="s">
        <v>19</v>
      </c>
      <c r="C40" s="3">
        <v>1.51</v>
      </c>
      <c r="D40" s="3">
        <v>0.63</v>
      </c>
      <c r="E40" s="3">
        <f t="shared" si="4"/>
        <v>0.25</v>
      </c>
      <c r="F40" s="3">
        <f t="shared" si="5"/>
        <v>2.77</v>
      </c>
      <c r="H40" s="3" t="s">
        <v>19</v>
      </c>
      <c r="I40" s="3">
        <v>6.51</v>
      </c>
      <c r="J40" s="3">
        <v>1.6</v>
      </c>
      <c r="K40" s="3">
        <v>4</v>
      </c>
      <c r="L40" s="3">
        <f t="shared" si="7"/>
        <v>9.7100000000000009</v>
      </c>
    </row>
    <row r="41" spans="2:16">
      <c r="B41" s="3" t="s">
        <v>20</v>
      </c>
      <c r="C41" s="3">
        <v>0.95</v>
      </c>
      <c r="D41" s="3">
        <v>0.55000000000000004</v>
      </c>
      <c r="E41" s="3">
        <f t="shared" si="4"/>
        <v>-0.15000000000000013</v>
      </c>
      <c r="F41" s="3">
        <f t="shared" si="5"/>
        <v>2.0499999999999998</v>
      </c>
      <c r="H41" s="3" t="s">
        <v>20</v>
      </c>
      <c r="I41" s="3">
        <v>5.83</v>
      </c>
      <c r="J41" s="3">
        <v>1.64</v>
      </c>
      <c r="K41" s="3">
        <f t="shared" si="6"/>
        <v>2.5500000000000003</v>
      </c>
      <c r="L41" s="3">
        <f t="shared" si="7"/>
        <v>9.11</v>
      </c>
      <c r="M41" s="3">
        <v>4</v>
      </c>
      <c r="N41" s="3">
        <v>20</v>
      </c>
      <c r="O41" s="3" t="s">
        <v>107</v>
      </c>
    </row>
    <row r="42" spans="2:16">
      <c r="B42" s="3" t="s">
        <v>21</v>
      </c>
      <c r="C42" s="3">
        <v>4.1100000000000003</v>
      </c>
      <c r="D42" s="3">
        <v>0.71</v>
      </c>
      <c r="E42" s="3">
        <f t="shared" si="4"/>
        <v>2.6900000000000004</v>
      </c>
      <c r="F42" s="3">
        <f t="shared" si="5"/>
        <v>5.53</v>
      </c>
      <c r="H42" s="3" t="s">
        <v>21</v>
      </c>
      <c r="I42" s="3">
        <v>9.07</v>
      </c>
      <c r="J42" s="3">
        <v>1.84</v>
      </c>
      <c r="K42" s="3">
        <f t="shared" si="6"/>
        <v>5.3900000000000006</v>
      </c>
      <c r="L42" s="3">
        <f t="shared" si="7"/>
        <v>12.75</v>
      </c>
    </row>
    <row r="43" spans="2:16">
      <c r="B43" s="3" t="s">
        <v>22</v>
      </c>
      <c r="C43" s="3">
        <v>1.27</v>
      </c>
      <c r="D43" s="3">
        <v>0.92</v>
      </c>
      <c r="E43" s="3">
        <f t="shared" si="4"/>
        <v>-0.57000000000000006</v>
      </c>
      <c r="F43" s="3">
        <f t="shared" si="5"/>
        <v>3.1100000000000003</v>
      </c>
      <c r="H43" s="3" t="s">
        <v>22</v>
      </c>
      <c r="I43" s="3">
        <v>10.029999999999999</v>
      </c>
      <c r="J43" s="3">
        <v>0.53486</v>
      </c>
      <c r="K43" s="3">
        <v>8</v>
      </c>
      <c r="L43" s="3">
        <v>12</v>
      </c>
    </row>
    <row r="44" spans="2:16">
      <c r="B44" s="3" t="s">
        <v>23</v>
      </c>
      <c r="C44" s="3">
        <v>1.47</v>
      </c>
      <c r="D44" s="3">
        <v>0.77</v>
      </c>
      <c r="E44" s="3">
        <f t="shared" si="4"/>
        <v>-7.0000000000000062E-2</v>
      </c>
      <c r="F44" s="3">
        <f t="shared" si="5"/>
        <v>3.01</v>
      </c>
      <c r="H44" s="3" t="s">
        <v>23</v>
      </c>
      <c r="I44" s="3">
        <v>6.79</v>
      </c>
      <c r="J44" s="3">
        <v>4.4165000000000001</v>
      </c>
      <c r="K44" s="3">
        <f t="shared" si="6"/>
        <v>-2.0430000000000001</v>
      </c>
      <c r="L44" s="3">
        <f t="shared" si="7"/>
        <v>15.623000000000001</v>
      </c>
      <c r="M44" s="3">
        <v>4</v>
      </c>
      <c r="N44" s="3">
        <v>20</v>
      </c>
      <c r="O44" s="3">
        <v>30</v>
      </c>
      <c r="P44" s="3">
        <v>80</v>
      </c>
    </row>
    <row r="45" spans="2:16">
      <c r="B45" s="3" t="s">
        <v>24</v>
      </c>
      <c r="C45" s="3">
        <v>1.1100000000000001</v>
      </c>
      <c r="D45" s="3">
        <v>1.36</v>
      </c>
      <c r="E45" s="3">
        <f t="shared" si="4"/>
        <v>-1.61</v>
      </c>
      <c r="F45" s="3">
        <f t="shared" si="5"/>
        <v>3.83</v>
      </c>
      <c r="H45" s="3" t="s">
        <v>24</v>
      </c>
      <c r="K45" s="3">
        <f t="shared" si="6"/>
        <v>0</v>
      </c>
      <c r="L45" s="3">
        <f t="shared" si="7"/>
        <v>0</v>
      </c>
    </row>
    <row r="46" spans="2:16">
      <c r="B46" s="3" t="s">
        <v>25</v>
      </c>
      <c r="C46" s="3">
        <v>4.3499999999999996</v>
      </c>
      <c r="D46" s="3">
        <v>1.37</v>
      </c>
      <c r="E46" s="3">
        <f t="shared" si="4"/>
        <v>1.6099999999999994</v>
      </c>
      <c r="F46" s="3">
        <f t="shared" si="5"/>
        <v>7.09</v>
      </c>
      <c r="H46" s="3" t="s">
        <v>25</v>
      </c>
      <c r="I46" s="3">
        <v>13.19</v>
      </c>
      <c r="J46" s="3">
        <v>4.93</v>
      </c>
      <c r="K46" s="3">
        <f t="shared" si="6"/>
        <v>3.33</v>
      </c>
      <c r="L46" s="3">
        <f t="shared" si="7"/>
        <v>23.049999999999997</v>
      </c>
      <c r="M46" s="3">
        <v>8</v>
      </c>
      <c r="N46" s="3">
        <v>25</v>
      </c>
    </row>
    <row r="47" spans="2:16">
      <c r="B47" s="3" t="s">
        <v>27</v>
      </c>
      <c r="C47" s="3">
        <v>3.15</v>
      </c>
      <c r="D47" s="3">
        <v>1.69</v>
      </c>
      <c r="E47" s="3">
        <f t="shared" si="4"/>
        <v>-0.22999999999999998</v>
      </c>
      <c r="F47" s="3">
        <f t="shared" si="5"/>
        <v>6.5299999999999994</v>
      </c>
      <c r="H47" s="3" t="s">
        <v>27</v>
      </c>
      <c r="I47" s="3">
        <v>21.11</v>
      </c>
      <c r="J47" s="3">
        <v>11.94</v>
      </c>
      <c r="K47" s="3">
        <f t="shared" si="6"/>
        <v>-2.7699999999999996</v>
      </c>
      <c r="L47" s="3">
        <f t="shared" si="7"/>
        <v>44.989999999999995</v>
      </c>
      <c r="M47" s="3">
        <v>13</v>
      </c>
      <c r="N47" s="3">
        <v>31</v>
      </c>
    </row>
    <row r="48" spans="2:16">
      <c r="B48" s="3" t="s">
        <v>28</v>
      </c>
      <c r="C48" s="3">
        <v>1.23</v>
      </c>
      <c r="D48" s="3">
        <v>0.79</v>
      </c>
      <c r="E48" s="3">
        <f t="shared" si="4"/>
        <v>-0.35000000000000009</v>
      </c>
      <c r="F48" s="3">
        <f t="shared" si="5"/>
        <v>2.81</v>
      </c>
      <c r="H48" s="3" t="s">
        <v>28</v>
      </c>
      <c r="I48" s="3">
        <v>7.31</v>
      </c>
      <c r="J48" s="3">
        <v>1.94</v>
      </c>
      <c r="K48" s="3">
        <f t="shared" si="6"/>
        <v>3.4299999999999997</v>
      </c>
      <c r="L48" s="3">
        <f t="shared" si="7"/>
        <v>11.19</v>
      </c>
      <c r="M48" s="3">
        <v>12</v>
      </c>
      <c r="N48" s="3">
        <v>30</v>
      </c>
    </row>
    <row r="49" spans="2:10">
      <c r="B49" s="1" t="s">
        <v>30</v>
      </c>
      <c r="C49" s="3">
        <f>AVERAGE(C29:C48)</f>
        <v>1.7624999999999997</v>
      </c>
      <c r="D49" s="3">
        <f t="shared" ref="D49" si="8">AVERAGE(D29:D48)</f>
        <v>1.0050000000000003</v>
      </c>
      <c r="E49" s="3">
        <f t="shared" si="4"/>
        <v>-0.24750000000000094</v>
      </c>
      <c r="F49" s="3">
        <f t="shared" si="5"/>
        <v>3.7725000000000004</v>
      </c>
      <c r="I49" s="3">
        <f>AVERAGE(I29:I48)</f>
        <v>11.281176470588234</v>
      </c>
      <c r="J49" s="3">
        <f>AVERAGE(J29:J48)</f>
        <v>3.3536094117647055</v>
      </c>
    </row>
  </sheetData>
  <mergeCells count="4">
    <mergeCell ref="N3:O3"/>
    <mergeCell ref="C26:D26"/>
    <mergeCell ref="I26:J26"/>
    <mergeCell ref="E27:F2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9"/>
  <sheetViews>
    <sheetView topLeftCell="A4" zoomScaleNormal="100" workbookViewId="0">
      <selection activeCell="Q20" sqref="Q20"/>
    </sheetView>
  </sheetViews>
  <sheetFormatPr defaultRowHeight="15"/>
  <cols>
    <col min="2" max="2" width="19.5703125" customWidth="1"/>
  </cols>
  <sheetData>
    <row r="1" spans="1:18">
      <c r="L1" t="s">
        <v>44</v>
      </c>
      <c r="M1" t="s">
        <v>45</v>
      </c>
    </row>
    <row r="2" spans="1:18" ht="36.75" customHeight="1">
      <c r="B2" t="s">
        <v>37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s="4" t="s">
        <v>48</v>
      </c>
      <c r="I2" s="4" t="s">
        <v>49</v>
      </c>
      <c r="L2" t="s">
        <v>46</v>
      </c>
      <c r="M2" t="s">
        <v>47</v>
      </c>
    </row>
    <row r="3" spans="1:18">
      <c r="A3" s="31"/>
      <c r="B3" s="32" t="s">
        <v>26</v>
      </c>
      <c r="C3" s="32">
        <v>29</v>
      </c>
      <c r="D3" s="32">
        <v>9</v>
      </c>
      <c r="E3" s="32">
        <v>8</v>
      </c>
      <c r="F3" s="32">
        <f>100*(1-((D3-C3)/(E3-C3)))</f>
        <v>4.7619047619047672</v>
      </c>
      <c r="G3" s="32">
        <f>AVERAGE(F3:F6)</f>
        <v>14.151002506265666</v>
      </c>
      <c r="H3" s="32">
        <v>197.62299999999999</v>
      </c>
      <c r="I3" s="33">
        <v>94069.013999999996</v>
      </c>
      <c r="J3" s="2"/>
    </row>
    <row r="4" spans="1:18">
      <c r="A4" s="34"/>
      <c r="B4" s="35"/>
      <c r="C4" s="35">
        <v>25</v>
      </c>
      <c r="D4" s="35">
        <v>9</v>
      </c>
      <c r="E4" s="35">
        <v>6</v>
      </c>
      <c r="F4" s="35">
        <f t="shared" ref="F4:F7" si="0">100*(1-((D4-C4)/(E4-C4)))</f>
        <v>15.789473684210531</v>
      </c>
      <c r="G4" s="35"/>
      <c r="H4" s="35">
        <f>2*SQRT(H3/(PI()))</f>
        <v>15.86257918969034</v>
      </c>
      <c r="I4" s="35">
        <f>2*SQRT(I3/(PI()))</f>
        <v>346.08147676384772</v>
      </c>
      <c r="J4" s="2" t="s">
        <v>54</v>
      </c>
      <c r="L4" s="7" t="s">
        <v>38</v>
      </c>
    </row>
    <row r="5" spans="1:18">
      <c r="A5" s="34"/>
      <c r="B5" s="35"/>
      <c r="C5" s="35">
        <v>32</v>
      </c>
      <c r="D5" s="35">
        <v>15</v>
      </c>
      <c r="E5" s="35">
        <v>12</v>
      </c>
      <c r="F5" s="35">
        <f t="shared" si="0"/>
        <v>15.000000000000002</v>
      </c>
      <c r="G5" s="35"/>
      <c r="H5" s="35"/>
      <c r="I5" s="36"/>
      <c r="J5" s="2"/>
      <c r="L5" s="8" t="s">
        <v>44</v>
      </c>
    </row>
    <row r="6" spans="1:18">
      <c r="A6" s="34"/>
      <c r="B6" s="35"/>
      <c r="C6" s="35">
        <v>30</v>
      </c>
      <c r="D6" s="35">
        <v>15</v>
      </c>
      <c r="E6" s="35">
        <v>11</v>
      </c>
      <c r="F6" s="35">
        <f t="shared" si="0"/>
        <v>21.052631578947366</v>
      </c>
      <c r="G6" s="35"/>
      <c r="H6" s="35"/>
      <c r="I6" s="36"/>
      <c r="J6" s="2"/>
      <c r="L6" s="8"/>
    </row>
    <row r="7" spans="1:18">
      <c r="A7" s="42"/>
      <c r="B7" s="43" t="s">
        <v>52</v>
      </c>
      <c r="C7" s="43">
        <v>26</v>
      </c>
      <c r="D7" s="43">
        <v>18</v>
      </c>
      <c r="E7" s="43">
        <v>9</v>
      </c>
      <c r="F7" s="43">
        <f t="shared" si="0"/>
        <v>52.941176470588239</v>
      </c>
      <c r="G7" s="38"/>
      <c r="H7" s="38"/>
      <c r="I7" s="39"/>
      <c r="J7" s="2"/>
      <c r="L7" s="9" t="s">
        <v>51</v>
      </c>
      <c r="O7" t="s">
        <v>46</v>
      </c>
      <c r="P7" t="s">
        <v>44</v>
      </c>
      <c r="Q7" s="57" t="s">
        <v>51</v>
      </c>
      <c r="R7" s="57"/>
    </row>
    <row r="8" spans="1:18">
      <c r="A8" s="10"/>
      <c r="B8" s="11" t="s">
        <v>1</v>
      </c>
      <c r="C8" s="11">
        <v>35</v>
      </c>
      <c r="D8" s="11">
        <v>24</v>
      </c>
      <c r="E8" s="11">
        <v>13</v>
      </c>
      <c r="F8" s="11">
        <f>100*(1-((D8-C8)/(E8-C8)))</f>
        <v>50</v>
      </c>
      <c r="G8" s="11">
        <f>AVERAGE(F8:F11)</f>
        <v>54.54545454545454</v>
      </c>
      <c r="H8" s="11">
        <v>175.70400000000001</v>
      </c>
      <c r="I8" s="12">
        <v>81097.426000000007</v>
      </c>
      <c r="J8" s="2"/>
      <c r="O8">
        <v>54.54545454545454</v>
      </c>
      <c r="P8">
        <v>14.151002506265666</v>
      </c>
      <c r="Q8">
        <v>66.679487179487182</v>
      </c>
      <c r="R8">
        <v>16.292735042735043</v>
      </c>
    </row>
    <row r="9" spans="1:18">
      <c r="A9" s="13"/>
      <c r="B9" s="14"/>
      <c r="C9" s="14">
        <v>35</v>
      </c>
      <c r="D9" s="14">
        <v>25</v>
      </c>
      <c r="E9" s="14">
        <v>13</v>
      </c>
      <c r="F9" s="14">
        <f t="shared" ref="F9:F45" si="1">100*(1-((D9-C9)/(E9-C9)))</f>
        <v>54.54545454545454</v>
      </c>
      <c r="G9" s="14" t="s">
        <v>53</v>
      </c>
      <c r="H9" s="14">
        <f>2*SQRT(H8/(PI()))</f>
        <v>14.957047869420858</v>
      </c>
      <c r="I9" s="14">
        <f>2*SQRT(I8/(PI()))</f>
        <v>321.33541628559021</v>
      </c>
      <c r="J9" s="2" t="s">
        <v>55</v>
      </c>
      <c r="O9">
        <v>69.664031620553359</v>
      </c>
      <c r="P9">
        <v>33.83676582761251</v>
      </c>
      <c r="Q9">
        <v>66.911597174755073</v>
      </c>
      <c r="R9">
        <v>27.159755449229134</v>
      </c>
    </row>
    <row r="10" spans="1:18">
      <c r="A10" s="13"/>
      <c r="B10" s="14"/>
      <c r="C10" s="14">
        <v>35</v>
      </c>
      <c r="D10" s="14">
        <v>26</v>
      </c>
      <c r="E10" s="14">
        <v>13</v>
      </c>
      <c r="F10" s="14">
        <f t="shared" si="1"/>
        <v>59.090909090909079</v>
      </c>
      <c r="G10" s="14"/>
      <c r="H10" s="14"/>
      <c r="I10" s="14"/>
      <c r="J10" s="2"/>
      <c r="O10">
        <v>58.611111111111114</v>
      </c>
      <c r="P10">
        <v>18.736383442265801</v>
      </c>
    </row>
    <row r="11" spans="1:18">
      <c r="A11" s="16"/>
      <c r="B11" s="17"/>
      <c r="C11" s="17">
        <v>34</v>
      </c>
      <c r="D11" s="17">
        <v>24</v>
      </c>
      <c r="E11" s="17">
        <v>12</v>
      </c>
      <c r="F11" s="17">
        <f t="shared" si="1"/>
        <v>54.54545454545454</v>
      </c>
      <c r="G11" s="17"/>
      <c r="H11" s="17"/>
      <c r="I11" s="18"/>
      <c r="J11" s="2"/>
      <c r="O11">
        <v>60.270467836257311</v>
      </c>
      <c r="P11">
        <v>16.798245614035086</v>
      </c>
    </row>
    <row r="12" spans="1:18">
      <c r="A12" s="10"/>
      <c r="B12" s="11" t="s">
        <v>7</v>
      </c>
      <c r="C12" s="11">
        <v>44</v>
      </c>
      <c r="D12" s="11">
        <v>37</v>
      </c>
      <c r="E12" s="11">
        <v>21</v>
      </c>
      <c r="F12" s="11">
        <f t="shared" si="1"/>
        <v>69.565217391304344</v>
      </c>
      <c r="G12" s="11">
        <f>AVERAGE(F12:F15)</f>
        <v>69.664031620553359</v>
      </c>
      <c r="H12" s="11">
        <v>136.90299999999999</v>
      </c>
      <c r="I12" s="12">
        <v>113032.92</v>
      </c>
      <c r="J12" s="2"/>
      <c r="O12">
        <v>49.171842650103521</v>
      </c>
      <c r="P12">
        <v>37.555892383478593</v>
      </c>
    </row>
    <row r="13" spans="1:18">
      <c r="A13" s="13"/>
      <c r="B13" s="14"/>
      <c r="C13" s="14">
        <v>45</v>
      </c>
      <c r="D13" s="14">
        <v>38</v>
      </c>
      <c r="E13" s="14">
        <v>23</v>
      </c>
      <c r="F13" s="14">
        <f t="shared" si="1"/>
        <v>68.181818181818187</v>
      </c>
      <c r="G13" s="14" t="s">
        <v>53</v>
      </c>
      <c r="H13" s="14">
        <f>2*SQRT(H12/(PI()))</f>
        <v>13.202663117450131</v>
      </c>
      <c r="I13" s="14">
        <f>2*SQRT(I12/(PI()))</f>
        <v>379.36523773388365</v>
      </c>
      <c r="J13" s="2" t="s">
        <v>56</v>
      </c>
      <c r="O13">
        <v>54.107142857142854</v>
      </c>
      <c r="P13">
        <v>28.816485658590921</v>
      </c>
    </row>
    <row r="14" spans="1:18">
      <c r="A14" s="13"/>
      <c r="B14" s="14"/>
      <c r="C14" s="14">
        <v>42</v>
      </c>
      <c r="D14" s="14">
        <v>33</v>
      </c>
      <c r="E14" s="14">
        <v>20</v>
      </c>
      <c r="F14" s="14">
        <f t="shared" si="1"/>
        <v>59.090909090909079</v>
      </c>
      <c r="G14" s="14"/>
      <c r="H14" s="14"/>
      <c r="I14" s="15"/>
      <c r="O14">
        <v>53.200187969924812</v>
      </c>
      <c r="P14">
        <v>33.595853858784892</v>
      </c>
    </row>
    <row r="15" spans="1:18">
      <c r="A15" s="16"/>
      <c r="B15" s="17"/>
      <c r="C15" s="17">
        <v>42</v>
      </c>
      <c r="D15" s="17">
        <v>38</v>
      </c>
      <c r="E15" s="17">
        <v>20</v>
      </c>
      <c r="F15" s="17">
        <f t="shared" si="1"/>
        <v>81.818181818181813</v>
      </c>
      <c r="G15" s="17"/>
      <c r="H15" s="17"/>
      <c r="I15" s="18"/>
      <c r="P15">
        <v>10.954545454545455</v>
      </c>
    </row>
    <row r="16" spans="1:18">
      <c r="A16" s="19" t="s">
        <v>50</v>
      </c>
      <c r="B16" s="20" t="s">
        <v>8</v>
      </c>
      <c r="C16" s="20">
        <v>30</v>
      </c>
      <c r="D16" s="20">
        <v>22</v>
      </c>
      <c r="E16" s="20">
        <v>5</v>
      </c>
      <c r="F16" s="20">
        <f t="shared" si="1"/>
        <v>68</v>
      </c>
      <c r="G16" s="20">
        <f>AVERAGE(F16:F19)</f>
        <v>66.679487179487182</v>
      </c>
      <c r="H16" s="20">
        <v>108.551</v>
      </c>
      <c r="I16" s="21">
        <v>42355.284</v>
      </c>
      <c r="P16">
        <v>26.972222222222221</v>
      </c>
    </row>
    <row r="17" spans="1:18">
      <c r="A17" s="22"/>
      <c r="B17" s="23" t="s">
        <v>38</v>
      </c>
      <c r="C17" s="23">
        <v>35</v>
      </c>
      <c r="D17" s="23">
        <v>27</v>
      </c>
      <c r="E17" s="23">
        <v>8</v>
      </c>
      <c r="F17" s="23">
        <f t="shared" si="1"/>
        <v>70.370370370370367</v>
      </c>
      <c r="G17" s="23" t="s">
        <v>53</v>
      </c>
      <c r="H17" s="23">
        <f>2*SQRT(H16/(PI()))</f>
        <v>11.756335560902754</v>
      </c>
      <c r="I17" s="24">
        <f>2*SQRT(I16/(PI()))</f>
        <v>232.22493948172001</v>
      </c>
      <c r="N17" t="s">
        <v>88</v>
      </c>
      <c r="O17">
        <f>AVERAGE(O8:O14)</f>
        <v>57.0814626557925</v>
      </c>
      <c r="P17">
        <f>AVERAGE(P8:P16)</f>
        <v>24.601932996422352</v>
      </c>
      <c r="Q17">
        <f>AVERAGE(Q8:Q9)</f>
        <v>66.795542177121121</v>
      </c>
      <c r="R17">
        <f>AVERAGE(R8:R9)</f>
        <v>21.726245245982089</v>
      </c>
    </row>
    <row r="18" spans="1:18">
      <c r="A18" s="22"/>
      <c r="B18" s="23"/>
      <c r="C18" s="23">
        <v>32</v>
      </c>
      <c r="D18" s="23">
        <v>23</v>
      </c>
      <c r="E18" s="23">
        <v>6</v>
      </c>
      <c r="F18" s="23">
        <f t="shared" si="1"/>
        <v>65.384615384615387</v>
      </c>
      <c r="G18" s="23"/>
      <c r="H18" s="23"/>
      <c r="I18" s="23"/>
      <c r="N18" t="s">
        <v>73</v>
      </c>
      <c r="O18">
        <f>STDEV(O8:O14)</f>
        <v>6.6299185190160079</v>
      </c>
      <c r="P18">
        <f>STDEV(P8:P16)</f>
        <v>9.6704051234854091</v>
      </c>
      <c r="Q18">
        <f>STDEV(Q8:Q9)</f>
        <v>0.16412655163510295</v>
      </c>
      <c r="R18">
        <f>STDEV(R8:R9)</f>
        <v>7.6841438207245618</v>
      </c>
    </row>
    <row r="19" spans="1:18">
      <c r="A19" s="22"/>
      <c r="B19" s="23"/>
      <c r="C19" s="23">
        <v>33</v>
      </c>
      <c r="D19" s="23">
        <v>23</v>
      </c>
      <c r="E19" s="23">
        <v>6</v>
      </c>
      <c r="F19" s="23">
        <f t="shared" si="1"/>
        <v>62.962962962962962</v>
      </c>
      <c r="G19" s="23"/>
      <c r="H19" s="23"/>
      <c r="I19" s="23"/>
      <c r="N19" t="s">
        <v>89</v>
      </c>
      <c r="O19">
        <f>MAX(O8:O14)</f>
        <v>69.664031620553359</v>
      </c>
      <c r="P19">
        <f>MAX(P8:P16)</f>
        <v>37.555892383478593</v>
      </c>
      <c r="Q19">
        <f t="shared" ref="Q19:R19" si="2">MAX(Q8:Q14)</f>
        <v>66.911597174755073</v>
      </c>
      <c r="R19">
        <f t="shared" si="2"/>
        <v>27.159755449229134</v>
      </c>
    </row>
    <row r="20" spans="1:18">
      <c r="A20" s="22"/>
      <c r="B20" s="23" t="s">
        <v>44</v>
      </c>
      <c r="C20" s="23">
        <v>33</v>
      </c>
      <c r="D20" s="23">
        <v>14</v>
      </c>
      <c r="E20" s="23">
        <v>7</v>
      </c>
      <c r="F20" s="23">
        <f t="shared" si="1"/>
        <v>26.923076923076927</v>
      </c>
      <c r="G20" s="23">
        <f>AVERAGE(F20:F23)</f>
        <v>16.292735042735043</v>
      </c>
      <c r="H20" s="23"/>
      <c r="I20" s="23">
        <v>46032.800000000003</v>
      </c>
      <c r="N20" t="s">
        <v>90</v>
      </c>
      <c r="O20">
        <f>MIN(O8:O14)</f>
        <v>49.171842650103521</v>
      </c>
      <c r="P20">
        <f>MIN(P8:P16)</f>
        <v>10.954545454545455</v>
      </c>
      <c r="Q20">
        <f t="shared" ref="Q20:R20" si="3">MIN(Q8:Q14)</f>
        <v>66.679487179487182</v>
      </c>
      <c r="R20">
        <f t="shared" si="3"/>
        <v>16.292735042735043</v>
      </c>
    </row>
    <row r="21" spans="1:18">
      <c r="A21" s="22"/>
      <c r="B21" s="23"/>
      <c r="C21" s="23">
        <v>31</v>
      </c>
      <c r="D21" s="23">
        <v>10</v>
      </c>
      <c r="E21" s="23">
        <v>4</v>
      </c>
      <c r="F21" s="23">
        <f t="shared" si="1"/>
        <v>22.222222222222221</v>
      </c>
      <c r="G21" s="23"/>
      <c r="H21" s="23"/>
      <c r="I21" s="24">
        <f>2*SQRT(I20/(PI()))</f>
        <v>242.09663631468487</v>
      </c>
    </row>
    <row r="22" spans="1:18">
      <c r="A22" s="22"/>
      <c r="B22" s="23"/>
      <c r="C22" s="23">
        <v>30</v>
      </c>
      <c r="D22" s="23">
        <v>6</v>
      </c>
      <c r="E22" s="23">
        <v>4</v>
      </c>
      <c r="F22" s="23">
        <f t="shared" si="1"/>
        <v>7.6923076923076872</v>
      </c>
      <c r="G22" s="23"/>
      <c r="H22" s="23"/>
      <c r="I22" s="24"/>
    </row>
    <row r="23" spans="1:18">
      <c r="A23" s="25"/>
      <c r="B23" s="26"/>
      <c r="C23" s="26">
        <v>30</v>
      </c>
      <c r="D23" s="26">
        <v>8</v>
      </c>
      <c r="E23" s="26">
        <v>6</v>
      </c>
      <c r="F23" s="26">
        <f t="shared" si="1"/>
        <v>8.3333333333333375</v>
      </c>
      <c r="G23" s="26"/>
      <c r="H23" s="26"/>
      <c r="I23" s="27"/>
    </row>
    <row r="24" spans="1:18">
      <c r="B24" s="6" t="s">
        <v>11</v>
      </c>
      <c r="C24" s="5"/>
      <c r="F24" s="3"/>
    </row>
    <row r="25" spans="1:18">
      <c r="A25" s="31"/>
      <c r="B25" s="32" t="s">
        <v>12</v>
      </c>
      <c r="C25" s="32">
        <v>36</v>
      </c>
      <c r="D25" s="32">
        <v>21</v>
      </c>
      <c r="E25" s="32">
        <v>11</v>
      </c>
      <c r="F25" s="32">
        <f t="shared" si="1"/>
        <v>40</v>
      </c>
      <c r="G25" s="32">
        <f>AVERAGE(F25:F28)</f>
        <v>33.83676582761251</v>
      </c>
      <c r="H25" s="32">
        <v>280.04700000000003</v>
      </c>
      <c r="I25" s="33">
        <v>90411.717999999993</v>
      </c>
    </row>
    <row r="26" spans="1:18">
      <c r="A26" s="34"/>
      <c r="B26" s="35"/>
      <c r="C26" s="35">
        <v>37</v>
      </c>
      <c r="D26" s="35">
        <v>24</v>
      </c>
      <c r="E26" s="35">
        <v>18</v>
      </c>
      <c r="F26" s="35">
        <f t="shared" si="1"/>
        <v>31.578947368421051</v>
      </c>
      <c r="G26" s="35" t="s">
        <v>53</v>
      </c>
      <c r="H26" s="35">
        <f>2*SQRT(H25/(PI()))</f>
        <v>18.882979499656514</v>
      </c>
      <c r="I26" s="35">
        <f>2*SQRT(I25/(PI()))</f>
        <v>339.28715664617175</v>
      </c>
      <c r="J26" t="s">
        <v>57</v>
      </c>
    </row>
    <row r="27" spans="1:18">
      <c r="A27" s="34"/>
      <c r="B27" s="35"/>
      <c r="C27" s="35">
        <v>38</v>
      </c>
      <c r="D27" s="35">
        <v>22</v>
      </c>
      <c r="E27" s="35">
        <v>15</v>
      </c>
      <c r="F27" s="35">
        <f t="shared" si="1"/>
        <v>30.434782608695656</v>
      </c>
      <c r="G27" s="35"/>
      <c r="H27" s="35"/>
      <c r="I27" s="36"/>
    </row>
    <row r="28" spans="1:18">
      <c r="A28" s="37"/>
      <c r="B28" s="38"/>
      <c r="C28" s="38">
        <v>37</v>
      </c>
      <c r="D28" s="38">
        <v>23</v>
      </c>
      <c r="E28" s="38">
        <v>16</v>
      </c>
      <c r="F28" s="38">
        <f t="shared" si="1"/>
        <v>33.333333333333336</v>
      </c>
      <c r="G28" s="38"/>
      <c r="H28" s="38"/>
      <c r="I28" s="39"/>
    </row>
    <row r="29" spans="1:18">
      <c r="A29" s="31"/>
      <c r="B29" s="32" t="s">
        <v>13</v>
      </c>
      <c r="C29" s="32">
        <v>22</v>
      </c>
      <c r="D29" s="32">
        <v>6</v>
      </c>
      <c r="E29" s="32">
        <v>4</v>
      </c>
      <c r="F29" s="32">
        <f t="shared" si="1"/>
        <v>11.111111111111116</v>
      </c>
      <c r="G29" s="32">
        <f>AVERAGE(F29:F31)</f>
        <v>18.736383442265801</v>
      </c>
      <c r="H29" s="32">
        <v>252.452</v>
      </c>
      <c r="I29" s="33">
        <v>41928.699000000001</v>
      </c>
    </row>
    <row r="30" spans="1:18">
      <c r="A30" s="34"/>
      <c r="B30" s="35"/>
      <c r="C30" s="35">
        <v>22</v>
      </c>
      <c r="D30" s="35">
        <v>7</v>
      </c>
      <c r="E30" s="35">
        <v>5</v>
      </c>
      <c r="F30" s="35">
        <f t="shared" si="1"/>
        <v>11.764705882352944</v>
      </c>
      <c r="G30" s="35" t="s">
        <v>53</v>
      </c>
      <c r="H30" s="35">
        <f>2*SQRT(H29/(PI()))</f>
        <v>17.928521119921779</v>
      </c>
      <c r="I30" s="35">
        <f>2*SQRT(I29/(PI()))</f>
        <v>231.0525429985519</v>
      </c>
    </row>
    <row r="31" spans="1:18">
      <c r="A31" s="37"/>
      <c r="B31" s="38"/>
      <c r="C31" s="38">
        <v>23</v>
      </c>
      <c r="D31" s="38">
        <v>11</v>
      </c>
      <c r="E31" s="38">
        <v>5</v>
      </c>
      <c r="F31" s="38">
        <f t="shared" si="1"/>
        <v>33.333333333333336</v>
      </c>
      <c r="G31" s="38"/>
      <c r="H31" s="38"/>
      <c r="I31" s="39"/>
    </row>
    <row r="32" spans="1:18">
      <c r="A32" s="10"/>
      <c r="B32" s="11" t="s">
        <v>14</v>
      </c>
      <c r="C32" s="11">
        <v>35</v>
      </c>
      <c r="D32" s="11">
        <v>29</v>
      </c>
      <c r="E32" s="11">
        <v>17</v>
      </c>
      <c r="F32" s="11">
        <f t="shared" si="1"/>
        <v>66.666666666666671</v>
      </c>
      <c r="G32" s="11">
        <f>AVERAGE(F32:F35)</f>
        <v>58.611111111111114</v>
      </c>
      <c r="H32" s="11">
        <v>144.43899999999999</v>
      </c>
      <c r="I32" s="12">
        <v>85074.725999999995</v>
      </c>
    </row>
    <row r="33" spans="1:10">
      <c r="A33" s="13"/>
      <c r="B33" s="14"/>
      <c r="C33" s="14">
        <v>32</v>
      </c>
      <c r="D33" s="14">
        <v>25</v>
      </c>
      <c r="E33" s="14">
        <v>17</v>
      </c>
      <c r="F33" s="14">
        <f t="shared" si="1"/>
        <v>53.333333333333336</v>
      </c>
      <c r="G33" s="14" t="s">
        <v>53</v>
      </c>
      <c r="H33" s="14">
        <f>2*SQRT(H32/(PI()))</f>
        <v>13.561174233892954</v>
      </c>
      <c r="I33" s="14">
        <f>2*SQRT(I32/(PI()))</f>
        <v>329.12080669673361</v>
      </c>
      <c r="J33" t="s">
        <v>55</v>
      </c>
    </row>
    <row r="34" spans="1:10">
      <c r="A34" s="13"/>
      <c r="B34" s="14"/>
      <c r="C34" s="14">
        <v>35</v>
      </c>
      <c r="D34" s="14">
        <v>28</v>
      </c>
      <c r="E34" s="14">
        <v>20</v>
      </c>
      <c r="F34" s="14">
        <f t="shared" si="1"/>
        <v>53.333333333333336</v>
      </c>
      <c r="G34" s="14"/>
      <c r="H34" s="14"/>
      <c r="I34" s="14"/>
    </row>
    <row r="35" spans="1:10">
      <c r="A35" s="16"/>
      <c r="B35" s="17"/>
      <c r="C35" s="17">
        <v>37</v>
      </c>
      <c r="D35" s="17">
        <v>30</v>
      </c>
      <c r="E35" s="17">
        <v>19</v>
      </c>
      <c r="F35" s="17">
        <f t="shared" si="1"/>
        <v>61.111111111111114</v>
      </c>
      <c r="G35" s="17"/>
      <c r="H35" s="17"/>
      <c r="I35" s="18"/>
    </row>
    <row r="36" spans="1:10">
      <c r="A36" s="31"/>
      <c r="B36" s="32" t="s">
        <v>16</v>
      </c>
      <c r="C36" s="32">
        <v>39</v>
      </c>
      <c r="D36" s="32">
        <v>23</v>
      </c>
      <c r="E36" s="32">
        <v>19</v>
      </c>
      <c r="F36" s="32">
        <f t="shared" si="1"/>
        <v>19.999999999999996</v>
      </c>
      <c r="G36" s="32">
        <f>AVERAGE(F36,F38:F40)</f>
        <v>16.798245614035086</v>
      </c>
      <c r="H36" s="32">
        <v>134.55500000000001</v>
      </c>
      <c r="I36" s="33">
        <v>122200.39599999999</v>
      </c>
    </row>
    <row r="37" spans="1:10">
      <c r="A37" s="40"/>
      <c r="B37" s="41" t="s">
        <v>52</v>
      </c>
      <c r="C37" s="41">
        <v>38</v>
      </c>
      <c r="D37" s="41">
        <v>34</v>
      </c>
      <c r="E37" s="41">
        <v>20</v>
      </c>
      <c r="F37" s="41">
        <f t="shared" si="1"/>
        <v>77.777777777777786</v>
      </c>
      <c r="G37" s="35" t="s">
        <v>53</v>
      </c>
      <c r="H37" s="35">
        <f>2*SQRT(H36/(PI()))</f>
        <v>13.088955150883505</v>
      </c>
      <c r="I37" s="35">
        <f>2*SQRT(I36/(PI()))</f>
        <v>394.44946009532907</v>
      </c>
      <c r="J37" t="s">
        <v>54</v>
      </c>
    </row>
    <row r="38" spans="1:10">
      <c r="A38" s="34"/>
      <c r="B38" s="35"/>
      <c r="C38" s="35">
        <v>39</v>
      </c>
      <c r="D38" s="35">
        <v>24</v>
      </c>
      <c r="E38" s="35">
        <v>21</v>
      </c>
      <c r="F38" s="35">
        <f t="shared" si="1"/>
        <v>16.666666666666664</v>
      </c>
      <c r="G38" s="35"/>
      <c r="H38" s="35"/>
      <c r="I38" s="36"/>
    </row>
    <row r="39" spans="1:10">
      <c r="A39" s="34"/>
      <c r="B39" s="35"/>
      <c r="C39" s="35">
        <v>39</v>
      </c>
      <c r="D39" s="35">
        <v>23</v>
      </c>
      <c r="E39" s="35">
        <v>19</v>
      </c>
      <c r="F39" s="35">
        <f t="shared" si="1"/>
        <v>19.999999999999996</v>
      </c>
      <c r="G39" s="35"/>
      <c r="H39" s="35"/>
      <c r="I39" s="36"/>
    </row>
    <row r="40" spans="1:10">
      <c r="A40" s="37"/>
      <c r="B40" s="38"/>
      <c r="C40" s="38">
        <v>39</v>
      </c>
      <c r="D40" s="38">
        <v>22</v>
      </c>
      <c r="E40" s="38">
        <v>20</v>
      </c>
      <c r="F40" s="38">
        <f t="shared" si="1"/>
        <v>10.526315789473683</v>
      </c>
      <c r="G40" s="38"/>
      <c r="H40" s="38"/>
      <c r="I40" s="39"/>
    </row>
    <row r="41" spans="1:10">
      <c r="B41" s="6" t="s">
        <v>17</v>
      </c>
      <c r="F41" s="3"/>
    </row>
    <row r="42" spans="1:10">
      <c r="A42" s="19" t="s">
        <v>50</v>
      </c>
      <c r="B42" s="20" t="s">
        <v>18</v>
      </c>
      <c r="C42" s="20">
        <v>34</v>
      </c>
      <c r="D42" s="20">
        <v>26</v>
      </c>
      <c r="E42" s="20">
        <v>12</v>
      </c>
      <c r="F42" s="20">
        <f t="shared" si="1"/>
        <v>63.636363636363633</v>
      </c>
      <c r="G42" s="20">
        <f>AVERAGE(F42:F45)</f>
        <v>66.911597174755073</v>
      </c>
      <c r="H42" s="20">
        <v>194.749</v>
      </c>
      <c r="I42" s="21">
        <v>145067.73199999999</v>
      </c>
    </row>
    <row r="43" spans="1:10">
      <c r="A43" s="22"/>
      <c r="B43" s="23" t="s">
        <v>46</v>
      </c>
      <c r="C43" s="23">
        <v>33</v>
      </c>
      <c r="D43" s="23">
        <v>25</v>
      </c>
      <c r="E43" s="23">
        <v>12</v>
      </c>
      <c r="F43" s="23">
        <f t="shared" si="1"/>
        <v>61.904761904761905</v>
      </c>
      <c r="G43" s="23" t="s">
        <v>53</v>
      </c>
      <c r="H43" s="23">
        <f>2*SQRT(H42/(PI()))</f>
        <v>15.746813268011666</v>
      </c>
      <c r="I43" s="24">
        <f>2*SQRT(I42/(PI()))</f>
        <v>429.77432804606025</v>
      </c>
    </row>
    <row r="44" spans="1:10">
      <c r="A44" s="22"/>
      <c r="B44" s="23"/>
      <c r="C44" s="23">
        <v>31</v>
      </c>
      <c r="D44" s="23">
        <v>25</v>
      </c>
      <c r="E44" s="23">
        <v>12</v>
      </c>
      <c r="F44" s="23">
        <f t="shared" si="1"/>
        <v>68.421052631578945</v>
      </c>
      <c r="G44" s="23"/>
      <c r="H44" s="23"/>
      <c r="I44" s="24"/>
    </row>
    <row r="45" spans="1:10">
      <c r="A45" s="22"/>
      <c r="B45" s="23"/>
      <c r="C45" s="23">
        <v>32</v>
      </c>
      <c r="D45" s="23">
        <v>27</v>
      </c>
      <c r="E45" s="23">
        <v>13</v>
      </c>
      <c r="F45" s="23">
        <f t="shared" si="1"/>
        <v>73.684210526315795</v>
      </c>
      <c r="G45" s="28"/>
      <c r="H45" s="23"/>
      <c r="I45" s="24"/>
    </row>
    <row r="46" spans="1:10">
      <c r="A46" s="22"/>
      <c r="B46" s="23" t="s">
        <v>44</v>
      </c>
      <c r="C46" s="23">
        <v>35</v>
      </c>
      <c r="D46" s="29">
        <v>19</v>
      </c>
      <c r="E46" s="23">
        <v>13</v>
      </c>
      <c r="F46" s="23">
        <f t="shared" ref="F46:F89" si="4">100*(1-((D46-C46)/(E46-C46)))</f>
        <v>27.27272727272727</v>
      </c>
      <c r="G46" s="23">
        <f>AVERAGE(F46:F49)</f>
        <v>27.159755449229134</v>
      </c>
      <c r="H46" s="23"/>
      <c r="I46" s="24">
        <v>48208.981</v>
      </c>
      <c r="J46" s="44" t="s">
        <v>58</v>
      </c>
    </row>
    <row r="47" spans="1:10">
      <c r="A47" s="22"/>
      <c r="B47" s="23"/>
      <c r="C47" s="23">
        <v>33</v>
      </c>
      <c r="D47" s="29">
        <v>17</v>
      </c>
      <c r="E47" s="23">
        <v>11</v>
      </c>
      <c r="F47" s="23">
        <f t="shared" si="4"/>
        <v>27.27272727272727</v>
      </c>
      <c r="G47" s="23"/>
      <c r="H47" s="23"/>
      <c r="I47" s="24">
        <f>2*SQRT(I46/(PI()))</f>
        <v>247.75306460382305</v>
      </c>
    </row>
    <row r="48" spans="1:10">
      <c r="A48" s="22"/>
      <c r="B48" s="23"/>
      <c r="C48" s="23">
        <v>34</v>
      </c>
      <c r="D48" s="29">
        <v>21</v>
      </c>
      <c r="E48" s="23">
        <v>16</v>
      </c>
      <c r="F48" s="23">
        <f t="shared" si="4"/>
        <v>27.777777777777779</v>
      </c>
      <c r="G48" s="23"/>
      <c r="H48" s="23"/>
      <c r="I48" s="24"/>
    </row>
    <row r="49" spans="1:11">
      <c r="A49" s="25"/>
      <c r="B49" s="26"/>
      <c r="C49" s="26">
        <v>33</v>
      </c>
      <c r="D49" s="30">
        <v>19</v>
      </c>
      <c r="E49" s="26">
        <v>14</v>
      </c>
      <c r="F49" s="26">
        <f t="shared" si="4"/>
        <v>26.315789473684216</v>
      </c>
      <c r="G49" s="26"/>
      <c r="H49" s="26"/>
      <c r="I49" s="27"/>
    </row>
    <row r="50" spans="1:11">
      <c r="A50" s="10"/>
      <c r="B50" s="11" t="s">
        <v>19</v>
      </c>
      <c r="C50" s="11">
        <v>51</v>
      </c>
      <c r="D50" s="11">
        <v>44</v>
      </c>
      <c r="E50" s="11">
        <v>31</v>
      </c>
      <c r="F50" s="11">
        <f t="shared" si="4"/>
        <v>65</v>
      </c>
      <c r="G50" s="11">
        <f>AVERAGE(F50:F53)</f>
        <v>60.270467836257311</v>
      </c>
      <c r="H50" s="11">
        <v>109.032</v>
      </c>
      <c r="I50" s="12">
        <v>16058.432000000001</v>
      </c>
    </row>
    <row r="51" spans="1:11">
      <c r="A51" s="13"/>
      <c r="B51" s="14"/>
      <c r="C51" s="14">
        <v>51</v>
      </c>
      <c r="D51" s="14">
        <v>47</v>
      </c>
      <c r="E51" s="14">
        <v>42</v>
      </c>
      <c r="F51" s="14">
        <f t="shared" si="4"/>
        <v>55.555555555555557</v>
      </c>
      <c r="G51" s="14" t="s">
        <v>53</v>
      </c>
      <c r="H51" s="14">
        <f>2*SQRT(H50/(PI()))</f>
        <v>11.782353501807874</v>
      </c>
      <c r="I51" s="14">
        <f>2*SQRT(I50/(PI()))</f>
        <v>142.99031662612882</v>
      </c>
      <c r="J51" t="s">
        <v>59</v>
      </c>
    </row>
    <row r="52" spans="1:11">
      <c r="A52" s="13"/>
      <c r="B52" s="14"/>
      <c r="C52" s="14">
        <v>45</v>
      </c>
      <c r="D52" s="14">
        <v>30</v>
      </c>
      <c r="E52" s="14">
        <v>7</v>
      </c>
      <c r="F52" s="14">
        <f t="shared" si="4"/>
        <v>60.526315789473685</v>
      </c>
      <c r="G52" s="14"/>
      <c r="H52" s="14"/>
      <c r="I52" s="15"/>
    </row>
    <row r="53" spans="1:11">
      <c r="A53" s="16"/>
      <c r="B53" s="17"/>
      <c r="C53" s="17">
        <v>50</v>
      </c>
      <c r="D53" s="17">
        <v>46</v>
      </c>
      <c r="E53" s="17">
        <v>40</v>
      </c>
      <c r="F53" s="17">
        <f t="shared" si="4"/>
        <v>60</v>
      </c>
      <c r="G53" s="17"/>
      <c r="H53" s="17"/>
      <c r="I53" s="18"/>
    </row>
    <row r="54" spans="1:11">
      <c r="A54" s="10"/>
      <c r="B54" s="11" t="s">
        <v>20</v>
      </c>
      <c r="C54" s="11">
        <v>46</v>
      </c>
      <c r="D54" s="11">
        <v>33</v>
      </c>
      <c r="E54" s="11">
        <v>23</v>
      </c>
      <c r="F54" s="11">
        <f t="shared" si="4"/>
        <v>43.478260869565219</v>
      </c>
      <c r="G54" s="11">
        <f>AVERAGE(F54:F58)</f>
        <v>49.171842650103521</v>
      </c>
      <c r="H54" s="11">
        <v>143.477</v>
      </c>
      <c r="I54" s="12">
        <v>29129.350999999999</v>
      </c>
    </row>
    <row r="55" spans="1:11">
      <c r="A55" s="13"/>
      <c r="B55" s="14"/>
      <c r="C55" s="14">
        <v>42</v>
      </c>
      <c r="D55" s="14">
        <v>32</v>
      </c>
      <c r="E55" s="14">
        <v>21</v>
      </c>
      <c r="F55" s="14">
        <f t="shared" si="4"/>
        <v>52.380952380952387</v>
      </c>
      <c r="G55" s="14" t="s">
        <v>53</v>
      </c>
      <c r="H55" s="14">
        <f>2*SQRT(H54/(PI()))</f>
        <v>13.515938375117244</v>
      </c>
      <c r="I55" s="14">
        <f>2*SQRT(I54/(PI()))</f>
        <v>192.58411566292469</v>
      </c>
      <c r="J55" s="44" t="s">
        <v>60</v>
      </c>
    </row>
    <row r="56" spans="1:11">
      <c r="A56" s="13"/>
      <c r="B56" s="14"/>
      <c r="C56" s="14">
        <v>38</v>
      </c>
      <c r="D56" s="14">
        <v>27</v>
      </c>
      <c r="E56" s="14">
        <v>16</v>
      </c>
      <c r="F56" s="14">
        <f t="shared" si="4"/>
        <v>50</v>
      </c>
      <c r="G56" s="14"/>
      <c r="H56" s="14"/>
      <c r="I56" s="15"/>
    </row>
    <row r="57" spans="1:11">
      <c r="A57" s="13"/>
      <c r="B57" s="14"/>
      <c r="C57" s="14">
        <v>45</v>
      </c>
      <c r="D57" s="14">
        <v>34</v>
      </c>
      <c r="E57" s="14">
        <v>23</v>
      </c>
      <c r="F57" s="14">
        <f t="shared" si="4"/>
        <v>50</v>
      </c>
      <c r="G57" s="14"/>
      <c r="H57" s="14"/>
      <c r="I57" s="15"/>
    </row>
    <row r="58" spans="1:11">
      <c r="A58" s="16"/>
      <c r="B58" s="17"/>
      <c r="C58" s="17">
        <v>45</v>
      </c>
      <c r="D58" s="17">
        <v>36</v>
      </c>
      <c r="E58" s="17">
        <v>27</v>
      </c>
      <c r="F58" s="17">
        <f t="shared" si="4"/>
        <v>50</v>
      </c>
      <c r="G58" s="17"/>
      <c r="H58" s="17"/>
      <c r="I58" s="18"/>
    </row>
    <row r="59" spans="1:11">
      <c r="A59" s="31"/>
      <c r="B59" s="32" t="s">
        <v>21</v>
      </c>
      <c r="C59" s="32">
        <v>45</v>
      </c>
      <c r="D59" s="32">
        <v>26</v>
      </c>
      <c r="E59" s="32">
        <v>17</v>
      </c>
      <c r="F59" s="32">
        <f t="shared" si="4"/>
        <v>32.142857142857139</v>
      </c>
      <c r="G59" s="32">
        <f>AVERAGE(F59:F63)</f>
        <v>37.555892383478593</v>
      </c>
      <c r="H59" s="32">
        <v>180.48</v>
      </c>
      <c r="I59" s="33">
        <v>46224.13</v>
      </c>
    </row>
    <row r="60" spans="1:11">
      <c r="A60" s="34"/>
      <c r="B60" s="35"/>
      <c r="C60" s="35">
        <v>43</v>
      </c>
      <c r="D60" s="35">
        <v>30</v>
      </c>
      <c r="E60" s="35">
        <v>19</v>
      </c>
      <c r="F60" s="35">
        <f t="shared" si="4"/>
        <v>45.833333333333336</v>
      </c>
      <c r="G60" s="35" t="s">
        <v>53</v>
      </c>
      <c r="H60" s="35">
        <f>2*SQRT(H59/(PI()))</f>
        <v>15.158966753502765</v>
      </c>
      <c r="I60" s="35">
        <f>2*SQRT(I59/(PI()))</f>
        <v>242.59923791508285</v>
      </c>
      <c r="J60" t="s">
        <v>54</v>
      </c>
    </row>
    <row r="61" spans="1:11">
      <c r="A61" s="34"/>
      <c r="B61" s="35"/>
      <c r="C61" s="35">
        <v>41</v>
      </c>
      <c r="D61" s="35">
        <v>24</v>
      </c>
      <c r="E61" s="35">
        <v>17</v>
      </c>
      <c r="F61" s="35">
        <f t="shared" si="4"/>
        <v>29.166666666666664</v>
      </c>
      <c r="G61" s="35"/>
      <c r="H61" s="35"/>
      <c r="I61" s="36"/>
    </row>
    <row r="62" spans="1:11">
      <c r="A62" s="34"/>
      <c r="B62" s="35"/>
      <c r="C62" s="35">
        <v>43</v>
      </c>
      <c r="D62" s="35">
        <v>29</v>
      </c>
      <c r="E62" s="35">
        <v>17</v>
      </c>
      <c r="F62" s="35">
        <f t="shared" si="4"/>
        <v>46.153846153846153</v>
      </c>
      <c r="G62" s="35"/>
      <c r="H62" s="35"/>
      <c r="I62" s="36"/>
    </row>
    <row r="63" spans="1:11">
      <c r="A63" s="37"/>
      <c r="B63" s="38"/>
      <c r="C63" s="38">
        <v>45</v>
      </c>
      <c r="D63" s="38">
        <v>26</v>
      </c>
      <c r="E63" s="38">
        <v>16</v>
      </c>
      <c r="F63" s="38">
        <f t="shared" si="4"/>
        <v>34.482758620689658</v>
      </c>
      <c r="G63" s="38"/>
      <c r="H63" s="38"/>
      <c r="I63" s="39"/>
      <c r="K63" s="2"/>
    </row>
    <row r="64" spans="1:11">
      <c r="A64" s="31"/>
      <c r="B64" s="32" t="s">
        <v>22</v>
      </c>
      <c r="C64" s="32">
        <v>41</v>
      </c>
      <c r="D64" s="32">
        <v>30</v>
      </c>
      <c r="E64" s="32">
        <v>22</v>
      </c>
      <c r="F64" s="32">
        <f t="shared" si="4"/>
        <v>42.105263157894733</v>
      </c>
      <c r="G64" s="32">
        <f>AVERAGE(F64:F69)</f>
        <v>28.816485658590921</v>
      </c>
      <c r="H64" s="32" t="s">
        <v>62</v>
      </c>
      <c r="I64" s="33">
        <v>85645.467000000004</v>
      </c>
      <c r="K64" s="2"/>
    </row>
    <row r="65" spans="1:10">
      <c r="A65" s="34"/>
      <c r="B65" s="35"/>
      <c r="C65" s="35">
        <v>40</v>
      </c>
      <c r="D65" s="35">
        <v>29</v>
      </c>
      <c r="E65" s="35">
        <v>22</v>
      </c>
      <c r="F65" s="35">
        <f t="shared" si="4"/>
        <v>38.888888888888886</v>
      </c>
      <c r="G65" s="35" t="s">
        <v>53</v>
      </c>
      <c r="H65" s="35"/>
      <c r="I65" s="35">
        <f>2*SQRT(I64/(PI()))</f>
        <v>330.22294803921545</v>
      </c>
    </row>
    <row r="66" spans="1:10">
      <c r="A66" s="34"/>
      <c r="B66" s="35"/>
      <c r="C66" s="35">
        <v>41</v>
      </c>
      <c r="D66" s="35">
        <v>27</v>
      </c>
      <c r="E66" s="35">
        <v>21</v>
      </c>
      <c r="F66" s="35">
        <f t="shared" si="4"/>
        <v>30.000000000000004</v>
      </c>
      <c r="G66" s="35"/>
      <c r="H66" s="35"/>
      <c r="I66" s="36"/>
      <c r="J66" t="s">
        <v>61</v>
      </c>
    </row>
    <row r="67" spans="1:10">
      <c r="A67" s="34"/>
      <c r="B67" s="35"/>
      <c r="C67" s="35">
        <v>43</v>
      </c>
      <c r="D67" s="35">
        <v>26</v>
      </c>
      <c r="E67" s="35">
        <v>22</v>
      </c>
      <c r="F67" s="35">
        <f t="shared" si="4"/>
        <v>19.047619047619047</v>
      </c>
      <c r="G67" s="35"/>
      <c r="H67" s="35"/>
      <c r="I67" s="36"/>
    </row>
    <row r="68" spans="1:10">
      <c r="A68" s="34"/>
      <c r="B68" s="35"/>
      <c r="C68" s="35">
        <v>43</v>
      </c>
      <c r="D68" s="35">
        <v>27</v>
      </c>
      <c r="E68" s="35">
        <v>22</v>
      </c>
      <c r="F68" s="35">
        <f t="shared" si="4"/>
        <v>23.809523809523814</v>
      </c>
      <c r="G68" s="35"/>
      <c r="H68" s="35"/>
      <c r="I68" s="36"/>
    </row>
    <row r="69" spans="1:10">
      <c r="A69" s="34"/>
      <c r="B69" s="35"/>
      <c r="C69" s="35">
        <v>43</v>
      </c>
      <c r="D69" s="35">
        <v>26</v>
      </c>
      <c r="E69" s="35">
        <v>22</v>
      </c>
      <c r="F69" s="35">
        <f t="shared" si="4"/>
        <v>19.047619047619047</v>
      </c>
      <c r="G69" s="35"/>
      <c r="H69" s="35"/>
      <c r="I69" s="36"/>
    </row>
    <row r="70" spans="1:10">
      <c r="A70" s="31"/>
      <c r="B70" s="32" t="s">
        <v>23</v>
      </c>
      <c r="C70" s="32">
        <v>39</v>
      </c>
      <c r="D70" s="32">
        <v>22</v>
      </c>
      <c r="E70" s="32">
        <v>15</v>
      </c>
      <c r="F70" s="32">
        <f t="shared" si="4"/>
        <v>29.166666666666664</v>
      </c>
      <c r="G70" s="32">
        <f>AVERAGE(F70:F73)</f>
        <v>33.595853858784892</v>
      </c>
      <c r="H70" s="32">
        <v>208.416</v>
      </c>
      <c r="I70" s="33">
        <v>116527.554</v>
      </c>
    </row>
    <row r="71" spans="1:10">
      <c r="A71" s="34"/>
      <c r="B71" s="35"/>
      <c r="C71" s="35">
        <v>35</v>
      </c>
      <c r="D71" s="35">
        <v>17</v>
      </c>
      <c r="E71" s="35">
        <v>10</v>
      </c>
      <c r="F71" s="35">
        <f t="shared" si="4"/>
        <v>28.000000000000004</v>
      </c>
      <c r="G71" s="35" t="s">
        <v>53</v>
      </c>
      <c r="H71" s="35">
        <f>2*SQRT(H70/(PI()))</f>
        <v>16.289981367562202</v>
      </c>
      <c r="I71" s="35">
        <f>2*SQRT(I70/(PI()))</f>
        <v>385.18500724205518</v>
      </c>
      <c r="J71" s="44" t="s">
        <v>57</v>
      </c>
    </row>
    <row r="72" spans="1:10">
      <c r="A72" s="34"/>
      <c r="B72" s="35"/>
      <c r="C72" s="35">
        <v>58</v>
      </c>
      <c r="D72" s="35">
        <v>41</v>
      </c>
      <c r="E72" s="35">
        <v>30</v>
      </c>
      <c r="F72" s="35">
        <f t="shared" si="4"/>
        <v>39.285714285714292</v>
      </c>
      <c r="G72" s="35"/>
      <c r="H72" s="35"/>
      <c r="I72" s="36"/>
    </row>
    <row r="73" spans="1:10">
      <c r="A73" s="37"/>
      <c r="B73" s="38"/>
      <c r="C73" s="38">
        <v>60</v>
      </c>
      <c r="D73" s="38">
        <v>42</v>
      </c>
      <c r="E73" s="38">
        <v>31</v>
      </c>
      <c r="F73" s="38">
        <f t="shared" si="4"/>
        <v>37.931034482758619</v>
      </c>
      <c r="G73" s="38"/>
      <c r="H73" s="38"/>
      <c r="I73" s="39"/>
    </row>
    <row r="74" spans="1:10">
      <c r="A74" s="31"/>
      <c r="B74" s="32" t="s">
        <v>24</v>
      </c>
      <c r="C74" s="32">
        <v>33</v>
      </c>
      <c r="D74" s="32">
        <v>14</v>
      </c>
      <c r="E74" s="32">
        <v>11</v>
      </c>
      <c r="F74" s="32">
        <f t="shared" si="4"/>
        <v>13.636363636363635</v>
      </c>
      <c r="G74" s="32">
        <f>AVERAGE(F74:F77)</f>
        <v>10.954545454545455</v>
      </c>
      <c r="H74" s="32">
        <v>119.922</v>
      </c>
      <c r="I74" s="33">
        <v>107493.227</v>
      </c>
    </row>
    <row r="75" spans="1:10">
      <c r="A75" s="34"/>
      <c r="B75" s="35"/>
      <c r="C75" s="35">
        <v>35</v>
      </c>
      <c r="D75" s="35">
        <v>13</v>
      </c>
      <c r="E75" s="35">
        <v>10</v>
      </c>
      <c r="F75" s="35">
        <f t="shared" si="4"/>
        <v>12</v>
      </c>
      <c r="G75" s="35" t="s">
        <v>53</v>
      </c>
      <c r="H75" s="35">
        <f>2*SQRT(H74/(PI()))</f>
        <v>12.356756560025376</v>
      </c>
      <c r="I75" s="35">
        <f>2*SQRT(I74/(PI()))</f>
        <v>369.95219611132666</v>
      </c>
      <c r="J75" s="44" t="s">
        <v>54</v>
      </c>
    </row>
    <row r="76" spans="1:10">
      <c r="A76" s="34"/>
      <c r="B76" s="35"/>
      <c r="C76" s="35">
        <v>36</v>
      </c>
      <c r="D76" s="35">
        <v>16</v>
      </c>
      <c r="E76" s="35">
        <v>14</v>
      </c>
      <c r="F76" s="35">
        <f t="shared" si="4"/>
        <v>9.0909090909090935</v>
      </c>
      <c r="G76" s="35"/>
      <c r="H76" s="35"/>
      <c r="I76" s="36"/>
    </row>
    <row r="77" spans="1:10">
      <c r="A77" s="37"/>
      <c r="B77" s="38"/>
      <c r="C77" s="38">
        <v>33</v>
      </c>
      <c r="D77" s="38">
        <v>13</v>
      </c>
      <c r="E77" s="38">
        <v>11</v>
      </c>
      <c r="F77" s="38">
        <f t="shared" si="4"/>
        <v>9.0909090909090935</v>
      </c>
      <c r="G77" s="38"/>
      <c r="H77" s="38"/>
      <c r="I77" s="39"/>
    </row>
    <row r="78" spans="1:10">
      <c r="A78" s="10"/>
      <c r="B78" s="11" t="s">
        <v>25</v>
      </c>
      <c r="C78" s="11">
        <v>45</v>
      </c>
      <c r="D78" s="11">
        <v>34</v>
      </c>
      <c r="E78" s="11">
        <v>25</v>
      </c>
      <c r="F78" s="11">
        <f t="shared" si="4"/>
        <v>44.999999999999993</v>
      </c>
      <c r="G78" s="11">
        <f>AVERAGE(F78:F81)</f>
        <v>54.107142857142854</v>
      </c>
      <c r="H78" s="11">
        <v>146.26400000000001</v>
      </c>
      <c r="I78" s="12">
        <v>31039.339</v>
      </c>
    </row>
    <row r="79" spans="1:10">
      <c r="A79" s="13"/>
      <c r="B79" s="14"/>
      <c r="C79" s="14">
        <v>42</v>
      </c>
      <c r="D79" s="14">
        <v>34</v>
      </c>
      <c r="E79" s="14">
        <v>21</v>
      </c>
      <c r="F79" s="14">
        <f t="shared" si="4"/>
        <v>61.904761904761905</v>
      </c>
      <c r="G79" s="14"/>
      <c r="H79" s="14">
        <f>2*SQRT(H78/(PI()))</f>
        <v>13.646578647087475</v>
      </c>
      <c r="I79" s="14">
        <f>2*SQRT(I78/(PI()))</f>
        <v>198.79767065345706</v>
      </c>
      <c r="J79" t="s">
        <v>63</v>
      </c>
    </row>
    <row r="80" spans="1:10">
      <c r="A80" s="13"/>
      <c r="B80" s="14"/>
      <c r="C80" s="14">
        <v>45</v>
      </c>
      <c r="D80" s="14">
        <v>35</v>
      </c>
      <c r="E80" s="14">
        <v>24</v>
      </c>
      <c r="F80" s="14">
        <f t="shared" si="4"/>
        <v>52.380952380952387</v>
      </c>
      <c r="G80" s="14"/>
      <c r="H80" s="14"/>
      <c r="I80" s="15"/>
    </row>
    <row r="81" spans="1:10">
      <c r="A81" s="16"/>
      <c r="B81" s="17"/>
      <c r="C81" s="17">
        <v>43</v>
      </c>
      <c r="D81" s="17">
        <v>34</v>
      </c>
      <c r="E81" s="17">
        <v>22</v>
      </c>
      <c r="F81" s="17">
        <f t="shared" si="4"/>
        <v>57.142857142857139</v>
      </c>
      <c r="G81" s="17"/>
      <c r="H81" s="17"/>
      <c r="I81" s="18"/>
    </row>
    <row r="82" spans="1:10">
      <c r="A82" s="10"/>
      <c r="B82" s="11" t="s">
        <v>27</v>
      </c>
      <c r="C82" s="11">
        <v>34</v>
      </c>
      <c r="D82" s="11">
        <v>25</v>
      </c>
      <c r="E82" s="11">
        <v>13</v>
      </c>
      <c r="F82" s="11">
        <f t="shared" si="4"/>
        <v>57.142857142857139</v>
      </c>
      <c r="G82" s="11">
        <f>AVERAGE(F82:F85)</f>
        <v>53.200187969924812</v>
      </c>
      <c r="H82" s="11" t="s">
        <v>62</v>
      </c>
      <c r="I82" s="12">
        <v>156193.85999999999</v>
      </c>
    </row>
    <row r="83" spans="1:10">
      <c r="A83" s="13"/>
      <c r="B83" s="14"/>
      <c r="C83" s="14">
        <v>34</v>
      </c>
      <c r="D83" s="14">
        <v>28</v>
      </c>
      <c r="E83" s="14">
        <v>18</v>
      </c>
      <c r="F83" s="14">
        <f t="shared" si="4"/>
        <v>62.5</v>
      </c>
      <c r="G83" s="14"/>
      <c r="H83" s="14"/>
      <c r="I83" s="14">
        <f>2*SQRT(I82/(PI()))</f>
        <v>445.95089325712502</v>
      </c>
      <c r="J83" t="s">
        <v>64</v>
      </c>
    </row>
    <row r="84" spans="1:10">
      <c r="A84" s="13"/>
      <c r="B84" s="14"/>
      <c r="C84" s="14">
        <v>34</v>
      </c>
      <c r="D84" s="14">
        <v>20</v>
      </c>
      <c r="E84" s="14">
        <v>14</v>
      </c>
      <c r="F84" s="14">
        <f t="shared" si="4"/>
        <v>30.000000000000004</v>
      </c>
      <c r="G84" s="14"/>
      <c r="H84" s="14"/>
      <c r="I84" s="15"/>
    </row>
    <row r="85" spans="1:10">
      <c r="A85" s="16"/>
      <c r="B85" s="17"/>
      <c r="C85" s="17">
        <v>34</v>
      </c>
      <c r="D85" s="17">
        <v>27</v>
      </c>
      <c r="E85" s="17">
        <v>15</v>
      </c>
      <c r="F85" s="17">
        <f t="shared" si="4"/>
        <v>63.157894736842103</v>
      </c>
      <c r="G85" s="17"/>
      <c r="H85" s="17"/>
      <c r="I85" s="18"/>
    </row>
    <row r="86" spans="1:10">
      <c r="A86" s="31"/>
      <c r="B86" s="32" t="s">
        <v>28</v>
      </c>
      <c r="C86" s="32">
        <v>55</v>
      </c>
      <c r="D86" s="32">
        <v>30</v>
      </c>
      <c r="E86" s="32">
        <v>19</v>
      </c>
      <c r="F86" s="32">
        <f t="shared" si="4"/>
        <v>30.555555555555557</v>
      </c>
      <c r="G86" s="32">
        <f>AVERAGE(F86:F89)</f>
        <v>26.972222222222221</v>
      </c>
      <c r="H86" s="32" t="s">
        <v>62</v>
      </c>
      <c r="I86" s="33">
        <v>54168.440999999999</v>
      </c>
    </row>
    <row r="87" spans="1:10">
      <c r="A87" s="34"/>
      <c r="B87" s="35"/>
      <c r="C87" s="35">
        <v>61</v>
      </c>
      <c r="D87" s="35">
        <v>41</v>
      </c>
      <c r="E87" s="35">
        <v>31</v>
      </c>
      <c r="F87" s="35">
        <f t="shared" si="4"/>
        <v>33.333333333333336</v>
      </c>
      <c r="G87" s="35"/>
      <c r="H87" s="35"/>
      <c r="I87" s="35">
        <f>2*SQRT(I86/(PI()))</f>
        <v>262.62026037199325</v>
      </c>
      <c r="J87" t="s">
        <v>65</v>
      </c>
    </row>
    <row r="88" spans="1:10">
      <c r="A88" s="34"/>
      <c r="B88" s="35"/>
      <c r="C88" s="35">
        <v>52</v>
      </c>
      <c r="D88" s="35">
        <v>32</v>
      </c>
      <c r="E88" s="35">
        <v>27</v>
      </c>
      <c r="F88" s="35">
        <f t="shared" si="4"/>
        <v>19.999999999999996</v>
      </c>
      <c r="G88" s="35"/>
      <c r="H88" s="35"/>
      <c r="I88" s="36"/>
    </row>
    <row r="89" spans="1:10">
      <c r="A89" s="37"/>
      <c r="B89" s="38"/>
      <c r="C89" s="38">
        <v>57</v>
      </c>
      <c r="D89" s="38">
        <v>38</v>
      </c>
      <c r="E89" s="38">
        <v>32</v>
      </c>
      <c r="F89" s="38">
        <f t="shared" si="4"/>
        <v>24</v>
      </c>
      <c r="G89" s="38"/>
      <c r="H89" s="38"/>
      <c r="I89" s="39"/>
    </row>
  </sheetData>
  <mergeCells count="1">
    <mergeCell ref="Q7:R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50"/>
  <sheetViews>
    <sheetView workbookViewId="0">
      <selection activeCell="M22" sqref="M22"/>
    </sheetView>
  </sheetViews>
  <sheetFormatPr defaultRowHeight="15"/>
  <cols>
    <col min="1" max="1" width="15" customWidth="1"/>
    <col min="2" max="2" width="13.140625" customWidth="1"/>
    <col min="4" max="4" width="12.7109375" customWidth="1"/>
    <col min="5" max="5" width="12.5703125" customWidth="1"/>
  </cols>
  <sheetData>
    <row r="1" spans="1:21">
      <c r="B1" t="s">
        <v>72</v>
      </c>
    </row>
    <row r="2" spans="1:21">
      <c r="I2" s="55" t="s">
        <v>68</v>
      </c>
      <c r="J2" s="55"/>
      <c r="K2" s="51"/>
      <c r="L2" s="3"/>
      <c r="M2" s="3"/>
      <c r="N2" s="55" t="s">
        <v>69</v>
      </c>
      <c r="O2" s="55"/>
      <c r="P2" s="51"/>
    </row>
    <row r="3" spans="1:21">
      <c r="B3" s="3"/>
      <c r="C3" s="3"/>
      <c r="D3" s="45"/>
      <c r="E3" s="3"/>
      <c r="F3" s="3"/>
      <c r="G3" s="3"/>
      <c r="H3" s="3"/>
      <c r="I3" s="1" t="s">
        <v>66</v>
      </c>
      <c r="J3" s="1" t="s">
        <v>67</v>
      </c>
      <c r="K3" s="1" t="s">
        <v>97</v>
      </c>
      <c r="L3" s="47" t="s">
        <v>70</v>
      </c>
      <c r="M3" s="47"/>
      <c r="N3" s="1" t="s">
        <v>66</v>
      </c>
      <c r="O3" s="1" t="s">
        <v>67</v>
      </c>
      <c r="P3" s="1" t="s">
        <v>97</v>
      </c>
      <c r="Q3" s="3"/>
      <c r="R3" s="3"/>
      <c r="S3" s="3"/>
      <c r="T3" s="3"/>
      <c r="U3" s="3"/>
    </row>
    <row r="4" spans="1:21">
      <c r="B4" s="3"/>
      <c r="C4" s="1" t="s">
        <v>10</v>
      </c>
      <c r="D4" s="1" t="s">
        <v>4</v>
      </c>
      <c r="E4" s="1" t="s">
        <v>3</v>
      </c>
      <c r="F4" s="1" t="s">
        <v>29</v>
      </c>
      <c r="G4" s="1" t="s">
        <v>35</v>
      </c>
      <c r="H4" s="1" t="s">
        <v>86</v>
      </c>
      <c r="I4" s="3"/>
      <c r="J4" s="3"/>
      <c r="K4" s="3"/>
      <c r="L4" s="3"/>
      <c r="M4" s="3"/>
      <c r="N4" s="3"/>
      <c r="O4" s="3"/>
      <c r="P4" s="3"/>
      <c r="Q4" s="1" t="s">
        <v>31</v>
      </c>
      <c r="R4" s="1" t="s">
        <v>2</v>
      </c>
      <c r="S4" s="1" t="s">
        <v>29</v>
      </c>
      <c r="T4" s="1"/>
      <c r="U4" s="1"/>
    </row>
    <row r="5" spans="1:21">
      <c r="A5" s="46" t="s">
        <v>26</v>
      </c>
      <c r="B5" t="s">
        <v>44</v>
      </c>
      <c r="C5" s="46">
        <v>814</v>
      </c>
      <c r="D5" s="46">
        <v>78</v>
      </c>
      <c r="E5" s="46">
        <v>-47</v>
      </c>
      <c r="F5" s="46">
        <v>677</v>
      </c>
      <c r="G5" s="3">
        <v>1.6999999999999999E-3</v>
      </c>
      <c r="H5">
        <f>SQRT(G5)</f>
        <v>4.1231056256176603E-2</v>
      </c>
      <c r="I5" s="3">
        <v>1.95</v>
      </c>
      <c r="J5" s="3">
        <v>1.28</v>
      </c>
      <c r="K5" s="3">
        <f>J5/SQRT(C5)</f>
        <v>4.4863976782898024E-2</v>
      </c>
      <c r="L5" s="3">
        <v>0</v>
      </c>
      <c r="M5" s="3">
        <v>4.51</v>
      </c>
      <c r="N5" s="3">
        <v>0</v>
      </c>
      <c r="O5" s="3">
        <v>0</v>
      </c>
      <c r="P5" s="3">
        <v>0</v>
      </c>
      <c r="Q5" s="46">
        <v>0.95</v>
      </c>
      <c r="R5" s="46">
        <v>2.37</v>
      </c>
      <c r="S5" s="46">
        <v>677</v>
      </c>
      <c r="T5" s="3"/>
      <c r="U5" s="46"/>
    </row>
    <row r="6" spans="1:21">
      <c r="A6" s="3" t="s">
        <v>1</v>
      </c>
      <c r="B6" t="s">
        <v>38</v>
      </c>
      <c r="C6" s="3">
        <v>865</v>
      </c>
      <c r="D6" s="3">
        <v>77</v>
      </c>
      <c r="E6" s="3">
        <v>-39</v>
      </c>
      <c r="F6" s="3">
        <v>469</v>
      </c>
      <c r="G6" s="3">
        <v>1.4E-3</v>
      </c>
      <c r="H6">
        <f t="shared" ref="H6:H24" si="0">SQRT(G6)</f>
        <v>3.7416573867739417E-2</v>
      </c>
      <c r="I6" s="3">
        <v>0.6</v>
      </c>
      <c r="J6" s="3">
        <v>0.67</v>
      </c>
      <c r="K6" s="3">
        <f t="shared" ref="K6:K24" si="1">J6/SQRT(C6)</f>
        <v>2.2780683430754539E-2</v>
      </c>
      <c r="L6" s="3">
        <v>0</v>
      </c>
      <c r="M6" s="3">
        <v>3</v>
      </c>
      <c r="N6" s="3">
        <v>4.2</v>
      </c>
      <c r="O6" s="3">
        <v>2.34</v>
      </c>
      <c r="P6" s="3">
        <f>O6/SQRT(C6)</f>
        <v>7.9562386907411367E-2</v>
      </c>
      <c r="Q6" s="3">
        <v>0.94</v>
      </c>
      <c r="R6" s="3">
        <v>2.62</v>
      </c>
      <c r="S6" s="3">
        <v>469</v>
      </c>
      <c r="T6" s="3"/>
      <c r="U6" s="3"/>
    </row>
    <row r="7" spans="1:21">
      <c r="A7" s="3" t="s">
        <v>7</v>
      </c>
      <c r="B7" t="s">
        <v>46</v>
      </c>
      <c r="C7" s="3">
        <v>1354</v>
      </c>
      <c r="D7" s="3">
        <v>125</v>
      </c>
      <c r="E7" s="3">
        <v>-93</v>
      </c>
      <c r="F7" s="3">
        <v>389</v>
      </c>
      <c r="G7" s="3">
        <v>4.7999999999999996E-3</v>
      </c>
      <c r="H7">
        <f t="shared" si="0"/>
        <v>6.9282032302755092E-2</v>
      </c>
      <c r="I7" s="3">
        <v>2.15</v>
      </c>
      <c r="J7" s="3">
        <v>1.19</v>
      </c>
      <c r="K7" s="3">
        <f t="shared" si="1"/>
        <v>3.2339822299319317E-2</v>
      </c>
      <c r="L7" s="3">
        <v>0</v>
      </c>
      <c r="M7" s="3">
        <v>4</v>
      </c>
      <c r="N7" s="3">
        <v>0</v>
      </c>
      <c r="O7" s="3">
        <v>0</v>
      </c>
      <c r="P7" s="3">
        <v>0</v>
      </c>
      <c r="Q7" s="3">
        <v>0.92</v>
      </c>
      <c r="R7" s="3">
        <v>2.86</v>
      </c>
      <c r="S7" s="3">
        <v>389</v>
      </c>
      <c r="T7" s="3"/>
      <c r="U7" s="3"/>
    </row>
    <row r="8" spans="1:21">
      <c r="A8" s="3" t="s">
        <v>8</v>
      </c>
      <c r="B8" t="s">
        <v>51</v>
      </c>
      <c r="C8" s="3">
        <v>4551</v>
      </c>
      <c r="D8" s="3">
        <v>159</v>
      </c>
      <c r="E8" s="3">
        <v>-102</v>
      </c>
      <c r="F8" s="3">
        <v>379</v>
      </c>
      <c r="G8" s="3">
        <v>9.7000000000000003E-3</v>
      </c>
      <c r="H8">
        <f t="shared" si="0"/>
        <v>9.8488578017961043E-2</v>
      </c>
      <c r="I8" s="3">
        <v>0.5</v>
      </c>
      <c r="J8" s="3">
        <v>0.92</v>
      </c>
      <c r="K8" s="3">
        <f t="shared" si="1"/>
        <v>1.3637488883745198E-2</v>
      </c>
      <c r="L8" s="3">
        <v>0</v>
      </c>
      <c r="M8" s="3">
        <v>3</v>
      </c>
      <c r="N8" s="3">
        <v>9.75</v>
      </c>
      <c r="O8" s="3">
        <v>3.92</v>
      </c>
      <c r="P8" s="3">
        <f t="shared" ref="P8:P24" si="2">O8/SQRT(C8)</f>
        <v>5.8107561330740402E-2</v>
      </c>
      <c r="Q8" s="3">
        <v>0.95</v>
      </c>
      <c r="R8" s="3">
        <v>1.48</v>
      </c>
      <c r="S8" s="3">
        <v>379</v>
      </c>
      <c r="T8" s="3"/>
      <c r="U8" s="3"/>
    </row>
    <row r="9" spans="1:21">
      <c r="A9" s="3" t="s">
        <v>11</v>
      </c>
      <c r="B9" t="s">
        <v>71</v>
      </c>
      <c r="C9" s="3">
        <v>1493</v>
      </c>
      <c r="D9" s="3">
        <v>359</v>
      </c>
      <c r="E9" s="3">
        <v>-454</v>
      </c>
      <c r="F9" s="3">
        <v>351</v>
      </c>
      <c r="G9" s="3">
        <v>1.1599999999999999E-2</v>
      </c>
      <c r="H9">
        <f t="shared" si="0"/>
        <v>0.10770329614269007</v>
      </c>
      <c r="I9" s="3">
        <v>1.75</v>
      </c>
      <c r="J9" s="3">
        <v>2.61</v>
      </c>
      <c r="K9" s="3">
        <f t="shared" si="1"/>
        <v>6.7547705847828432E-2</v>
      </c>
      <c r="L9" s="3">
        <v>0</v>
      </c>
      <c r="M9" s="3">
        <v>5.5</v>
      </c>
      <c r="N9" s="3">
        <v>18.399999999999999</v>
      </c>
      <c r="O9" s="3">
        <v>2.17</v>
      </c>
      <c r="P9" s="3">
        <f t="shared" si="2"/>
        <v>5.6160353137849693E-2</v>
      </c>
      <c r="Q9" s="3">
        <v>0.91</v>
      </c>
      <c r="R9" s="3">
        <v>2.31</v>
      </c>
      <c r="S9" s="3">
        <v>351</v>
      </c>
      <c r="T9" s="3"/>
      <c r="U9" s="3"/>
    </row>
    <row r="10" spans="1:21">
      <c r="A10" s="3" t="s">
        <v>12</v>
      </c>
      <c r="B10" t="s">
        <v>44</v>
      </c>
      <c r="C10" s="3">
        <v>3349</v>
      </c>
      <c r="D10" s="3">
        <v>416</v>
      </c>
      <c r="E10" s="3">
        <v>-207</v>
      </c>
      <c r="F10" s="3">
        <v>413</v>
      </c>
      <c r="G10" s="3">
        <v>5.5999999999999999E-3</v>
      </c>
      <c r="H10">
        <f t="shared" si="0"/>
        <v>7.4833147735478833E-2</v>
      </c>
      <c r="I10" s="3">
        <v>0.55000000000000004</v>
      </c>
      <c r="J10" s="3">
        <v>1.2E-2</v>
      </c>
      <c r="K10" s="3">
        <f t="shared" si="1"/>
        <v>2.0735937360975029E-4</v>
      </c>
      <c r="L10" s="3">
        <v>0</v>
      </c>
      <c r="M10" s="3">
        <v>2</v>
      </c>
      <c r="N10" s="3">
        <v>6.66</v>
      </c>
      <c r="O10" s="3">
        <v>2.2999999999999998</v>
      </c>
      <c r="P10" s="3">
        <f t="shared" si="2"/>
        <v>3.9743879941868801E-2</v>
      </c>
      <c r="Q10" s="3">
        <v>0.94</v>
      </c>
      <c r="R10" s="3">
        <v>2.44</v>
      </c>
      <c r="S10" s="3">
        <v>413</v>
      </c>
      <c r="T10" s="3"/>
      <c r="U10" s="3"/>
    </row>
    <row r="11" spans="1:21">
      <c r="A11" s="3" t="s">
        <v>13</v>
      </c>
      <c r="B11" t="s">
        <v>44</v>
      </c>
      <c r="C11" s="3">
        <v>5254</v>
      </c>
      <c r="D11" s="3">
        <v>135</v>
      </c>
      <c r="E11" s="3">
        <v>-239</v>
      </c>
      <c r="F11" s="3">
        <v>406</v>
      </c>
      <c r="G11" s="3">
        <v>8.4537999999999996E-4</v>
      </c>
      <c r="H11">
        <f t="shared" si="0"/>
        <v>2.9075419171527003E-2</v>
      </c>
      <c r="I11" s="3">
        <v>0.55000000000000004</v>
      </c>
      <c r="J11" s="3">
        <v>0.28999999999999998</v>
      </c>
      <c r="K11" s="3">
        <f t="shared" si="1"/>
        <v>4.0008563986157859E-3</v>
      </c>
      <c r="L11" s="3">
        <v>0</v>
      </c>
      <c r="M11" s="3">
        <v>1.1299999999999999</v>
      </c>
      <c r="N11" s="3"/>
      <c r="O11" s="3"/>
      <c r="P11" s="3">
        <f t="shared" si="2"/>
        <v>0</v>
      </c>
      <c r="Q11" s="3">
        <v>0.99</v>
      </c>
      <c r="R11" s="3">
        <v>5.1100000000000003</v>
      </c>
      <c r="S11" s="3">
        <v>406</v>
      </c>
      <c r="T11" s="3"/>
      <c r="U11" s="3"/>
    </row>
    <row r="12" spans="1:21">
      <c r="A12" s="3" t="s">
        <v>14</v>
      </c>
      <c r="B12" t="s">
        <v>38</v>
      </c>
      <c r="C12" s="3">
        <v>513</v>
      </c>
      <c r="D12" s="3">
        <v>385</v>
      </c>
      <c r="E12" s="3">
        <v>-387</v>
      </c>
      <c r="F12" s="3">
        <v>466</v>
      </c>
      <c r="G12" s="3">
        <v>9.9000000000000008E-3</v>
      </c>
      <c r="H12">
        <f t="shared" si="0"/>
        <v>9.9498743710662002E-2</v>
      </c>
      <c r="I12" s="3">
        <v>1.43</v>
      </c>
      <c r="J12" s="3">
        <v>0.44</v>
      </c>
      <c r="K12" s="3">
        <f t="shared" si="1"/>
        <v>1.942647457028731E-2</v>
      </c>
      <c r="L12" s="3">
        <v>0.54999999999999993</v>
      </c>
      <c r="M12" s="3">
        <v>2.31</v>
      </c>
      <c r="N12" s="3"/>
      <c r="O12" s="3"/>
      <c r="P12" s="3">
        <f t="shared" si="2"/>
        <v>0</v>
      </c>
      <c r="Q12" s="3">
        <v>0.83</v>
      </c>
      <c r="R12" s="3">
        <v>5.08</v>
      </c>
      <c r="S12" s="3">
        <v>466</v>
      </c>
      <c r="T12" s="3"/>
      <c r="U12" s="3"/>
    </row>
    <row r="13" spans="1:21">
      <c r="A13" s="3" t="s">
        <v>16</v>
      </c>
      <c r="B13" t="s">
        <v>44</v>
      </c>
      <c r="C13" s="3">
        <v>4566</v>
      </c>
      <c r="D13" s="3">
        <v>181</v>
      </c>
      <c r="E13" s="3">
        <v>-154</v>
      </c>
      <c r="F13" s="3">
        <v>528</v>
      </c>
      <c r="G13" s="3">
        <v>2E-3</v>
      </c>
      <c r="H13">
        <f t="shared" si="0"/>
        <v>4.4721359549995794E-2</v>
      </c>
      <c r="I13" s="3">
        <v>2.67</v>
      </c>
      <c r="J13" s="3">
        <v>1.31</v>
      </c>
      <c r="K13" s="3">
        <f t="shared" si="1"/>
        <v>1.9386675547568344E-2</v>
      </c>
      <c r="L13" s="3">
        <v>0</v>
      </c>
      <c r="M13" s="3">
        <v>4</v>
      </c>
      <c r="N13" s="3">
        <v>0</v>
      </c>
      <c r="O13" s="3">
        <v>0</v>
      </c>
      <c r="P13" s="3">
        <v>0</v>
      </c>
      <c r="Q13" s="3">
        <v>0.99</v>
      </c>
      <c r="R13" s="3">
        <v>4.82</v>
      </c>
      <c r="S13" s="3">
        <v>528</v>
      </c>
      <c r="T13" s="3"/>
      <c r="U13" s="3"/>
    </row>
    <row r="14" spans="1:21">
      <c r="A14" s="3" t="s">
        <v>17</v>
      </c>
      <c r="B14" t="s">
        <v>71</v>
      </c>
      <c r="C14" s="3">
        <v>381</v>
      </c>
      <c r="D14" s="3">
        <v>398</v>
      </c>
      <c r="E14" s="3">
        <v>-469</v>
      </c>
      <c r="F14" s="3">
        <v>582</v>
      </c>
      <c r="G14" s="3">
        <v>1.01E-2</v>
      </c>
      <c r="H14">
        <f t="shared" si="0"/>
        <v>0.10049875621120891</v>
      </c>
      <c r="I14" s="3">
        <v>1.67</v>
      </c>
      <c r="J14" s="3">
        <v>1.33</v>
      </c>
      <c r="K14" s="3">
        <f t="shared" si="1"/>
        <v>6.813796410394847E-2</v>
      </c>
      <c r="L14" s="3">
        <v>0</v>
      </c>
      <c r="M14" s="3">
        <v>3</v>
      </c>
      <c r="N14" s="3">
        <v>0</v>
      </c>
      <c r="O14" s="3">
        <v>0</v>
      </c>
      <c r="P14" s="3">
        <v>0</v>
      </c>
      <c r="Q14" s="3">
        <v>0.87</v>
      </c>
      <c r="R14" s="3">
        <v>4.53</v>
      </c>
      <c r="S14" s="3">
        <v>582</v>
      </c>
      <c r="T14" s="3"/>
      <c r="U14" s="3"/>
    </row>
    <row r="15" spans="1:21">
      <c r="A15" s="3" t="s">
        <v>18</v>
      </c>
      <c r="B15" t="s">
        <v>51</v>
      </c>
      <c r="C15" s="3">
        <v>1987</v>
      </c>
      <c r="D15" s="3">
        <v>212</v>
      </c>
      <c r="E15" s="3">
        <v>-167</v>
      </c>
      <c r="F15" s="3">
        <v>450</v>
      </c>
      <c r="G15" s="3">
        <v>3.0999999999999999E-3</v>
      </c>
      <c r="H15">
        <f t="shared" si="0"/>
        <v>5.5677643628300216E-2</v>
      </c>
      <c r="I15" s="3">
        <v>1.95</v>
      </c>
      <c r="J15" s="3">
        <v>0.54</v>
      </c>
      <c r="K15" s="3">
        <f t="shared" si="1"/>
        <v>1.2114202423283586E-2</v>
      </c>
      <c r="L15" s="3">
        <v>0</v>
      </c>
      <c r="M15" s="3">
        <v>4</v>
      </c>
      <c r="N15" s="3">
        <v>5.03</v>
      </c>
      <c r="O15" s="3">
        <v>0.4</v>
      </c>
      <c r="P15" s="3">
        <f t="shared" si="2"/>
        <v>8.9734832765063603E-3</v>
      </c>
      <c r="Q15" s="3">
        <v>0.91</v>
      </c>
      <c r="R15" s="3">
        <v>5.37</v>
      </c>
      <c r="S15" s="3">
        <v>450</v>
      </c>
      <c r="T15" s="3"/>
      <c r="U15" s="3"/>
    </row>
    <row r="16" spans="1:21">
      <c r="A16" s="3" t="s">
        <v>19</v>
      </c>
      <c r="B16" t="s">
        <v>38</v>
      </c>
      <c r="C16" s="3">
        <v>924</v>
      </c>
      <c r="D16" s="3">
        <v>242</v>
      </c>
      <c r="E16" s="3">
        <v>-231</v>
      </c>
      <c r="F16" s="3">
        <v>453</v>
      </c>
      <c r="G16" s="3">
        <v>5.1999999999999998E-3</v>
      </c>
      <c r="H16">
        <f t="shared" si="0"/>
        <v>7.211102550927978E-2</v>
      </c>
      <c r="I16" s="3">
        <v>1.51</v>
      </c>
      <c r="J16" s="3">
        <v>0.63</v>
      </c>
      <c r="K16" s="3">
        <f t="shared" si="1"/>
        <v>2.0725478391232722E-2</v>
      </c>
      <c r="L16" s="3">
        <v>0.25</v>
      </c>
      <c r="M16" s="3">
        <v>3.5</v>
      </c>
      <c r="N16" s="3">
        <v>6.51</v>
      </c>
      <c r="O16" s="3">
        <v>1.6</v>
      </c>
      <c r="P16" s="3">
        <f t="shared" si="2"/>
        <v>5.2636135596781521E-2</v>
      </c>
      <c r="Q16" s="3">
        <v>0.94</v>
      </c>
      <c r="R16" s="3">
        <v>6.41</v>
      </c>
      <c r="S16" s="3">
        <v>453</v>
      </c>
      <c r="T16" s="3"/>
      <c r="U16" s="3"/>
    </row>
    <row r="17" spans="1:21">
      <c r="A17" s="3" t="s">
        <v>20</v>
      </c>
      <c r="B17" t="s">
        <v>38</v>
      </c>
      <c r="C17" s="3">
        <v>975</v>
      </c>
      <c r="D17" s="3">
        <v>325</v>
      </c>
      <c r="E17" s="3">
        <v>-358</v>
      </c>
      <c r="F17" s="3">
        <v>441</v>
      </c>
      <c r="G17" s="3">
        <v>7.3000000000000001E-3</v>
      </c>
      <c r="H17">
        <f t="shared" si="0"/>
        <v>8.5440037453175313E-2</v>
      </c>
      <c r="I17" s="3">
        <v>0.95</v>
      </c>
      <c r="J17" s="3">
        <v>0.55000000000000004</v>
      </c>
      <c r="K17" s="3">
        <f t="shared" si="1"/>
        <v>1.7614096918559585E-2</v>
      </c>
      <c r="L17" s="3">
        <v>2</v>
      </c>
      <c r="M17" s="3">
        <v>8</v>
      </c>
      <c r="N17" s="3">
        <v>5.83</v>
      </c>
      <c r="O17" s="3">
        <v>1.64</v>
      </c>
      <c r="P17" s="3">
        <f t="shared" si="2"/>
        <v>5.2522034448068577E-2</v>
      </c>
      <c r="Q17" s="3">
        <v>0.92</v>
      </c>
      <c r="R17" s="3">
        <v>4.71</v>
      </c>
      <c r="S17" s="3">
        <v>441</v>
      </c>
      <c r="T17" s="3"/>
      <c r="U17" s="3"/>
    </row>
    <row r="18" spans="1:21">
      <c r="A18" s="3" t="s">
        <v>21</v>
      </c>
      <c r="B18" t="s">
        <v>44</v>
      </c>
      <c r="C18" s="3">
        <v>1398</v>
      </c>
      <c r="D18" s="3">
        <v>357</v>
      </c>
      <c r="E18" s="3">
        <v>-319</v>
      </c>
      <c r="F18" s="3">
        <v>448</v>
      </c>
      <c r="G18" s="3">
        <v>4.7999999999999996E-3</v>
      </c>
      <c r="H18">
        <f t="shared" si="0"/>
        <v>6.9282032302755092E-2</v>
      </c>
      <c r="I18" s="3">
        <v>4.1100000000000003</v>
      </c>
      <c r="J18" s="3">
        <v>0.71</v>
      </c>
      <c r="K18" s="3">
        <f t="shared" si="1"/>
        <v>1.8989116678177882E-2</v>
      </c>
      <c r="L18" s="3">
        <v>7.53</v>
      </c>
      <c r="M18" s="3">
        <v>15</v>
      </c>
      <c r="N18" s="3">
        <v>9.07</v>
      </c>
      <c r="O18" s="3">
        <v>1.84</v>
      </c>
      <c r="P18" s="3">
        <f t="shared" si="2"/>
        <v>4.9211231954714517E-2</v>
      </c>
      <c r="Q18" s="3">
        <v>0.95</v>
      </c>
      <c r="R18" s="3">
        <v>5.71</v>
      </c>
      <c r="S18" s="3">
        <v>448</v>
      </c>
      <c r="T18" s="3"/>
      <c r="U18" s="3"/>
    </row>
    <row r="19" spans="1:21">
      <c r="A19" s="3" t="s">
        <v>22</v>
      </c>
      <c r="B19" t="s">
        <v>44</v>
      </c>
      <c r="C19" s="3">
        <v>5158</v>
      </c>
      <c r="D19" s="3">
        <v>125</v>
      </c>
      <c r="E19" s="3">
        <v>-142</v>
      </c>
      <c r="F19" s="3">
        <v>547</v>
      </c>
      <c r="G19" s="3">
        <v>3.0999999999999999E-3</v>
      </c>
      <c r="H19">
        <f t="shared" si="0"/>
        <v>5.5677643628300216E-2</v>
      </c>
      <c r="I19" s="3">
        <v>1.27</v>
      </c>
      <c r="J19" s="3">
        <v>0.92</v>
      </c>
      <c r="K19" s="3">
        <f t="shared" si="1"/>
        <v>1.2809941854437719E-2</v>
      </c>
      <c r="L19" s="3">
        <v>0</v>
      </c>
      <c r="M19" s="3">
        <v>5</v>
      </c>
      <c r="N19" s="3">
        <v>6.59</v>
      </c>
      <c r="O19" s="3">
        <v>3.2</v>
      </c>
      <c r="P19" s="3">
        <f t="shared" si="2"/>
        <v>4.4556319493696414E-2</v>
      </c>
      <c r="Q19" s="3">
        <v>0.93</v>
      </c>
      <c r="R19" s="3">
        <v>9.83</v>
      </c>
      <c r="S19" s="3">
        <v>547</v>
      </c>
      <c r="T19" s="3"/>
      <c r="U19" s="3"/>
    </row>
    <row r="20" spans="1:21">
      <c r="A20" s="3" t="s">
        <v>23</v>
      </c>
      <c r="B20" t="s">
        <v>44</v>
      </c>
      <c r="C20" s="3">
        <v>28926</v>
      </c>
      <c r="D20" s="3">
        <v>59</v>
      </c>
      <c r="E20" s="3">
        <v>-62</v>
      </c>
      <c r="F20" s="3">
        <v>390</v>
      </c>
      <c r="G20" s="3">
        <v>1.4E-3</v>
      </c>
      <c r="H20">
        <f t="shared" si="0"/>
        <v>3.7416573867739417E-2</v>
      </c>
      <c r="I20" s="3">
        <v>1.47</v>
      </c>
      <c r="J20" s="3">
        <v>0.77</v>
      </c>
      <c r="K20" s="3">
        <f t="shared" si="1"/>
        <v>4.5273756867682813E-3</v>
      </c>
      <c r="L20" s="3">
        <v>0</v>
      </c>
      <c r="M20" s="3">
        <v>2.8</v>
      </c>
      <c r="N20" s="3">
        <v>10.029999999999999</v>
      </c>
      <c r="O20" s="3">
        <v>0.53</v>
      </c>
      <c r="P20" s="3">
        <f t="shared" si="2"/>
        <v>3.1162456025807649E-3</v>
      </c>
      <c r="Q20" s="3">
        <v>0.94</v>
      </c>
      <c r="R20" s="3">
        <v>3.39</v>
      </c>
      <c r="S20" s="3">
        <v>390</v>
      </c>
    </row>
    <row r="21" spans="1:21">
      <c r="A21" s="3" t="s">
        <v>24</v>
      </c>
      <c r="B21" t="s">
        <v>44</v>
      </c>
      <c r="C21" s="3">
        <v>5742</v>
      </c>
      <c r="D21" s="3">
        <v>185</v>
      </c>
      <c r="E21" s="3">
        <v>-327</v>
      </c>
      <c r="F21" s="3">
        <v>556</v>
      </c>
      <c r="G21" s="3">
        <v>3.0000000000000001E-3</v>
      </c>
      <c r="H21">
        <f t="shared" si="0"/>
        <v>5.4772255750516613E-2</v>
      </c>
      <c r="I21" s="3">
        <v>1.1100000000000001</v>
      </c>
      <c r="J21" s="3">
        <v>1.36</v>
      </c>
      <c r="K21" s="3">
        <f t="shared" si="1"/>
        <v>1.7947638535870974E-2</v>
      </c>
      <c r="L21" s="3">
        <v>0</v>
      </c>
      <c r="M21" s="3">
        <v>4</v>
      </c>
      <c r="N21" s="3"/>
      <c r="O21" s="3"/>
      <c r="P21" s="3">
        <f t="shared" si="2"/>
        <v>0</v>
      </c>
      <c r="Q21" s="3">
        <v>0.96</v>
      </c>
      <c r="R21" s="3">
        <v>4.34</v>
      </c>
      <c r="S21" s="3">
        <v>556</v>
      </c>
    </row>
    <row r="22" spans="1:21">
      <c r="A22" s="3" t="s">
        <v>25</v>
      </c>
      <c r="B22" t="s">
        <v>38</v>
      </c>
      <c r="C22" s="3">
        <v>3234</v>
      </c>
      <c r="D22" s="3">
        <v>366</v>
      </c>
      <c r="E22" s="3">
        <v>-336</v>
      </c>
      <c r="F22" s="3">
        <v>528</v>
      </c>
      <c r="G22" s="3">
        <v>1.8E-3</v>
      </c>
      <c r="H22">
        <f t="shared" si="0"/>
        <v>4.2426406871192854E-2</v>
      </c>
      <c r="I22" s="3">
        <v>4.3499999999999996</v>
      </c>
      <c r="J22" s="3">
        <v>1.37</v>
      </c>
      <c r="K22" s="3">
        <f t="shared" si="1"/>
        <v>2.4090763234526549E-2</v>
      </c>
      <c r="L22" s="3">
        <v>0</v>
      </c>
      <c r="M22" s="3">
        <v>8.09</v>
      </c>
      <c r="N22" s="3">
        <v>12.87</v>
      </c>
      <c r="O22" s="3">
        <v>2.58</v>
      </c>
      <c r="P22" s="3">
        <f t="shared" si="2"/>
        <v>4.5368006675239776E-2</v>
      </c>
      <c r="Q22" s="3">
        <v>0.95</v>
      </c>
      <c r="R22" s="3">
        <v>3.8</v>
      </c>
      <c r="S22" s="3">
        <v>528</v>
      </c>
      <c r="T22" s="3"/>
      <c r="U22" s="3"/>
    </row>
    <row r="23" spans="1:21">
      <c r="A23" s="3" t="s">
        <v>27</v>
      </c>
      <c r="B23" t="s">
        <v>38</v>
      </c>
      <c r="C23" s="3">
        <v>6972</v>
      </c>
      <c r="D23" s="3">
        <v>119</v>
      </c>
      <c r="E23" s="3">
        <v>-184</v>
      </c>
      <c r="F23" s="3">
        <v>455</v>
      </c>
      <c r="G23" s="3">
        <v>1.1000000000000001E-3</v>
      </c>
      <c r="H23">
        <f t="shared" si="0"/>
        <v>3.3166247903553998E-2</v>
      </c>
      <c r="I23" s="3">
        <v>3.15</v>
      </c>
      <c r="J23" s="3">
        <v>1.69</v>
      </c>
      <c r="K23" s="3">
        <f t="shared" si="1"/>
        <v>2.0239883826334078E-2</v>
      </c>
      <c r="L23" s="3">
        <v>0</v>
      </c>
      <c r="M23" s="3">
        <v>6.5299999999999994</v>
      </c>
      <c r="N23" s="3">
        <v>16.850000000000001</v>
      </c>
      <c r="O23" s="3">
        <v>2.52</v>
      </c>
      <c r="P23" s="3">
        <f t="shared" si="2"/>
        <v>3.0180181800214128E-2</v>
      </c>
      <c r="Q23" s="3">
        <v>0.92</v>
      </c>
      <c r="R23" s="3">
        <v>1.41</v>
      </c>
      <c r="S23" s="3">
        <v>455</v>
      </c>
      <c r="T23" s="3"/>
      <c r="U23" s="3"/>
    </row>
    <row r="24" spans="1:21">
      <c r="A24" s="3" t="s">
        <v>28</v>
      </c>
      <c r="B24" t="s">
        <v>44</v>
      </c>
      <c r="C24" s="3">
        <v>622</v>
      </c>
      <c r="D24" s="3">
        <v>363</v>
      </c>
      <c r="E24" s="3">
        <v>-393</v>
      </c>
      <c r="F24" s="3">
        <v>480</v>
      </c>
      <c r="G24" s="3">
        <v>6.1999999999999998E-3</v>
      </c>
      <c r="H24">
        <f t="shared" si="0"/>
        <v>7.8740078740118111E-2</v>
      </c>
      <c r="I24" s="3">
        <v>1.23</v>
      </c>
      <c r="J24" s="3">
        <v>0.79</v>
      </c>
      <c r="K24" s="3">
        <f t="shared" si="1"/>
        <v>3.1676114120702703E-2</v>
      </c>
      <c r="L24" s="3">
        <v>5</v>
      </c>
      <c r="M24" s="3">
        <v>9</v>
      </c>
      <c r="N24" s="3">
        <v>7.31</v>
      </c>
      <c r="O24" s="3">
        <v>1.94</v>
      </c>
      <c r="P24" s="3">
        <f t="shared" si="2"/>
        <v>7.7786913157168666E-2</v>
      </c>
      <c r="Q24" s="3">
        <v>0.94</v>
      </c>
      <c r="R24" s="3">
        <v>1.1499999999999999</v>
      </c>
      <c r="S24" s="3">
        <v>480</v>
      </c>
      <c r="T24" s="3"/>
      <c r="U24" s="3"/>
    </row>
    <row r="25" spans="1:21">
      <c r="B25" s="1" t="s">
        <v>30</v>
      </c>
      <c r="C25" s="3">
        <f t="shared" ref="C25:I25" si="3">AVERAGE(C5:C24)</f>
        <v>3953.9</v>
      </c>
      <c r="D25" s="3">
        <f t="shared" si="3"/>
        <v>233.3</v>
      </c>
      <c r="E25" s="3">
        <f t="shared" si="3"/>
        <v>-235.5</v>
      </c>
      <c r="F25" s="3">
        <f t="shared" si="3"/>
        <v>470.4</v>
      </c>
      <c r="G25" s="3">
        <f t="shared" si="3"/>
        <v>4.7322689999999999E-3</v>
      </c>
      <c r="H25" s="3">
        <f t="shared" si="3"/>
        <v>6.4372945431056303E-2</v>
      </c>
      <c r="I25" s="3">
        <f t="shared" si="3"/>
        <v>1.7459999999999993</v>
      </c>
      <c r="J25" s="3">
        <f t="shared" ref="J25:M25" si="4">AVERAGE(J5:J24)</f>
        <v>0.96909999999999985</v>
      </c>
      <c r="K25" s="3"/>
      <c r="L25" s="3">
        <f t="shared" si="4"/>
        <v>0.76649999999999996</v>
      </c>
      <c r="M25" s="3">
        <f t="shared" si="4"/>
        <v>4.9184999999999999</v>
      </c>
      <c r="N25" s="3">
        <f>AVERAGE(N5:N24)</f>
        <v>7.0058823529411764</v>
      </c>
      <c r="O25" s="3">
        <f>AVERAGE(O5:O24)</f>
        <v>1.5870588235294121</v>
      </c>
      <c r="P25" s="3"/>
      <c r="Q25" s="3">
        <f t="shared" ref="Q25:S25" si="5">AVERAGE(Q5:Q24)</f>
        <v>0.93249999999999988</v>
      </c>
      <c r="R25" s="3">
        <f t="shared" si="5"/>
        <v>3.9870000000000005</v>
      </c>
      <c r="S25" s="3">
        <f t="shared" si="5"/>
        <v>470.4</v>
      </c>
      <c r="T25" s="3"/>
      <c r="U25" s="3"/>
    </row>
    <row r="26" spans="1:21">
      <c r="B26" s="3" t="s">
        <v>73</v>
      </c>
      <c r="C26" s="3">
        <f>STDEV(C5:C24)</f>
        <v>6228.3126370842328</v>
      </c>
      <c r="D26" s="3">
        <f t="shared" ref="D26:S26" si="6">STDEV(D5:D24)</f>
        <v>124.32813121142904</v>
      </c>
      <c r="E26" s="3">
        <f t="shared" si="6"/>
        <v>136.96388306103873</v>
      </c>
      <c r="F26" s="3">
        <f t="shared" si="6"/>
        <v>79.652799204124776</v>
      </c>
      <c r="G26" s="3">
        <f t="shared" si="6"/>
        <v>3.4119547536425802E-3</v>
      </c>
      <c r="H26" s="3">
        <f t="shared" ref="H26" si="7">STDEV(H5:H24)</f>
        <v>2.4886963328539097E-2</v>
      </c>
      <c r="I26" s="3">
        <f t="shared" si="6"/>
        <v>1.098704500285391</v>
      </c>
      <c r="J26" s="3">
        <f t="shared" si="6"/>
        <v>0.57503994369270162</v>
      </c>
      <c r="K26" s="3"/>
      <c r="L26" s="3">
        <f t="shared" si="6"/>
        <v>1.977710731336134</v>
      </c>
      <c r="M26" s="3">
        <f t="shared" si="6"/>
        <v>3.1751440497782313</v>
      </c>
      <c r="N26" s="3">
        <f t="shared" si="6"/>
        <v>5.5462645749453836</v>
      </c>
      <c r="O26" s="3">
        <f t="shared" si="6"/>
        <v>1.227511531034853</v>
      </c>
      <c r="P26" s="3"/>
      <c r="Q26" s="3">
        <f t="shared" si="6"/>
        <v>3.6110211414796957E-2</v>
      </c>
      <c r="R26" s="3">
        <f t="shared" si="6"/>
        <v>2.0686865906962102</v>
      </c>
      <c r="S26" s="3">
        <f t="shared" si="6"/>
        <v>79.652799204124776</v>
      </c>
      <c r="T26" s="3"/>
      <c r="U26" s="3"/>
    </row>
    <row r="27" spans="1:21">
      <c r="B27" s="3" t="s">
        <v>75</v>
      </c>
      <c r="C27">
        <f t="shared" ref="C27:F27" si="8">MIN(C5:C24)</f>
        <v>381</v>
      </c>
      <c r="D27">
        <f t="shared" si="8"/>
        <v>59</v>
      </c>
      <c r="E27">
        <f t="shared" si="8"/>
        <v>-469</v>
      </c>
      <c r="F27">
        <f t="shared" si="8"/>
        <v>351</v>
      </c>
      <c r="G27">
        <f>MIN(G5:G24)</f>
        <v>8.4537999999999996E-4</v>
      </c>
      <c r="H27">
        <f>MIN(H5:H24)</f>
        <v>2.9075419171527003E-2</v>
      </c>
      <c r="I27">
        <f t="shared" ref="I27:Q27" si="9">MIN(I5:I24)</f>
        <v>0.5</v>
      </c>
      <c r="J27">
        <f t="shared" si="9"/>
        <v>1.2E-2</v>
      </c>
      <c r="L27">
        <f t="shared" si="9"/>
        <v>0</v>
      </c>
      <c r="M27">
        <f t="shared" si="9"/>
        <v>1.1299999999999999</v>
      </c>
      <c r="N27">
        <f t="shared" si="9"/>
        <v>0</v>
      </c>
      <c r="O27">
        <f t="shared" si="9"/>
        <v>0</v>
      </c>
      <c r="Q27">
        <f t="shared" si="9"/>
        <v>0.83</v>
      </c>
      <c r="R27">
        <f>MIN(R5:R24)</f>
        <v>1.1499999999999999</v>
      </c>
      <c r="S27">
        <f>MIN(S5:S24)</f>
        <v>351</v>
      </c>
      <c r="T27" s="3"/>
      <c r="U27" s="3"/>
    </row>
    <row r="28" spans="1:21">
      <c r="B28" s="3" t="s">
        <v>76</v>
      </c>
      <c r="C28">
        <f t="shared" ref="C28:F28" si="10">MAX(C5:C24)</f>
        <v>28926</v>
      </c>
      <c r="D28">
        <f t="shared" si="10"/>
        <v>416</v>
      </c>
      <c r="E28">
        <f t="shared" si="10"/>
        <v>-39</v>
      </c>
      <c r="F28">
        <f t="shared" si="10"/>
        <v>677</v>
      </c>
      <c r="G28">
        <f>MAX(G5:G24)</f>
        <v>1.1599999999999999E-2</v>
      </c>
      <c r="H28">
        <f>MAX(H5:H24)</f>
        <v>0.10770329614269007</v>
      </c>
      <c r="I28">
        <f t="shared" ref="I28:S28" si="11">MAX(I5:I24)</f>
        <v>4.3499999999999996</v>
      </c>
      <c r="J28">
        <f t="shared" si="11"/>
        <v>2.61</v>
      </c>
      <c r="L28">
        <f t="shared" si="11"/>
        <v>7.53</v>
      </c>
      <c r="M28">
        <f t="shared" si="11"/>
        <v>15</v>
      </c>
      <c r="N28">
        <f t="shared" si="11"/>
        <v>18.399999999999999</v>
      </c>
      <c r="O28">
        <f t="shared" si="11"/>
        <v>3.92</v>
      </c>
      <c r="Q28">
        <f t="shared" si="11"/>
        <v>0.99</v>
      </c>
      <c r="R28">
        <f t="shared" si="11"/>
        <v>9.83</v>
      </c>
      <c r="S28">
        <f t="shared" si="11"/>
        <v>677</v>
      </c>
      <c r="T28" s="3"/>
      <c r="U28" s="3"/>
    </row>
    <row r="29" spans="1:21"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>
      <c r="J30" s="46"/>
      <c r="K30" s="46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45.75" customHeight="1">
      <c r="B31" s="3"/>
      <c r="C31" t="s">
        <v>43</v>
      </c>
      <c r="D31" s="4" t="s">
        <v>79</v>
      </c>
      <c r="E31" t="s">
        <v>81</v>
      </c>
      <c r="F31" t="s">
        <v>80</v>
      </c>
      <c r="J31" s="3"/>
      <c r="K31" s="3"/>
      <c r="L31" s="3"/>
      <c r="M31" s="46" t="s">
        <v>38</v>
      </c>
      <c r="N31" t="s">
        <v>44</v>
      </c>
      <c r="O31" t="s">
        <v>51</v>
      </c>
      <c r="Q31" s="3"/>
      <c r="R31" s="3"/>
      <c r="S31" s="3"/>
      <c r="T31" s="3"/>
      <c r="U31" s="3"/>
    </row>
    <row r="32" spans="1:21" ht="18" customHeight="1">
      <c r="B32" s="3"/>
      <c r="J32" s="3"/>
      <c r="K32" s="3"/>
      <c r="L32" s="3"/>
      <c r="M32" s="46">
        <v>7</v>
      </c>
      <c r="N32">
        <v>9</v>
      </c>
      <c r="O32">
        <v>2</v>
      </c>
      <c r="Q32" s="3"/>
      <c r="R32" s="3"/>
      <c r="S32" s="3"/>
      <c r="T32" s="3"/>
      <c r="U32" s="3"/>
    </row>
    <row r="33" spans="2:21" ht="42.75" customHeight="1">
      <c r="B33" s="48" t="s">
        <v>74</v>
      </c>
      <c r="E33" s="3">
        <v>430</v>
      </c>
      <c r="F33">
        <v>29650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2:21" ht="45">
      <c r="B34" s="48" t="s">
        <v>82</v>
      </c>
      <c r="C34" s="3">
        <v>233</v>
      </c>
      <c r="D34">
        <v>124</v>
      </c>
      <c r="E34">
        <v>39</v>
      </c>
      <c r="F34">
        <v>469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45">
      <c r="B35" s="48" t="s">
        <v>83</v>
      </c>
      <c r="C35" s="3">
        <v>-235</v>
      </c>
      <c r="D35">
        <v>136</v>
      </c>
      <c r="E35">
        <v>59</v>
      </c>
      <c r="F35">
        <v>416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2:21">
      <c r="B36" s="48" t="s">
        <v>35</v>
      </c>
      <c r="C36">
        <v>7.1999999999999998E-3</v>
      </c>
      <c r="D36">
        <v>1.2999999999999999E-2</v>
      </c>
      <c r="E36" s="49">
        <v>4.0000000000000002E-4</v>
      </c>
      <c r="F36">
        <v>5.7000000000000002E-2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2:21">
      <c r="B37" s="48" t="s">
        <v>77</v>
      </c>
      <c r="C37" s="3">
        <v>1.75</v>
      </c>
      <c r="D37">
        <v>1</v>
      </c>
      <c r="E37">
        <v>0.5</v>
      </c>
      <c r="F37">
        <v>4.3499999999999996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2:21">
      <c r="B38" s="48" t="s">
        <v>78</v>
      </c>
      <c r="C38" s="3">
        <v>11</v>
      </c>
      <c r="D38">
        <v>2.59</v>
      </c>
      <c r="E38">
        <v>4.2</v>
      </c>
      <c r="F38">
        <v>20.27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2:21">
      <c r="B39" s="48" t="s">
        <v>84</v>
      </c>
      <c r="C39" s="3">
        <v>0.92</v>
      </c>
      <c r="D39">
        <v>0.04</v>
      </c>
      <c r="E39">
        <v>0.83</v>
      </c>
      <c r="F39">
        <v>0.99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2:21">
      <c r="B40" s="48" t="s">
        <v>85</v>
      </c>
      <c r="C40" s="3">
        <v>4</v>
      </c>
      <c r="D40">
        <v>2.06</v>
      </c>
      <c r="E40">
        <v>1.1499999999999999</v>
      </c>
      <c r="F40">
        <v>9.83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2:21">
      <c r="B41" s="3"/>
      <c r="C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2:21">
      <c r="B42" s="3"/>
      <c r="C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2:21">
      <c r="B43" s="3"/>
      <c r="C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2:21">
      <c r="B44" s="3"/>
      <c r="C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2:21">
      <c r="B45" s="3"/>
      <c r="C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2:21">
      <c r="B46" s="3"/>
      <c r="C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2:21">
      <c r="B47" s="3"/>
      <c r="C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2:21">
      <c r="B48" s="3"/>
      <c r="C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2:21">
      <c r="B49" s="3"/>
      <c r="C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2:21">
      <c r="B50" s="3"/>
      <c r="C50" s="1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</sheetData>
  <mergeCells count="2">
    <mergeCell ref="N2:O2"/>
    <mergeCell ref="I2:J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4:Q51"/>
  <sheetViews>
    <sheetView topLeftCell="A27" workbookViewId="0">
      <selection activeCell="C45" sqref="A45:C45"/>
    </sheetView>
  </sheetViews>
  <sheetFormatPr defaultRowHeight="15"/>
  <cols>
    <col min="2" max="2" width="14.140625" customWidth="1"/>
    <col min="3" max="3" width="7.5703125" customWidth="1"/>
    <col min="5" max="5" width="6.28515625" customWidth="1"/>
    <col min="6" max="6" width="10.28515625" customWidth="1"/>
    <col min="7" max="7" width="7" customWidth="1"/>
    <col min="11" max="11" width="14.28515625" customWidth="1"/>
    <col min="12" max="12" width="15.7109375" customWidth="1"/>
    <col min="13" max="13" width="14.28515625" customWidth="1"/>
  </cols>
  <sheetData>
    <row r="4" spans="1:17">
      <c r="C4" s="56" t="s">
        <v>70</v>
      </c>
      <c r="D4" s="56"/>
      <c r="E4" t="s">
        <v>87</v>
      </c>
      <c r="F4" t="s">
        <v>99</v>
      </c>
      <c r="G4" t="s">
        <v>100</v>
      </c>
      <c r="J4" t="s">
        <v>91</v>
      </c>
      <c r="M4" s="57" t="s">
        <v>93</v>
      </c>
      <c r="N4" s="57"/>
    </row>
    <row r="5" spans="1:17" ht="46.5" customHeight="1">
      <c r="A5" s="3"/>
      <c r="B5" s="1" t="s">
        <v>0</v>
      </c>
      <c r="C5" s="3"/>
      <c r="D5" s="3"/>
      <c r="J5" s="3"/>
      <c r="K5" s="1" t="s">
        <v>0</v>
      </c>
      <c r="L5" s="4" t="s">
        <v>92</v>
      </c>
      <c r="M5" s="4" t="s">
        <v>94</v>
      </c>
      <c r="N5" t="s">
        <v>95</v>
      </c>
      <c r="O5" t="s">
        <v>96</v>
      </c>
      <c r="P5" t="s">
        <v>106</v>
      </c>
      <c r="Q5" s="4" t="s">
        <v>101</v>
      </c>
    </row>
    <row r="6" spans="1:17">
      <c r="A6" t="s">
        <v>44</v>
      </c>
      <c r="B6" s="46" t="s">
        <v>26</v>
      </c>
      <c r="C6" s="3">
        <v>0</v>
      </c>
      <c r="D6" s="3">
        <v>4.51</v>
      </c>
      <c r="E6">
        <v>1886</v>
      </c>
      <c r="F6">
        <v>521</v>
      </c>
      <c r="G6">
        <f>E6/F6</f>
        <v>3.6199616122840692</v>
      </c>
      <c r="J6" t="s">
        <v>44</v>
      </c>
      <c r="K6" s="46" t="s">
        <v>26</v>
      </c>
      <c r="L6">
        <v>2</v>
      </c>
      <c r="M6">
        <v>1</v>
      </c>
      <c r="N6">
        <v>1</v>
      </c>
      <c r="O6" t="s">
        <v>102</v>
      </c>
      <c r="P6">
        <v>4.1231056256176603E-2</v>
      </c>
      <c r="Q6">
        <v>6.7199999999999996E-2</v>
      </c>
    </row>
    <row r="7" spans="1:17">
      <c r="A7" t="s">
        <v>38</v>
      </c>
      <c r="B7" s="3" t="s">
        <v>1</v>
      </c>
      <c r="C7" s="3">
        <v>0</v>
      </c>
      <c r="D7" s="3">
        <v>3</v>
      </c>
      <c r="E7" s="3">
        <v>7743</v>
      </c>
      <c r="F7" s="3">
        <v>1319</v>
      </c>
      <c r="G7">
        <f t="shared" ref="G7:G25" si="0">E7/F7</f>
        <v>5.8703563305534496</v>
      </c>
      <c r="J7" t="s">
        <v>38</v>
      </c>
      <c r="K7" s="3" t="s">
        <v>1</v>
      </c>
      <c r="L7">
        <v>2</v>
      </c>
      <c r="M7">
        <v>1</v>
      </c>
      <c r="N7">
        <v>0</v>
      </c>
      <c r="O7" t="s">
        <v>103</v>
      </c>
    </row>
    <row r="8" spans="1:17">
      <c r="A8" t="s">
        <v>46</v>
      </c>
      <c r="B8" s="3" t="s">
        <v>7</v>
      </c>
      <c r="C8" s="3">
        <v>0</v>
      </c>
      <c r="D8" s="3">
        <v>4</v>
      </c>
      <c r="E8" s="46">
        <v>7043</v>
      </c>
      <c r="F8" s="50">
        <v>1179</v>
      </c>
      <c r="G8">
        <f t="shared" si="0"/>
        <v>5.973706530958439</v>
      </c>
      <c r="J8" t="s">
        <v>46</v>
      </c>
      <c r="K8" s="3" t="s">
        <v>7</v>
      </c>
      <c r="L8">
        <v>2</v>
      </c>
      <c r="M8">
        <v>2</v>
      </c>
      <c r="N8">
        <v>1</v>
      </c>
      <c r="O8" t="s">
        <v>102</v>
      </c>
      <c r="P8">
        <v>6.9282032302755092E-2</v>
      </c>
      <c r="Q8">
        <v>8.1799999999999998E-2</v>
      </c>
    </row>
    <row r="9" spans="1:17">
      <c r="A9" t="s">
        <v>51</v>
      </c>
      <c r="B9" s="3" t="s">
        <v>8</v>
      </c>
      <c r="C9" s="3">
        <v>0</v>
      </c>
      <c r="D9" s="3">
        <v>3</v>
      </c>
      <c r="E9" s="46">
        <v>11836</v>
      </c>
      <c r="F9" s="46">
        <v>6516</v>
      </c>
      <c r="G9">
        <f t="shared" si="0"/>
        <v>1.816451810926949</v>
      </c>
      <c r="J9" t="s">
        <v>51</v>
      </c>
      <c r="K9" s="3" t="s">
        <v>8</v>
      </c>
      <c r="L9">
        <v>5</v>
      </c>
      <c r="M9">
        <v>3</v>
      </c>
      <c r="N9">
        <v>0</v>
      </c>
      <c r="O9" t="s">
        <v>103</v>
      </c>
      <c r="P9">
        <v>9.8488578017961043E-2</v>
      </c>
      <c r="Q9">
        <v>4.19E-2</v>
      </c>
    </row>
    <row r="10" spans="1:17">
      <c r="A10" t="s">
        <v>71</v>
      </c>
      <c r="B10" s="3" t="s">
        <v>11</v>
      </c>
      <c r="C10" s="3">
        <v>0</v>
      </c>
      <c r="D10" s="3">
        <v>5.5</v>
      </c>
      <c r="E10" s="46">
        <v>4535</v>
      </c>
      <c r="F10" s="46">
        <v>1024</v>
      </c>
      <c r="G10">
        <f t="shared" si="0"/>
        <v>4.4287109375</v>
      </c>
      <c r="J10" t="s">
        <v>71</v>
      </c>
      <c r="K10" s="3" t="s">
        <v>11</v>
      </c>
      <c r="L10">
        <v>2</v>
      </c>
      <c r="M10">
        <v>1</v>
      </c>
      <c r="N10">
        <v>0</v>
      </c>
      <c r="O10" t="s">
        <v>103</v>
      </c>
    </row>
    <row r="11" spans="1:17">
      <c r="A11" t="s">
        <v>44</v>
      </c>
      <c r="B11" s="3" t="s">
        <v>12</v>
      </c>
      <c r="C11" s="3">
        <v>0</v>
      </c>
      <c r="D11" s="3">
        <v>2</v>
      </c>
      <c r="E11" s="46">
        <v>4193</v>
      </c>
      <c r="F11" s="46">
        <v>663</v>
      </c>
      <c r="G11">
        <f t="shared" si="0"/>
        <v>6.324283559577677</v>
      </c>
      <c r="J11" t="s">
        <v>44</v>
      </c>
      <c r="K11" s="3" t="s">
        <v>12</v>
      </c>
      <c r="L11">
        <v>1</v>
      </c>
      <c r="M11">
        <v>1</v>
      </c>
      <c r="N11">
        <v>0</v>
      </c>
      <c r="O11" t="s">
        <v>103</v>
      </c>
    </row>
    <row r="12" spans="1:17">
      <c r="A12" t="s">
        <v>44</v>
      </c>
      <c r="B12" s="3" t="s">
        <v>13</v>
      </c>
      <c r="C12" s="3">
        <v>0</v>
      </c>
      <c r="D12" s="3">
        <v>1.1299999999999999</v>
      </c>
      <c r="E12" s="46">
        <v>9710</v>
      </c>
      <c r="F12" s="46">
        <v>530</v>
      </c>
      <c r="G12">
        <f t="shared" si="0"/>
        <v>18.320754716981131</v>
      </c>
      <c r="J12" t="s">
        <v>44</v>
      </c>
      <c r="K12" s="3" t="s">
        <v>13</v>
      </c>
      <c r="L12">
        <v>2</v>
      </c>
      <c r="M12">
        <v>1</v>
      </c>
      <c r="N12">
        <v>1</v>
      </c>
      <c r="O12" t="s">
        <v>102</v>
      </c>
      <c r="P12">
        <v>2.9075419171527003E-2</v>
      </c>
      <c r="Q12">
        <v>2.63E-2</v>
      </c>
    </row>
    <row r="13" spans="1:17">
      <c r="A13" t="s">
        <v>38</v>
      </c>
      <c r="B13" s="3" t="s">
        <v>14</v>
      </c>
      <c r="C13" s="3">
        <v>0.54999999999999993</v>
      </c>
      <c r="D13" s="3">
        <v>2.31</v>
      </c>
      <c r="E13" s="46">
        <v>94099</v>
      </c>
      <c r="F13" s="46">
        <v>5999</v>
      </c>
      <c r="G13">
        <f t="shared" si="0"/>
        <v>15.685780963493915</v>
      </c>
      <c r="J13" t="s">
        <v>38</v>
      </c>
      <c r="K13" s="3" t="s">
        <v>14</v>
      </c>
      <c r="L13">
        <v>3</v>
      </c>
      <c r="M13">
        <v>1</v>
      </c>
      <c r="N13">
        <v>1</v>
      </c>
      <c r="O13" t="s">
        <v>104</v>
      </c>
      <c r="P13">
        <v>9.9498743710662002E-2</v>
      </c>
      <c r="Q13">
        <v>9.0899999999999995E-2</v>
      </c>
    </row>
    <row r="14" spans="1:17">
      <c r="A14" t="s">
        <v>44</v>
      </c>
      <c r="B14" s="3" t="s">
        <v>16</v>
      </c>
      <c r="C14" s="3">
        <v>0</v>
      </c>
      <c r="D14" s="3">
        <v>4</v>
      </c>
      <c r="E14" s="46">
        <v>23226</v>
      </c>
      <c r="F14" s="46">
        <v>3358</v>
      </c>
      <c r="G14">
        <f t="shared" si="0"/>
        <v>6.9166170339487794</v>
      </c>
      <c r="J14" t="s">
        <v>44</v>
      </c>
      <c r="K14" s="3" t="s">
        <v>16</v>
      </c>
      <c r="L14">
        <v>4</v>
      </c>
      <c r="M14">
        <v>2</v>
      </c>
      <c r="N14">
        <v>0</v>
      </c>
      <c r="O14" t="s">
        <v>103</v>
      </c>
      <c r="P14">
        <v>4.4721359549995794E-2</v>
      </c>
      <c r="Q14">
        <v>4.24E-2</v>
      </c>
    </row>
    <row r="15" spans="1:17">
      <c r="A15" t="s">
        <v>71</v>
      </c>
      <c r="B15" s="3" t="s">
        <v>17</v>
      </c>
      <c r="C15" s="3">
        <v>0</v>
      </c>
      <c r="D15" s="3">
        <v>5</v>
      </c>
      <c r="E15" s="46">
        <v>58385</v>
      </c>
      <c r="F15" s="46">
        <v>7424</v>
      </c>
      <c r="G15">
        <f t="shared" si="0"/>
        <v>7.8643588362068968</v>
      </c>
      <c r="J15" t="s">
        <v>71</v>
      </c>
      <c r="K15" s="3" t="s">
        <v>17</v>
      </c>
      <c r="L15">
        <v>1</v>
      </c>
      <c r="M15">
        <v>1</v>
      </c>
      <c r="N15">
        <v>2</v>
      </c>
      <c r="O15" t="s">
        <v>105</v>
      </c>
      <c r="P15">
        <v>0.10049875621120891</v>
      </c>
      <c r="Q15">
        <v>8.8099999999999998E-2</v>
      </c>
    </row>
    <row r="16" spans="1:17">
      <c r="A16" t="s">
        <v>51</v>
      </c>
      <c r="B16" s="3" t="s">
        <v>18</v>
      </c>
      <c r="C16" s="3">
        <v>0</v>
      </c>
      <c r="D16" s="3">
        <v>4</v>
      </c>
      <c r="E16" s="46">
        <v>27793</v>
      </c>
      <c r="F16" s="46">
        <v>3260</v>
      </c>
      <c r="G16">
        <f t="shared" si="0"/>
        <v>8.5254601226993874</v>
      </c>
      <c r="J16" t="s">
        <v>51</v>
      </c>
      <c r="K16" s="3" t="s">
        <v>18</v>
      </c>
      <c r="L16">
        <v>5</v>
      </c>
      <c r="M16">
        <v>2</v>
      </c>
      <c r="N16">
        <v>0</v>
      </c>
      <c r="O16" t="s">
        <v>103</v>
      </c>
      <c r="P16">
        <v>5.5677643628300216E-2</v>
      </c>
      <c r="Q16">
        <v>6.59E-2</v>
      </c>
    </row>
    <row r="17" spans="1:17">
      <c r="A17" t="s">
        <v>38</v>
      </c>
      <c r="B17" s="3" t="s">
        <v>19</v>
      </c>
      <c r="C17" s="3">
        <v>0.25</v>
      </c>
      <c r="D17" s="3">
        <v>3.5</v>
      </c>
      <c r="E17" s="46">
        <v>36368</v>
      </c>
      <c r="F17" s="46">
        <v>2013</v>
      </c>
      <c r="G17">
        <f t="shared" si="0"/>
        <v>18.066567312468951</v>
      </c>
      <c r="J17" t="s">
        <v>38</v>
      </c>
      <c r="K17" s="3" t="s">
        <v>19</v>
      </c>
      <c r="L17">
        <v>3</v>
      </c>
      <c r="M17">
        <v>1</v>
      </c>
      <c r="N17">
        <v>0</v>
      </c>
      <c r="O17" t="s">
        <v>103</v>
      </c>
    </row>
    <row r="18" spans="1:17">
      <c r="A18" t="s">
        <v>38</v>
      </c>
      <c r="B18" s="3" t="s">
        <v>20</v>
      </c>
      <c r="C18" s="3">
        <v>2</v>
      </c>
      <c r="D18" s="3">
        <v>8</v>
      </c>
      <c r="E18" s="46">
        <v>34290</v>
      </c>
      <c r="F18" s="46">
        <v>3858</v>
      </c>
      <c r="G18">
        <f t="shared" si="0"/>
        <v>8.8880248833592539</v>
      </c>
      <c r="J18" t="s">
        <v>38</v>
      </c>
      <c r="K18" s="3" t="s">
        <v>20</v>
      </c>
      <c r="L18">
        <v>3</v>
      </c>
      <c r="M18">
        <v>2</v>
      </c>
      <c r="N18">
        <v>2</v>
      </c>
      <c r="O18" t="s">
        <v>104</v>
      </c>
      <c r="P18">
        <v>8.5440037453175313E-2</v>
      </c>
      <c r="Q18">
        <v>8.2400000000000001E-2</v>
      </c>
    </row>
    <row r="19" spans="1:17">
      <c r="A19" t="s">
        <v>44</v>
      </c>
      <c r="B19" s="3" t="s">
        <v>21</v>
      </c>
      <c r="C19" s="3">
        <v>7.53</v>
      </c>
      <c r="D19" s="3">
        <v>15</v>
      </c>
      <c r="E19" s="46">
        <v>32465</v>
      </c>
      <c r="F19" s="46">
        <v>2677</v>
      </c>
      <c r="G19">
        <f t="shared" si="0"/>
        <v>12.127381397086291</v>
      </c>
      <c r="J19" t="s">
        <v>44</v>
      </c>
      <c r="K19" s="3" t="s">
        <v>21</v>
      </c>
      <c r="L19">
        <v>3</v>
      </c>
      <c r="M19">
        <v>1</v>
      </c>
      <c r="N19">
        <v>1</v>
      </c>
      <c r="O19" t="s">
        <v>104</v>
      </c>
      <c r="P19">
        <v>6.9282032302755092E-2</v>
      </c>
      <c r="Q19">
        <v>0.1203</v>
      </c>
    </row>
    <row r="20" spans="1:17">
      <c r="A20" t="s">
        <v>44</v>
      </c>
      <c r="B20" s="3" t="s">
        <v>22</v>
      </c>
      <c r="C20" s="3">
        <v>0</v>
      </c>
      <c r="D20" s="3">
        <v>5</v>
      </c>
      <c r="E20" s="46">
        <v>19526</v>
      </c>
      <c r="F20" s="46">
        <v>637</v>
      </c>
      <c r="G20">
        <f t="shared" si="0"/>
        <v>30.653061224489797</v>
      </c>
      <c r="J20" t="s">
        <v>44</v>
      </c>
      <c r="K20" s="3" t="s">
        <v>22</v>
      </c>
      <c r="L20">
        <v>4</v>
      </c>
      <c r="M20">
        <v>1</v>
      </c>
      <c r="N20">
        <v>2</v>
      </c>
      <c r="O20" t="s">
        <v>104</v>
      </c>
      <c r="P20">
        <v>5.5677643628300216E-2</v>
      </c>
      <c r="Q20">
        <v>6.7000000000000004E-2</v>
      </c>
    </row>
    <row r="21" spans="1:17">
      <c r="A21" t="s">
        <v>44</v>
      </c>
      <c r="B21" s="3" t="s">
        <v>23</v>
      </c>
      <c r="C21" s="3">
        <v>0</v>
      </c>
      <c r="D21" s="3">
        <v>2.8</v>
      </c>
      <c r="E21" s="46">
        <v>4107</v>
      </c>
      <c r="F21" s="46">
        <v>983</v>
      </c>
      <c r="G21">
        <f t="shared" si="0"/>
        <v>4.178026449643947</v>
      </c>
      <c r="J21" t="s">
        <v>44</v>
      </c>
      <c r="K21" s="3" t="s">
        <v>23</v>
      </c>
      <c r="L21">
        <v>7</v>
      </c>
      <c r="M21">
        <v>2</v>
      </c>
      <c r="N21">
        <v>0</v>
      </c>
      <c r="O21" t="s">
        <v>103</v>
      </c>
      <c r="P21">
        <v>3.7416573867739417E-2</v>
      </c>
      <c r="Q21">
        <v>2.7099999999999999E-2</v>
      </c>
    </row>
    <row r="22" spans="1:17">
      <c r="A22" t="s">
        <v>44</v>
      </c>
      <c r="B22" s="3" t="s">
        <v>24</v>
      </c>
      <c r="C22" s="3">
        <v>0</v>
      </c>
      <c r="D22" s="3">
        <v>4</v>
      </c>
      <c r="E22" s="46">
        <v>19628</v>
      </c>
      <c r="F22" s="46">
        <v>3199</v>
      </c>
      <c r="G22">
        <f t="shared" si="0"/>
        <v>6.1356673960612689</v>
      </c>
      <c r="J22" t="s">
        <v>44</v>
      </c>
      <c r="K22" s="3" t="s">
        <v>24</v>
      </c>
      <c r="L22">
        <v>2</v>
      </c>
      <c r="M22">
        <v>1</v>
      </c>
      <c r="N22">
        <v>2</v>
      </c>
      <c r="O22" t="s">
        <v>104</v>
      </c>
      <c r="P22">
        <v>5.4772255750516613E-2</v>
      </c>
      <c r="Q22">
        <v>4.6100000000000002E-2</v>
      </c>
    </row>
    <row r="23" spans="1:17">
      <c r="A23" t="s">
        <v>38</v>
      </c>
      <c r="B23" s="3" t="s">
        <v>25</v>
      </c>
      <c r="C23" s="3">
        <v>0</v>
      </c>
      <c r="D23" s="3">
        <v>8.09</v>
      </c>
      <c r="E23" s="46">
        <v>57261</v>
      </c>
      <c r="F23" s="46">
        <v>11279</v>
      </c>
      <c r="G23">
        <f t="shared" si="0"/>
        <v>5.076779856370246</v>
      </c>
      <c r="J23" t="s">
        <v>38</v>
      </c>
      <c r="K23" s="3" t="s">
        <v>25</v>
      </c>
      <c r="L23">
        <v>5</v>
      </c>
      <c r="M23">
        <v>2</v>
      </c>
      <c r="N23">
        <v>2</v>
      </c>
      <c r="O23" t="s">
        <v>98</v>
      </c>
      <c r="P23">
        <v>4.2426406871192854E-2</v>
      </c>
      <c r="Q23">
        <v>4.7899999999999998E-2</v>
      </c>
    </row>
    <row r="24" spans="1:17">
      <c r="A24" t="s">
        <v>38</v>
      </c>
      <c r="B24" s="3" t="s">
        <v>27</v>
      </c>
      <c r="C24" s="3">
        <v>0</v>
      </c>
      <c r="D24" s="3">
        <v>6.5299999999999994</v>
      </c>
      <c r="E24" s="46">
        <v>10141</v>
      </c>
      <c r="F24" s="46">
        <v>6924</v>
      </c>
      <c r="G24">
        <f t="shared" si="0"/>
        <v>1.4646158290005777</v>
      </c>
      <c r="J24" t="s">
        <v>38</v>
      </c>
      <c r="K24" s="3" t="s">
        <v>27</v>
      </c>
      <c r="L24">
        <v>4</v>
      </c>
      <c r="M24">
        <v>3</v>
      </c>
      <c r="N24">
        <v>0</v>
      </c>
      <c r="O24" t="s">
        <v>103</v>
      </c>
      <c r="P24">
        <v>3.3166247903553998E-2</v>
      </c>
      <c r="Q24">
        <v>3.5299999999999998E-2</v>
      </c>
    </row>
    <row r="25" spans="1:17">
      <c r="A25" t="s">
        <v>44</v>
      </c>
      <c r="B25" s="3" t="s">
        <v>28</v>
      </c>
      <c r="C25" s="3">
        <v>5</v>
      </c>
      <c r="D25" s="3">
        <v>9</v>
      </c>
      <c r="E25" s="46">
        <v>41823</v>
      </c>
      <c r="F25" s="46">
        <v>10336</v>
      </c>
      <c r="G25">
        <f t="shared" si="0"/>
        <v>4.046342879256966</v>
      </c>
      <c r="J25" t="s">
        <v>44</v>
      </c>
      <c r="K25" s="3" t="s">
        <v>28</v>
      </c>
      <c r="L25">
        <v>3</v>
      </c>
      <c r="M25">
        <v>1</v>
      </c>
      <c r="N25">
        <v>2</v>
      </c>
      <c r="O25" t="s">
        <v>104</v>
      </c>
      <c r="P25">
        <v>7.8740078740118111E-2</v>
      </c>
      <c r="Q25">
        <v>0.12670000000000001</v>
      </c>
    </row>
    <row r="26" spans="1:17">
      <c r="C26" s="3"/>
      <c r="D26" s="3"/>
    </row>
    <row r="30" spans="1:17">
      <c r="C30" t="s">
        <v>131</v>
      </c>
    </row>
    <row r="31" spans="1:17">
      <c r="A31" s="3"/>
      <c r="B31" s="1" t="s">
        <v>0</v>
      </c>
    </row>
    <row r="32" spans="1:17">
      <c r="A32" t="s">
        <v>44</v>
      </c>
      <c r="B32" s="46" t="s">
        <v>26</v>
      </c>
      <c r="C32">
        <v>-0.95479999999999998</v>
      </c>
    </row>
    <row r="33" spans="1:3">
      <c r="A33" t="s">
        <v>38</v>
      </c>
      <c r="B33" s="3" t="s">
        <v>1</v>
      </c>
      <c r="C33">
        <v>-0.92589999999999995</v>
      </c>
    </row>
    <row r="34" spans="1:3">
      <c r="A34" t="s">
        <v>46</v>
      </c>
      <c r="B34" s="3" t="s">
        <v>7</v>
      </c>
      <c r="C34">
        <v>-0.95030000000000003</v>
      </c>
    </row>
    <row r="35" spans="1:3">
      <c r="A35" s="44" t="s">
        <v>51</v>
      </c>
      <c r="B35" s="53" t="s">
        <v>8</v>
      </c>
      <c r="C35" s="44">
        <v>-0.56010000000000004</v>
      </c>
    </row>
    <row r="36" spans="1:3">
      <c r="A36" t="s">
        <v>71</v>
      </c>
      <c r="B36" s="3" t="s">
        <v>11</v>
      </c>
      <c r="C36">
        <v>-0.97599999999999998</v>
      </c>
    </row>
    <row r="37" spans="1:3">
      <c r="A37" t="s">
        <v>44</v>
      </c>
      <c r="B37" s="3" t="s">
        <v>12</v>
      </c>
      <c r="C37">
        <v>-0.89419999999999999</v>
      </c>
    </row>
    <row r="38" spans="1:3">
      <c r="A38" t="s">
        <v>44</v>
      </c>
      <c r="B38" s="3" t="s">
        <v>13</v>
      </c>
      <c r="C38">
        <v>-0.75649999999999995</v>
      </c>
    </row>
    <row r="39" spans="1:3">
      <c r="A39" t="s">
        <v>38</v>
      </c>
      <c r="B39" s="3" t="s">
        <v>14</v>
      </c>
      <c r="C39">
        <v>-0.93130000000000002</v>
      </c>
    </row>
    <row r="40" spans="1:3">
      <c r="A40" t="s">
        <v>44</v>
      </c>
      <c r="B40" s="3" t="s">
        <v>16</v>
      </c>
      <c r="C40">
        <v>-0.95220000000000005</v>
      </c>
    </row>
    <row r="41" spans="1:3">
      <c r="A41" t="s">
        <v>71</v>
      </c>
      <c r="B41" s="3" t="s">
        <v>17</v>
      </c>
      <c r="C41">
        <v>-0.91879999999999995</v>
      </c>
    </row>
    <row r="42" spans="1:3">
      <c r="A42" t="s">
        <v>51</v>
      </c>
      <c r="B42" s="3" t="s">
        <v>18</v>
      </c>
      <c r="C42">
        <v>-0.88300000000000001</v>
      </c>
    </row>
    <row r="43" spans="1:3">
      <c r="A43" t="s">
        <v>38</v>
      </c>
      <c r="B43" s="3" t="s">
        <v>19</v>
      </c>
      <c r="C43">
        <v>-0.92030000000000001</v>
      </c>
    </row>
    <row r="44" spans="1:3">
      <c r="A44" t="s">
        <v>38</v>
      </c>
      <c r="B44" s="3" t="s">
        <v>20</v>
      </c>
      <c r="C44">
        <v>-0.98570000000000002</v>
      </c>
    </row>
    <row r="45" spans="1:3">
      <c r="A45" s="44" t="s">
        <v>44</v>
      </c>
      <c r="B45" s="53" t="s">
        <v>21</v>
      </c>
      <c r="C45" s="44">
        <v>-0.25650000000000001</v>
      </c>
    </row>
    <row r="46" spans="1:3">
      <c r="A46" t="s">
        <v>44</v>
      </c>
      <c r="B46" s="3" t="s">
        <v>22</v>
      </c>
      <c r="C46">
        <v>-0.97689999999999999</v>
      </c>
    </row>
    <row r="47" spans="1:3">
      <c r="A47" t="s">
        <v>44</v>
      </c>
      <c r="B47" s="3" t="s">
        <v>23</v>
      </c>
      <c r="C47">
        <v>-0.98760000000000003</v>
      </c>
    </row>
    <row r="48" spans="1:3">
      <c r="A48" s="44" t="s">
        <v>44</v>
      </c>
      <c r="B48" s="53" t="s">
        <v>24</v>
      </c>
      <c r="C48" s="44">
        <v>-0.33929999999999999</v>
      </c>
    </row>
    <row r="49" spans="1:3">
      <c r="A49" t="s">
        <v>38</v>
      </c>
      <c r="B49" s="3" t="s">
        <v>25</v>
      </c>
      <c r="C49">
        <v>-0.98399999999999999</v>
      </c>
    </row>
    <row r="50" spans="1:3">
      <c r="A50" t="s">
        <v>38</v>
      </c>
      <c r="B50" s="3" t="s">
        <v>27</v>
      </c>
      <c r="C50">
        <v>-0.86750000000000005</v>
      </c>
    </row>
    <row r="51" spans="1:3">
      <c r="A51" t="s">
        <v>44</v>
      </c>
      <c r="B51" s="3" t="s">
        <v>28</v>
      </c>
      <c r="C51">
        <v>-0.97199999999999998</v>
      </c>
    </row>
  </sheetData>
  <mergeCells count="2">
    <mergeCell ref="C4:D4"/>
    <mergeCell ref="M4:N4"/>
  </mergeCells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J23"/>
  <sheetViews>
    <sheetView tabSelected="1" workbookViewId="0">
      <selection activeCell="G29" sqref="G29"/>
    </sheetView>
  </sheetViews>
  <sheetFormatPr defaultRowHeight="15"/>
  <cols>
    <col min="2" max="2" width="15.7109375" customWidth="1"/>
    <col min="3" max="3" width="10.140625" customWidth="1"/>
    <col min="4" max="4" width="9.85546875" customWidth="1"/>
    <col min="5" max="5" width="11.42578125" customWidth="1"/>
    <col min="6" max="6" width="10.140625" customWidth="1"/>
  </cols>
  <sheetData>
    <row r="2" spans="2:10">
      <c r="C2" s="56" t="s">
        <v>70</v>
      </c>
      <c r="D2" s="56"/>
    </row>
    <row r="3" spans="2:10" ht="38.25" customHeight="1">
      <c r="B3" s="1" t="s">
        <v>0</v>
      </c>
      <c r="C3" s="3"/>
      <c r="D3" s="3"/>
      <c r="E3" s="4" t="s">
        <v>132</v>
      </c>
      <c r="F3" s="4" t="s">
        <v>108</v>
      </c>
      <c r="G3" s="4" t="s">
        <v>110</v>
      </c>
      <c r="H3" s="4" t="s">
        <v>111</v>
      </c>
      <c r="I3" s="4" t="s">
        <v>109</v>
      </c>
      <c r="J3" s="4"/>
    </row>
    <row r="4" spans="2:10">
      <c r="B4" s="46" t="s">
        <v>26</v>
      </c>
      <c r="C4" s="3">
        <v>0</v>
      </c>
      <c r="D4" s="3">
        <v>4.51</v>
      </c>
      <c r="E4" t="s">
        <v>112</v>
      </c>
      <c r="F4">
        <v>87</v>
      </c>
      <c r="G4">
        <v>129</v>
      </c>
      <c r="H4">
        <v>170</v>
      </c>
      <c r="I4">
        <v>81</v>
      </c>
    </row>
    <row r="5" spans="2:10">
      <c r="B5" s="3" t="s">
        <v>1</v>
      </c>
      <c r="C5" s="3">
        <v>0</v>
      </c>
      <c r="D5" s="3">
        <v>3</v>
      </c>
      <c r="E5" t="s">
        <v>130</v>
      </c>
      <c r="F5">
        <v>147</v>
      </c>
      <c r="G5">
        <v>121</v>
      </c>
      <c r="H5">
        <v>158</v>
      </c>
      <c r="I5">
        <v>114</v>
      </c>
    </row>
    <row r="6" spans="2:10">
      <c r="B6" s="3" t="s">
        <v>7</v>
      </c>
      <c r="C6" s="3">
        <v>0</v>
      </c>
      <c r="D6" s="3">
        <v>4</v>
      </c>
      <c r="E6" t="s">
        <v>113</v>
      </c>
      <c r="F6">
        <v>243</v>
      </c>
      <c r="G6">
        <v>487</v>
      </c>
      <c r="H6">
        <v>1000</v>
      </c>
      <c r="I6">
        <v>129</v>
      </c>
    </row>
    <row r="7" spans="2:10">
      <c r="B7" s="3" t="s">
        <v>8</v>
      </c>
      <c r="C7" s="3">
        <v>0</v>
      </c>
      <c r="D7" s="3">
        <v>3</v>
      </c>
      <c r="E7" t="s">
        <v>114</v>
      </c>
      <c r="F7">
        <v>218</v>
      </c>
      <c r="G7">
        <v>275</v>
      </c>
      <c r="H7">
        <v>359</v>
      </c>
      <c r="I7">
        <v>205</v>
      </c>
    </row>
    <row r="8" spans="2:10">
      <c r="B8" s="3" t="s">
        <v>11</v>
      </c>
      <c r="C8" s="3">
        <v>0</v>
      </c>
      <c r="D8" s="3">
        <v>5.5</v>
      </c>
      <c r="E8" t="s">
        <v>115</v>
      </c>
      <c r="F8">
        <v>529</v>
      </c>
      <c r="G8">
        <v>704</v>
      </c>
      <c r="H8">
        <v>710</v>
      </c>
      <c r="I8">
        <v>428</v>
      </c>
    </row>
    <row r="9" spans="2:10">
      <c r="B9" s="3" t="s">
        <v>12</v>
      </c>
      <c r="C9" s="3">
        <v>0</v>
      </c>
      <c r="D9" s="3">
        <v>2</v>
      </c>
      <c r="E9" t="s">
        <v>116</v>
      </c>
      <c r="F9">
        <v>492</v>
      </c>
      <c r="G9">
        <v>450</v>
      </c>
      <c r="H9">
        <v>602</v>
      </c>
      <c r="I9">
        <v>213</v>
      </c>
    </row>
    <row r="10" spans="2:10">
      <c r="B10" s="3" t="s">
        <v>13</v>
      </c>
      <c r="C10" s="3">
        <v>0</v>
      </c>
      <c r="D10" s="3">
        <v>1.1299999999999999</v>
      </c>
      <c r="E10" s="52" t="s">
        <v>117</v>
      </c>
      <c r="F10">
        <v>203</v>
      </c>
      <c r="G10">
        <v>191</v>
      </c>
      <c r="H10">
        <v>208</v>
      </c>
      <c r="I10">
        <v>132</v>
      </c>
    </row>
    <row r="11" spans="2:10">
      <c r="B11" s="3" t="s">
        <v>14</v>
      </c>
      <c r="C11" s="3">
        <v>0.54999999999999993</v>
      </c>
      <c r="D11" s="3">
        <v>2.31</v>
      </c>
      <c r="E11" t="s">
        <v>118</v>
      </c>
      <c r="F11">
        <v>534</v>
      </c>
      <c r="G11">
        <v>438</v>
      </c>
      <c r="H11">
        <v>420</v>
      </c>
      <c r="I11">
        <v>344</v>
      </c>
    </row>
    <row r="12" spans="2:10">
      <c r="B12" s="3" t="s">
        <v>16</v>
      </c>
      <c r="C12" s="3">
        <v>0</v>
      </c>
      <c r="D12" s="3">
        <v>4</v>
      </c>
      <c r="E12" t="s">
        <v>119</v>
      </c>
      <c r="F12">
        <v>203</v>
      </c>
      <c r="G12">
        <v>220</v>
      </c>
      <c r="H12">
        <v>229</v>
      </c>
      <c r="I12">
        <v>184</v>
      </c>
    </row>
    <row r="13" spans="2:10">
      <c r="B13" s="3" t="s">
        <v>17</v>
      </c>
      <c r="C13" s="3">
        <v>0</v>
      </c>
      <c r="D13" s="3">
        <v>5</v>
      </c>
      <c r="E13" t="s">
        <v>120</v>
      </c>
      <c r="F13">
        <v>728</v>
      </c>
      <c r="G13">
        <v>563</v>
      </c>
      <c r="H13">
        <v>482</v>
      </c>
      <c r="I13">
        <v>400</v>
      </c>
    </row>
    <row r="14" spans="2:10">
      <c r="B14" s="3" t="s">
        <v>18</v>
      </c>
      <c r="C14" s="3">
        <v>0</v>
      </c>
      <c r="D14" s="3">
        <v>4</v>
      </c>
      <c r="E14" t="s">
        <v>121</v>
      </c>
      <c r="F14">
        <v>286</v>
      </c>
      <c r="G14">
        <v>272</v>
      </c>
      <c r="H14">
        <v>252</v>
      </c>
      <c r="I14">
        <v>219</v>
      </c>
    </row>
    <row r="15" spans="2:10">
      <c r="B15" s="3" t="s">
        <v>19</v>
      </c>
      <c r="C15" s="3">
        <v>0.25</v>
      </c>
      <c r="D15" s="3">
        <v>3.5</v>
      </c>
      <c r="E15" t="s">
        <v>122</v>
      </c>
      <c r="F15">
        <v>346</v>
      </c>
      <c r="G15">
        <v>310</v>
      </c>
      <c r="H15">
        <v>304</v>
      </c>
      <c r="I15">
        <v>258</v>
      </c>
    </row>
    <row r="16" spans="2:10">
      <c r="B16" s="3" t="s">
        <v>20</v>
      </c>
      <c r="C16" s="3">
        <v>2</v>
      </c>
      <c r="D16" s="3">
        <v>8</v>
      </c>
      <c r="E16" t="s">
        <v>123</v>
      </c>
      <c r="F16">
        <v>469</v>
      </c>
      <c r="G16">
        <v>524</v>
      </c>
      <c r="H16">
        <v>660</v>
      </c>
      <c r="I16">
        <v>378</v>
      </c>
    </row>
    <row r="17" spans="2:9">
      <c r="B17" s="3" t="s">
        <v>21</v>
      </c>
      <c r="C17" s="3">
        <v>7.53</v>
      </c>
      <c r="D17" s="3">
        <v>15</v>
      </c>
    </row>
    <row r="18" spans="2:9">
      <c r="B18" s="3" t="s">
        <v>22</v>
      </c>
      <c r="C18" s="3">
        <v>0</v>
      </c>
      <c r="D18" s="3">
        <v>5</v>
      </c>
      <c r="E18" t="s">
        <v>124</v>
      </c>
      <c r="F18">
        <v>167</v>
      </c>
      <c r="G18">
        <v>158</v>
      </c>
      <c r="H18">
        <v>141</v>
      </c>
      <c r="I18">
        <v>129</v>
      </c>
    </row>
    <row r="19" spans="2:9">
      <c r="B19" s="3" t="s">
        <v>23</v>
      </c>
      <c r="C19" s="3">
        <v>0</v>
      </c>
      <c r="D19" s="3">
        <v>2.8</v>
      </c>
      <c r="E19" t="s">
        <v>125</v>
      </c>
      <c r="F19">
        <v>90</v>
      </c>
      <c r="G19">
        <v>119</v>
      </c>
      <c r="H19">
        <v>131</v>
      </c>
      <c r="I19">
        <v>65</v>
      </c>
    </row>
    <row r="20" spans="2:9">
      <c r="B20" s="3" t="s">
        <v>24</v>
      </c>
      <c r="C20" s="3">
        <v>0</v>
      </c>
      <c r="D20" s="3">
        <v>4</v>
      </c>
      <c r="E20" s="52" t="s">
        <v>126</v>
      </c>
      <c r="F20">
        <v>346</v>
      </c>
      <c r="G20">
        <v>228</v>
      </c>
      <c r="H20">
        <v>229</v>
      </c>
      <c r="I20">
        <v>198</v>
      </c>
    </row>
    <row r="21" spans="2:9">
      <c r="B21" s="3" t="s">
        <v>25</v>
      </c>
      <c r="C21" s="3">
        <v>0</v>
      </c>
      <c r="D21" s="3">
        <v>8.09</v>
      </c>
      <c r="E21" t="s">
        <v>127</v>
      </c>
      <c r="F21">
        <v>440</v>
      </c>
      <c r="G21">
        <v>364</v>
      </c>
      <c r="H21">
        <v>402</v>
      </c>
      <c r="I21">
        <v>340</v>
      </c>
    </row>
    <row r="22" spans="2:9">
      <c r="B22" s="3" t="s">
        <v>27</v>
      </c>
      <c r="C22" s="3">
        <v>0</v>
      </c>
      <c r="D22" s="3">
        <v>6.5299999999999994</v>
      </c>
      <c r="E22" t="s">
        <v>128</v>
      </c>
      <c r="F22">
        <v>187</v>
      </c>
      <c r="G22">
        <v>127</v>
      </c>
      <c r="H22">
        <v>136</v>
      </c>
      <c r="I22">
        <v>123</v>
      </c>
    </row>
    <row r="23" spans="2:9">
      <c r="B23" s="3" t="s">
        <v>28</v>
      </c>
      <c r="C23" s="3">
        <v>5</v>
      </c>
      <c r="D23" s="3">
        <v>9</v>
      </c>
      <c r="E23" t="s">
        <v>129</v>
      </c>
      <c r="F23">
        <v>771</v>
      </c>
      <c r="G23">
        <v>586</v>
      </c>
      <c r="H23">
        <v>661</v>
      </c>
      <c r="I23">
        <v>558</v>
      </c>
    </row>
  </sheetData>
  <mergeCells count="1">
    <mergeCell ref="C2:D2"/>
  </mergeCell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Cell type</vt:lpstr>
      <vt:lpstr>threshold, latency</vt:lpstr>
      <vt:lpstr>stats</vt:lpstr>
      <vt:lpstr>STC_vs_single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matiasm</dc:creator>
  <cp:lastModifiedBy>matiasm</cp:lastModifiedBy>
  <dcterms:created xsi:type="dcterms:W3CDTF">2014-09-29T06:04:13Z</dcterms:created>
  <dcterms:modified xsi:type="dcterms:W3CDTF">2015-12-03T06:55:13Z</dcterms:modified>
</cp:coreProperties>
</file>