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3" i="2" l="1"/>
  <c r="R1" i="2"/>
  <c r="V19" i="2"/>
  <c r="L1" i="2" s="1"/>
  <c r="E30" i="2" l="1"/>
  <c r="F30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29" i="2"/>
  <c r="F29" i="2" s="1"/>
  <c r="F27" i="2"/>
  <c r="V20" i="2" l="1"/>
  <c r="V18" i="2"/>
  <c r="F1" i="2" s="1"/>
  <c r="V17" i="2"/>
  <c r="E16" i="2"/>
  <c r="F16" i="2" s="1"/>
  <c r="E17" i="2"/>
  <c r="F17" i="2" s="1"/>
  <c r="E18" i="2"/>
  <c r="F18" i="2" s="1"/>
  <c r="E19" i="2"/>
  <c r="F19" i="2" s="1"/>
  <c r="E15" i="2"/>
  <c r="F15" i="2" s="1"/>
  <c r="Q4" i="2"/>
  <c r="R4" i="2" s="1"/>
  <c r="Q5" i="2"/>
  <c r="R5" i="2" s="1"/>
  <c r="Q6" i="2"/>
  <c r="R6" i="2" s="1"/>
  <c r="Q7" i="2"/>
  <c r="R7" i="2" s="1"/>
  <c r="Q3" i="2"/>
  <c r="R3" i="2" s="1"/>
  <c r="K4" i="2"/>
  <c r="L4" i="2" s="1"/>
  <c r="K5" i="2"/>
  <c r="L5" i="2" s="1"/>
  <c r="K6" i="2"/>
  <c r="L6" i="2" s="1"/>
  <c r="K7" i="2"/>
  <c r="L7" i="2" s="1"/>
  <c r="K3" i="2"/>
  <c r="L3" i="2" s="1"/>
  <c r="E4" i="2"/>
  <c r="F4" i="2" s="1"/>
  <c r="E5" i="2"/>
  <c r="F5" i="2" s="1"/>
  <c r="E6" i="2"/>
  <c r="F6" i="2" s="1"/>
  <c r="E7" i="2"/>
  <c r="F7" i="2" s="1"/>
  <c r="E3" i="2"/>
  <c r="F3" i="2" s="1"/>
  <c r="L12" i="2" l="1"/>
  <c r="F24" i="2"/>
  <c r="F12" i="2"/>
  <c r="R12" i="2"/>
  <c r="G28" i="1"/>
  <c r="H28" i="1"/>
  <c r="I28" i="1" s="1"/>
  <c r="G29" i="1"/>
  <c r="H29" i="1"/>
  <c r="I29" i="1" s="1"/>
  <c r="I46" i="1"/>
  <c r="H5" i="1" l="1"/>
  <c r="G5" i="1"/>
  <c r="H4" i="1"/>
  <c r="G4" i="1"/>
  <c r="I4" i="1" l="1"/>
  <c r="I5" i="1"/>
  <c r="H11" i="1"/>
  <c r="G11" i="1"/>
  <c r="H10" i="1"/>
  <c r="G10" i="1"/>
  <c r="I11" i="1" l="1"/>
  <c r="I10" i="1"/>
  <c r="I41" i="1"/>
  <c r="H41" i="1"/>
  <c r="I40" i="1"/>
  <c r="H40" i="1"/>
  <c r="J40" i="1" l="1"/>
  <c r="J41" i="1"/>
  <c r="I47" i="1"/>
  <c r="H47" i="1"/>
  <c r="H46" i="1"/>
  <c r="J46" i="1" s="1"/>
  <c r="J47" i="1" l="1"/>
  <c r="H35" i="1"/>
  <c r="G35" i="1"/>
  <c r="H34" i="1"/>
  <c r="G34" i="1"/>
  <c r="I34" i="1" l="1"/>
  <c r="I35" i="1"/>
  <c r="I53" i="1" l="1"/>
  <c r="J53" i="1" s="1"/>
  <c r="H53" i="1"/>
  <c r="I52" i="1"/>
  <c r="J52" i="1" s="1"/>
  <c r="H52" i="1"/>
  <c r="H23" i="1" l="1"/>
  <c r="G23" i="1"/>
  <c r="H22" i="1"/>
  <c r="G22" i="1"/>
  <c r="I22" i="1" l="1"/>
  <c r="I23" i="1"/>
  <c r="H17" i="1"/>
  <c r="G17" i="1"/>
  <c r="H16" i="1"/>
  <c r="G16" i="1"/>
  <c r="I17" i="1" l="1"/>
  <c r="I16" i="1"/>
</calcChain>
</file>

<file path=xl/comments1.xml><?xml version="1.0" encoding="utf-8"?>
<comments xmlns="http://schemas.openxmlformats.org/spreadsheetml/2006/main">
  <authors>
    <author>Usuario de Windows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PICNOMETRIA</t>
        </r>
      </text>
    </comment>
  </commentList>
</comments>
</file>

<file path=xl/sharedStrings.xml><?xml version="1.0" encoding="utf-8"?>
<sst xmlns="http://schemas.openxmlformats.org/spreadsheetml/2006/main" count="227" uniqueCount="93">
  <si>
    <t>190826C01</t>
  </si>
  <si>
    <t>picnometria 58% fibra</t>
  </si>
  <si>
    <t>Polietileno alta densidad - 60% fibra - con compatibilizante 1% - con irganox 1%</t>
  </si>
  <si>
    <t>#1</t>
  </si>
  <si>
    <t>#2</t>
  </si>
  <si>
    <t>#3</t>
  </si>
  <si>
    <t>#4</t>
  </si>
  <si>
    <t>#5</t>
  </si>
  <si>
    <t>Promedio</t>
  </si>
  <si>
    <t>StDev</t>
  </si>
  <si>
    <t>Desv%</t>
  </si>
  <si>
    <t>Modulo</t>
  </si>
  <si>
    <t>Resistencia</t>
  </si>
  <si>
    <t>190823C02</t>
  </si>
  <si>
    <t>picnometria 53% fibra</t>
  </si>
  <si>
    <t>Polietileno alta densidad - 50% fibra - con compatibilizante 1% - con irganox 1%</t>
  </si>
  <si>
    <t>190823C01</t>
  </si>
  <si>
    <t>picnometria 45% fibra</t>
  </si>
  <si>
    <t>Polietileno alta densidad - 40% fibra - con compatibilizante 1% - con irganox 1%</t>
  </si>
  <si>
    <t>190808#02</t>
  </si>
  <si>
    <t>#6</t>
  </si>
  <si>
    <t>190820#02</t>
  </si>
  <si>
    <t>picnometria 78% fibra</t>
  </si>
  <si>
    <t>-------------</t>
  </si>
  <si>
    <t>190809#01</t>
  </si>
  <si>
    <t>190816#01</t>
  </si>
  <si>
    <t>picnometria 80% fibra</t>
  </si>
  <si>
    <t>Polietileno alta densidad - 60% fibra - con compatibilizante 1% - con irganox 1% - molde metal chico en vacio con bolsa de silicona, se cocino con un core</t>
  </si>
  <si>
    <t>Polietileno alta densidad - 60% fibra - con compatibilizante 1% - con irganox 1%, molde chico de metal, cocinado en prensa, 75kg ,175 grados, 30 minutos calentamiento sin presion luego 5 minutos @75Kg</t>
  </si>
  <si>
    <t>modulo</t>
  </si>
  <si>
    <t>%fibra T</t>
  </si>
  <si>
    <t>% fibra R</t>
  </si>
  <si>
    <t>resistencia</t>
  </si>
  <si>
    <t>nombre</t>
  </si>
  <si>
    <t>190828C03</t>
  </si>
  <si>
    <t>190828C02</t>
  </si>
  <si>
    <t>Polietileno alta densidad - 30% fibra - con compatibilizante 1% - con irganox 1%</t>
  </si>
  <si>
    <t>190821C01</t>
  </si>
  <si>
    <t>fibra 40%</t>
  </si>
  <si>
    <t>no salio bien, diagonal</t>
  </si>
  <si>
    <t>sw4</t>
  </si>
  <si>
    <t>mal cocinado, brdes crudos</t>
  </si>
  <si>
    <t>picnometria 60 %fibra</t>
  </si>
  <si>
    <t>picnometria 35 %fibra</t>
  </si>
  <si>
    <t>picnometria 77 %fibra</t>
  </si>
  <si>
    <t xml:space="preserve">molde chico horno </t>
  </si>
  <si>
    <t>molde chico prensa</t>
  </si>
  <si>
    <t>PUEDE QUE ESTUVIERA CRUDA EN LOS BORDES</t>
  </si>
  <si>
    <t>190828C02P1</t>
  </si>
  <si>
    <t>190828C02P2</t>
  </si>
  <si>
    <t>190828C02P3</t>
  </si>
  <si>
    <t>190828C02P4</t>
  </si>
  <si>
    <t>190828C02P5</t>
  </si>
  <si>
    <t>190828C02P6</t>
  </si>
  <si>
    <t>190828C02P7</t>
  </si>
  <si>
    <t>190828C02P8</t>
  </si>
  <si>
    <t>190828C02P9</t>
  </si>
  <si>
    <t>m1</t>
  </si>
  <si>
    <t>m2</t>
  </si>
  <si>
    <t>m3</t>
  </si>
  <si>
    <t>NOMENCLATURA</t>
  </si>
  <si>
    <t>masa de la muestra</t>
  </si>
  <si>
    <t>masa muestra + picnometro lleno</t>
  </si>
  <si>
    <t>masa picnometro lleno</t>
  </si>
  <si>
    <t>densidad H2O</t>
  </si>
  <si>
    <t>1 g/cm3</t>
  </si>
  <si>
    <t>muestra</t>
  </si>
  <si>
    <t>Ø</t>
  </si>
  <si>
    <t>%fv</t>
  </si>
  <si>
    <t>Øt</t>
  </si>
  <si>
    <t>50%fv</t>
  </si>
  <si>
    <t>30%fv</t>
  </si>
  <si>
    <t>DENSIDADES TEORICAS SEGUN %fv</t>
  </si>
  <si>
    <t>191122C#01P1</t>
  </si>
  <si>
    <t>191122C#01P2</t>
  </si>
  <si>
    <t>191122C#01P3</t>
  </si>
  <si>
    <t>191122C#01P4</t>
  </si>
  <si>
    <t>191122C#01P5</t>
  </si>
  <si>
    <t>191126C#01P1</t>
  </si>
  <si>
    <t>191126C#01P2</t>
  </si>
  <si>
    <t>191126C#01P3</t>
  </si>
  <si>
    <t>191126C#01P4</t>
  </si>
  <si>
    <t>191126C#01P5</t>
  </si>
  <si>
    <t>191128C#01P1</t>
  </si>
  <si>
    <t>191128C#01P2</t>
  </si>
  <si>
    <t>191128C#01P3</t>
  </si>
  <si>
    <t>191128C#01P4</t>
  </si>
  <si>
    <t>191128C#01P5</t>
  </si>
  <si>
    <t>191129C#01P1</t>
  </si>
  <si>
    <t>191129C#01P2</t>
  </si>
  <si>
    <t>191129C#01P3</t>
  </si>
  <si>
    <t>191129C#01P4</t>
  </si>
  <si>
    <t>191129C#01P5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</si>
</sst>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2" fontId="0" fillId="0" borderId="0" xfId="0" applyNumberFormat="1"/>
    <xf numFmtId="0" fontId="0" fillId="0" borderId="0" xfId="0" quotePrefix="1" applyFill="1"/>
    <xf numFmtId="0" fontId="0" fillId="3" borderId="0" xfId="0" applyFill="1"/>
    <xf numFmtId="2" fontId="0" fillId="3" borderId="0" xfId="0" applyNumberForma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8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0" xfId="0" applyNumberFormat="1" applyFill="1"/>
    <xf numFmtId="0" fontId="0" fillId="8" borderId="0" xfId="0" applyFill="1"/>
    <xf numFmtId="0" fontId="8" fillId="8" borderId="1" xfId="0" applyFont="1" applyFill="1" applyBorder="1" applyAlignment="1">
      <alignment horizontal="center"/>
    </xf>
    <xf numFmtId="0" fontId="3" fillId="9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/>
    <xf numFmtId="2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10" fillId="0" borderId="1" xfId="0" applyNumberFormat="1" applyFont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Border="1"/>
    <xf numFmtId="0" fontId="5" fillId="0" borderId="0" xfId="0" applyFont="1" applyAlignment="1">
      <alignment horizontal="center"/>
    </xf>
    <xf numFmtId="165" fontId="0" fillId="0" borderId="0" xfId="0" applyNumberFormat="1"/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8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zoomScale="85" zoomScaleNormal="85" workbookViewId="0">
      <selection activeCell="Q5" sqref="Q5"/>
    </sheetView>
  </sheetViews>
  <sheetFormatPr baseColWidth="10" defaultRowHeight="15" x14ac:dyDescent="0.25"/>
  <cols>
    <col min="7" max="7" width="10.140625" customWidth="1"/>
    <col min="8" max="8" width="10.28515625" customWidth="1"/>
    <col min="11" max="11" width="10.140625" bestFit="1" customWidth="1"/>
    <col min="12" max="12" width="8.7109375" bestFit="1" customWidth="1"/>
    <col min="13" max="13" width="8.42578125" customWidth="1"/>
    <col min="14" max="14" width="7.85546875" bestFit="1" customWidth="1"/>
    <col min="15" max="15" width="10.5703125" bestFit="1" customWidth="1"/>
  </cols>
  <sheetData>
    <row r="1" spans="1:18" ht="15.75" x14ac:dyDescent="0.25">
      <c r="A1" s="23" t="s">
        <v>35</v>
      </c>
      <c r="C1" s="1" t="s">
        <v>43</v>
      </c>
      <c r="K1" s="11" t="s">
        <v>33</v>
      </c>
      <c r="L1" s="11" t="s">
        <v>31</v>
      </c>
      <c r="M1" s="11" t="s">
        <v>30</v>
      </c>
      <c r="N1" s="11" t="s">
        <v>29</v>
      </c>
      <c r="O1" s="11" t="s">
        <v>32</v>
      </c>
    </row>
    <row r="2" spans="1:18" x14ac:dyDescent="0.25">
      <c r="A2" t="s">
        <v>36</v>
      </c>
      <c r="K2" s="18" t="s">
        <v>35</v>
      </c>
      <c r="L2" s="19">
        <v>35</v>
      </c>
      <c r="M2" s="19">
        <v>30</v>
      </c>
      <c r="N2" s="19">
        <v>6.62</v>
      </c>
      <c r="O2" s="19">
        <v>74.400000000000006</v>
      </c>
      <c r="P2" s="20">
        <v>0.3</v>
      </c>
      <c r="Q2" s="21"/>
      <c r="R2" s="21"/>
    </row>
    <row r="3" spans="1:18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K3" s="22" t="s">
        <v>34</v>
      </c>
      <c r="L3" s="22">
        <v>60</v>
      </c>
      <c r="M3" s="19">
        <v>60</v>
      </c>
      <c r="N3" s="19">
        <v>8.3000000000000007</v>
      </c>
      <c r="O3" s="19">
        <v>43.2</v>
      </c>
      <c r="P3" s="21" t="s">
        <v>38</v>
      </c>
      <c r="Q3" s="21" t="s">
        <v>39</v>
      </c>
      <c r="R3" s="21"/>
    </row>
    <row r="4" spans="1:18" x14ac:dyDescent="0.25">
      <c r="A4" t="s">
        <v>11</v>
      </c>
      <c r="B4" s="5">
        <v>5.7</v>
      </c>
      <c r="C4" s="5">
        <v>6.6</v>
      </c>
      <c r="D4" s="5">
        <v>7</v>
      </c>
      <c r="E4" s="5">
        <v>6.4</v>
      </c>
      <c r="F4" s="5">
        <v>7.4</v>
      </c>
      <c r="G4" s="16">
        <f>AVERAGE(B4:F4)</f>
        <v>6.62</v>
      </c>
      <c r="H4" s="6">
        <f>STDEV(B4:F4)</f>
        <v>0.64187226143524856</v>
      </c>
      <c r="I4" s="2">
        <f>H4/G4</f>
        <v>9.695955610804359E-2</v>
      </c>
      <c r="K4" s="22" t="s">
        <v>0</v>
      </c>
      <c r="L4" s="19">
        <v>58</v>
      </c>
      <c r="M4" s="19">
        <v>60</v>
      </c>
      <c r="N4" s="19">
        <v>8.16</v>
      </c>
      <c r="O4" s="19">
        <v>50</v>
      </c>
      <c r="P4" s="20">
        <v>0.6</v>
      </c>
      <c r="Q4" s="21" t="s">
        <v>47</v>
      </c>
      <c r="R4" s="21"/>
    </row>
    <row r="5" spans="1:18" x14ac:dyDescent="0.25">
      <c r="A5" t="s">
        <v>12</v>
      </c>
      <c r="B5" s="5">
        <v>68</v>
      </c>
      <c r="C5" s="5">
        <v>63</v>
      </c>
      <c r="D5" s="5">
        <v>85</v>
      </c>
      <c r="E5" s="5">
        <v>88</v>
      </c>
      <c r="F5" s="5">
        <v>68</v>
      </c>
      <c r="G5" s="16">
        <f>AVERAGE(B5:F5)</f>
        <v>74.400000000000006</v>
      </c>
      <c r="H5" s="6">
        <f>STDEV(B5:F5)</f>
        <v>11.282730166054677</v>
      </c>
      <c r="I5" s="2">
        <f>H5/G5</f>
        <v>0.15164959900611125</v>
      </c>
      <c r="K5" s="18" t="s">
        <v>13</v>
      </c>
      <c r="L5" s="19">
        <v>53</v>
      </c>
      <c r="M5" s="19">
        <v>50</v>
      </c>
      <c r="N5" s="19">
        <v>9.32</v>
      </c>
      <c r="O5" s="19">
        <v>63.8</v>
      </c>
      <c r="P5" s="20">
        <v>0.5</v>
      </c>
      <c r="Q5" s="21"/>
      <c r="R5" s="21"/>
    </row>
    <row r="6" spans="1:18" x14ac:dyDescent="0.25">
      <c r="K6" s="18" t="s">
        <v>16</v>
      </c>
      <c r="L6" s="19">
        <v>45</v>
      </c>
      <c r="M6" s="19">
        <v>40</v>
      </c>
      <c r="N6" s="19">
        <v>6.02</v>
      </c>
      <c r="O6" s="19">
        <v>54.6</v>
      </c>
      <c r="P6" s="20">
        <v>0.4</v>
      </c>
      <c r="Q6" s="21"/>
      <c r="R6" s="21"/>
    </row>
    <row r="7" spans="1:18" ht="15.75" x14ac:dyDescent="0.25">
      <c r="A7" s="23" t="s">
        <v>34</v>
      </c>
      <c r="C7" s="1" t="s">
        <v>42</v>
      </c>
      <c r="K7" s="17" t="s">
        <v>37</v>
      </c>
      <c r="L7" s="10"/>
      <c r="M7" s="10">
        <v>60</v>
      </c>
      <c r="N7" s="10"/>
      <c r="O7" s="10"/>
      <c r="P7" t="s">
        <v>41</v>
      </c>
    </row>
    <row r="8" spans="1:18" x14ac:dyDescent="0.25">
      <c r="A8" t="s">
        <v>18</v>
      </c>
    </row>
    <row r="9" spans="1:18" x14ac:dyDescent="0.25">
      <c r="A9" t="s">
        <v>40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</row>
    <row r="10" spans="1:18" x14ac:dyDescent="0.25">
      <c r="A10" t="s">
        <v>11</v>
      </c>
      <c r="B10" s="5">
        <v>6.7</v>
      </c>
      <c r="C10" s="5">
        <v>9.5</v>
      </c>
      <c r="D10" s="5">
        <v>7.1</v>
      </c>
      <c r="E10" s="5">
        <v>8.8000000000000007</v>
      </c>
      <c r="F10" s="5">
        <v>9.4</v>
      </c>
      <c r="G10" s="15">
        <f>AVERAGE(B10:F10)</f>
        <v>8.2999999999999989</v>
      </c>
      <c r="H10" s="6">
        <f>STDEV(B10:F10)</f>
        <v>1.3133925536563837</v>
      </c>
      <c r="I10" s="2">
        <f>H10/G10</f>
        <v>0.15824006670558843</v>
      </c>
      <c r="K10" s="14" t="s">
        <v>21</v>
      </c>
      <c r="L10" s="10">
        <v>78</v>
      </c>
      <c r="M10" s="10">
        <v>60</v>
      </c>
      <c r="N10" s="10">
        <v>9.9</v>
      </c>
      <c r="O10" s="10">
        <v>37.25</v>
      </c>
      <c r="P10" t="s">
        <v>45</v>
      </c>
    </row>
    <row r="11" spans="1:18" x14ac:dyDescent="0.25">
      <c r="A11" t="s">
        <v>12</v>
      </c>
      <c r="B11" s="5">
        <v>45</v>
      </c>
      <c r="C11" s="5">
        <v>45</v>
      </c>
      <c r="D11" s="5">
        <v>38</v>
      </c>
      <c r="E11" s="5">
        <v>45</v>
      </c>
      <c r="F11" s="5">
        <v>43</v>
      </c>
      <c r="G11" s="15">
        <f>AVERAGE(B11:F11)</f>
        <v>43.2</v>
      </c>
      <c r="H11" s="6">
        <f>STDEV(B11:F11)</f>
        <v>3.03315017762062</v>
      </c>
      <c r="I11" s="2">
        <f>H11/G11</f>
        <v>7.0211809667143979E-2</v>
      </c>
      <c r="K11" s="13" t="s">
        <v>25</v>
      </c>
      <c r="L11" s="10">
        <v>80</v>
      </c>
      <c r="M11" s="10">
        <v>60</v>
      </c>
      <c r="N11" s="10">
        <v>8.58</v>
      </c>
      <c r="O11" s="10">
        <v>34.299999999999997</v>
      </c>
      <c r="P11" t="s">
        <v>46</v>
      </c>
    </row>
    <row r="12" spans="1:18" x14ac:dyDescent="0.25">
      <c r="K12" s="13" t="s">
        <v>24</v>
      </c>
      <c r="L12" s="10">
        <v>77</v>
      </c>
      <c r="M12" s="10">
        <v>60</v>
      </c>
      <c r="N12" s="10">
        <v>12.9</v>
      </c>
      <c r="O12" s="10">
        <v>41</v>
      </c>
      <c r="P12" t="s">
        <v>46</v>
      </c>
    </row>
    <row r="13" spans="1:18" ht="15.75" x14ac:dyDescent="0.25">
      <c r="A13" s="23" t="s">
        <v>0</v>
      </c>
      <c r="C13" s="1" t="s">
        <v>1</v>
      </c>
      <c r="K13" s="12" t="s">
        <v>19</v>
      </c>
      <c r="L13" s="10">
        <v>77</v>
      </c>
      <c r="M13" s="10">
        <v>60</v>
      </c>
      <c r="N13" s="10">
        <v>8.75</v>
      </c>
      <c r="O13" s="10">
        <v>32.200000000000003</v>
      </c>
      <c r="P13" t="s">
        <v>46</v>
      </c>
    </row>
    <row r="14" spans="1:18" x14ac:dyDescent="0.25">
      <c r="A14" t="s">
        <v>2</v>
      </c>
    </row>
    <row r="15" spans="1:18" x14ac:dyDescent="0.25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1:18" x14ac:dyDescent="0.25">
      <c r="A16" t="s">
        <v>11</v>
      </c>
      <c r="B16">
        <v>9.6</v>
      </c>
      <c r="C16">
        <v>9.5</v>
      </c>
      <c r="D16">
        <v>8.4</v>
      </c>
      <c r="E16">
        <v>6.7</v>
      </c>
      <c r="F16">
        <v>6.6</v>
      </c>
      <c r="G16" s="8">
        <f>AVERAGE(B16:F16)</f>
        <v>8.16</v>
      </c>
      <c r="H16" s="6">
        <f>STDEV(B16:F16)</f>
        <v>1.4570518178843161</v>
      </c>
      <c r="I16" s="2">
        <f>H16/G16</f>
        <v>0.17856027179954853</v>
      </c>
    </row>
    <row r="17" spans="1:10" x14ac:dyDescent="0.25">
      <c r="A17" t="s">
        <v>12</v>
      </c>
      <c r="B17">
        <v>62</v>
      </c>
      <c r="C17">
        <v>60</v>
      </c>
      <c r="D17">
        <v>55</v>
      </c>
      <c r="E17">
        <v>38</v>
      </c>
      <c r="F17">
        <v>35</v>
      </c>
      <c r="G17" s="8">
        <f>AVERAGE(B17:F17)</f>
        <v>50</v>
      </c>
      <c r="H17" s="6">
        <f>STDEV(B17:F17)</f>
        <v>12.629330940315089</v>
      </c>
      <c r="I17" s="2">
        <f>H17/G17</f>
        <v>0.25258661880630179</v>
      </c>
    </row>
    <row r="19" spans="1:10" ht="15.75" x14ac:dyDescent="0.25">
      <c r="A19" s="23" t="s">
        <v>13</v>
      </c>
      <c r="C19" s="1" t="s">
        <v>14</v>
      </c>
    </row>
    <row r="20" spans="1:10" x14ac:dyDescent="0.25">
      <c r="A20" t="s">
        <v>15</v>
      </c>
    </row>
    <row r="21" spans="1:10" x14ac:dyDescent="0.25"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</row>
    <row r="22" spans="1:10" x14ac:dyDescent="0.25">
      <c r="A22" t="s">
        <v>11</v>
      </c>
      <c r="B22">
        <v>10</v>
      </c>
      <c r="C22">
        <v>9.5</v>
      </c>
      <c r="D22">
        <v>10.4</v>
      </c>
      <c r="E22">
        <v>9</v>
      </c>
      <c r="F22">
        <v>7.7</v>
      </c>
      <c r="G22" s="8">
        <f>AVERAGE(B22:F22)</f>
        <v>9.32</v>
      </c>
      <c r="H22" s="6">
        <f>STDEV(B22:F22)</f>
        <v>1.0473776778220969</v>
      </c>
      <c r="I22" s="2">
        <f>H22/G22</f>
        <v>0.11237957916546104</v>
      </c>
    </row>
    <row r="23" spans="1:10" x14ac:dyDescent="0.25">
      <c r="A23" t="s">
        <v>12</v>
      </c>
      <c r="B23">
        <v>65</v>
      </c>
      <c r="C23">
        <v>68</v>
      </c>
      <c r="D23">
        <v>65</v>
      </c>
      <c r="E23">
        <v>58</v>
      </c>
      <c r="F23">
        <v>63</v>
      </c>
      <c r="G23" s="8">
        <f>AVERAGE(B23:F23)</f>
        <v>63.8</v>
      </c>
      <c r="H23" s="6">
        <f>STDEV(B23:F23)</f>
        <v>3.7013511046643495</v>
      </c>
      <c r="I23" s="2">
        <f>H23/G23</f>
        <v>5.8014907596619897E-2</v>
      </c>
    </row>
    <row r="25" spans="1:10" ht="15.75" x14ac:dyDescent="0.25">
      <c r="A25" s="23" t="s">
        <v>16</v>
      </c>
      <c r="C25" s="1" t="s">
        <v>17</v>
      </c>
    </row>
    <row r="26" spans="1:10" x14ac:dyDescent="0.25">
      <c r="A26" t="s">
        <v>18</v>
      </c>
    </row>
    <row r="27" spans="1:10" x14ac:dyDescent="0.25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</row>
    <row r="28" spans="1:10" x14ac:dyDescent="0.25">
      <c r="A28" t="s">
        <v>11</v>
      </c>
      <c r="B28">
        <v>6.7</v>
      </c>
      <c r="C28">
        <v>5</v>
      </c>
      <c r="D28">
        <v>5.8</v>
      </c>
      <c r="E28">
        <v>6</v>
      </c>
      <c r="F28">
        <v>6.6</v>
      </c>
      <c r="G28" s="8">
        <f>AVERAGE(B28:F28)</f>
        <v>6.0200000000000005</v>
      </c>
      <c r="H28" s="6">
        <f>STDEV(B28:F28)</f>
        <v>0.68702256149270247</v>
      </c>
      <c r="I28" s="2">
        <f>H28/G28</f>
        <v>0.11412334908516651</v>
      </c>
      <c r="J28" s="2"/>
    </row>
    <row r="29" spans="1:10" x14ac:dyDescent="0.25">
      <c r="A29" t="s">
        <v>12</v>
      </c>
      <c r="B29">
        <v>60</v>
      </c>
      <c r="C29">
        <v>55</v>
      </c>
      <c r="D29">
        <v>50</v>
      </c>
      <c r="E29">
        <v>60</v>
      </c>
      <c r="F29">
        <v>48</v>
      </c>
      <c r="G29" s="8">
        <f>AVERAGE(B29:F29)</f>
        <v>54.6</v>
      </c>
      <c r="H29" s="6">
        <f>STDEV(B29:F29)</f>
        <v>5.5497747702046434</v>
      </c>
      <c r="I29" s="2">
        <f>H29/G29</f>
        <v>0.1016442265605246</v>
      </c>
      <c r="J29" s="2"/>
    </row>
    <row r="31" spans="1:10" ht="15.75" x14ac:dyDescent="0.25">
      <c r="A31" s="4" t="s">
        <v>21</v>
      </c>
      <c r="C31" s="1" t="s">
        <v>22</v>
      </c>
    </row>
    <row r="32" spans="1:10" x14ac:dyDescent="0.25">
      <c r="A32" t="s">
        <v>27</v>
      </c>
    </row>
    <row r="33" spans="1:10" x14ac:dyDescent="0.25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10" x14ac:dyDescent="0.25">
      <c r="A34" t="s">
        <v>11</v>
      </c>
      <c r="B34" s="7" t="s">
        <v>23</v>
      </c>
      <c r="C34">
        <v>6.2</v>
      </c>
      <c r="D34">
        <v>8.9</v>
      </c>
      <c r="E34">
        <v>9.4</v>
      </c>
      <c r="F34">
        <v>15.1</v>
      </c>
      <c r="G34" s="8">
        <f>AVERAGE(B34:F34)</f>
        <v>9.9</v>
      </c>
      <c r="H34" s="6">
        <f>STDEV(B34:F34)</f>
        <v>3.7407664098862576</v>
      </c>
      <c r="I34" s="2">
        <f>H34/G34</f>
        <v>0.37785519291780378</v>
      </c>
      <c r="J34" s="2"/>
    </row>
    <row r="35" spans="1:10" x14ac:dyDescent="0.25">
      <c r="A35" t="s">
        <v>12</v>
      </c>
      <c r="B35" s="7" t="s">
        <v>23</v>
      </c>
      <c r="C35">
        <v>28</v>
      </c>
      <c r="D35">
        <v>33</v>
      </c>
      <c r="E35">
        <v>30</v>
      </c>
      <c r="F35">
        <v>58</v>
      </c>
      <c r="G35" s="8">
        <f>AVERAGE(B35:F35)</f>
        <v>37.25</v>
      </c>
      <c r="H35" s="6">
        <f>STDEV(B35:F35)</f>
        <v>13.985111130532118</v>
      </c>
      <c r="I35" s="2">
        <f>H35/G35</f>
        <v>0.37543922498072801</v>
      </c>
      <c r="J35" s="2"/>
    </row>
    <row r="37" spans="1:10" ht="15.75" x14ac:dyDescent="0.25">
      <c r="A37" s="3" t="s">
        <v>25</v>
      </c>
      <c r="C37" s="1" t="s">
        <v>26</v>
      </c>
    </row>
    <row r="38" spans="1:10" x14ac:dyDescent="0.25">
      <c r="A38" t="s">
        <v>28</v>
      </c>
    </row>
    <row r="39" spans="1:10" x14ac:dyDescent="0.2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20</v>
      </c>
      <c r="H39" t="s">
        <v>8</v>
      </c>
      <c r="I39" t="s">
        <v>9</v>
      </c>
      <c r="J39" t="s">
        <v>10</v>
      </c>
    </row>
    <row r="40" spans="1:10" x14ac:dyDescent="0.25">
      <c r="A40" t="s">
        <v>11</v>
      </c>
      <c r="B40" s="5">
        <v>12.2</v>
      </c>
      <c r="C40" s="5">
        <v>7.4</v>
      </c>
      <c r="D40" s="5">
        <v>5.9</v>
      </c>
      <c r="E40" s="5">
        <v>7.1</v>
      </c>
      <c r="F40" s="5">
        <v>9.6999999999999993</v>
      </c>
      <c r="G40" s="5">
        <v>9.1999999999999993</v>
      </c>
      <c r="H40" s="9">
        <f>AVERAGE(B40:G40)</f>
        <v>8.5833333333333339</v>
      </c>
      <c r="I40" s="6">
        <f>STDEV(B40:F40)</f>
        <v>2.5025986494042529</v>
      </c>
      <c r="J40" s="2">
        <f>I40/H40</f>
        <v>0.29156489119272849</v>
      </c>
    </row>
    <row r="41" spans="1:10" x14ac:dyDescent="0.25">
      <c r="A41" t="s">
        <v>12</v>
      </c>
      <c r="B41" s="5">
        <v>38</v>
      </c>
      <c r="C41" s="5">
        <v>28</v>
      </c>
      <c r="D41" s="5">
        <v>28</v>
      </c>
      <c r="E41" s="5">
        <v>31</v>
      </c>
      <c r="F41" s="5">
        <v>38</v>
      </c>
      <c r="G41" s="5">
        <v>43</v>
      </c>
      <c r="H41" s="9">
        <f>AVERAGE(B41:G41)</f>
        <v>34.333333333333336</v>
      </c>
      <c r="I41" s="6">
        <f>STDEV(B41:F41)</f>
        <v>5.0793700396801134</v>
      </c>
      <c r="J41" s="2">
        <f>I41/H41</f>
        <v>0.14794281668971204</v>
      </c>
    </row>
    <row r="43" spans="1:10" ht="15.75" x14ac:dyDescent="0.25">
      <c r="A43" s="3" t="s">
        <v>24</v>
      </c>
      <c r="C43" s="1" t="s">
        <v>44</v>
      </c>
    </row>
    <row r="44" spans="1:10" x14ac:dyDescent="0.25">
      <c r="A44" t="s">
        <v>28</v>
      </c>
    </row>
    <row r="45" spans="1:10" x14ac:dyDescent="0.25"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20</v>
      </c>
      <c r="H45" t="s">
        <v>8</v>
      </c>
      <c r="I45" t="s">
        <v>9</v>
      </c>
      <c r="J45" t="s">
        <v>10</v>
      </c>
    </row>
    <row r="46" spans="1:10" x14ac:dyDescent="0.25">
      <c r="A46" t="s">
        <v>11</v>
      </c>
      <c r="B46" s="5">
        <v>11.2</v>
      </c>
      <c r="C46" s="5">
        <v>8.3000000000000007</v>
      </c>
      <c r="D46" s="5">
        <v>10.5</v>
      </c>
      <c r="E46" s="5">
        <v>11.6</v>
      </c>
      <c r="F46" s="5">
        <v>20.7</v>
      </c>
      <c r="G46" s="5">
        <v>15.1</v>
      </c>
      <c r="H46" s="9">
        <f>AVERAGE(B46:G46)</f>
        <v>12.899999999999999</v>
      </c>
      <c r="I46" s="6">
        <f>STDEV(B46:F46)</f>
        <v>4.7794351130651398</v>
      </c>
      <c r="J46" s="2">
        <f>I46/H46</f>
        <v>0.37049884597404187</v>
      </c>
    </row>
    <row r="47" spans="1:10" x14ac:dyDescent="0.25">
      <c r="A47" t="s">
        <v>12</v>
      </c>
      <c r="B47" s="5">
        <v>38</v>
      </c>
      <c r="C47" s="5">
        <v>29</v>
      </c>
      <c r="D47" s="5">
        <v>36</v>
      </c>
      <c r="E47" s="5">
        <v>50</v>
      </c>
      <c r="F47" s="5">
        <v>48</v>
      </c>
      <c r="G47" s="5">
        <v>45</v>
      </c>
      <c r="H47" s="9">
        <f>AVERAGE(B47:G47)</f>
        <v>41</v>
      </c>
      <c r="I47" s="6">
        <f>STDEV(B47:F47)</f>
        <v>8.7292611371180797</v>
      </c>
      <c r="J47" s="2">
        <f>I47/H47</f>
        <v>0.21290880822239219</v>
      </c>
    </row>
    <row r="49" spans="1:10" ht="15.75" x14ac:dyDescent="0.25">
      <c r="A49" s="4" t="s">
        <v>19</v>
      </c>
      <c r="C49" s="1" t="s">
        <v>44</v>
      </c>
      <c r="G49" s="5"/>
    </row>
    <row r="50" spans="1:10" x14ac:dyDescent="0.25">
      <c r="A50" t="s">
        <v>28</v>
      </c>
    </row>
    <row r="51" spans="1:10" x14ac:dyDescent="0.25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20</v>
      </c>
      <c r="H51" t="s">
        <v>8</v>
      </c>
      <c r="I51" t="s">
        <v>9</v>
      </c>
      <c r="J51" t="s">
        <v>10</v>
      </c>
    </row>
    <row r="52" spans="1:10" x14ac:dyDescent="0.25">
      <c r="A52" t="s">
        <v>11</v>
      </c>
      <c r="B52" s="5">
        <v>9.6999999999999993</v>
      </c>
      <c r="C52" s="5">
        <v>10.199999999999999</v>
      </c>
      <c r="D52" s="5">
        <v>7.3</v>
      </c>
      <c r="E52" s="5">
        <v>8.4</v>
      </c>
      <c r="F52" s="5">
        <v>7.7</v>
      </c>
      <c r="G52" s="5">
        <v>9.1999999999999993</v>
      </c>
      <c r="H52" s="9">
        <f>AVERAGE(B52:G52)</f>
        <v>8.75</v>
      </c>
      <c r="I52" s="6">
        <f>STDEV(B52:F52)</f>
        <v>1.2541929676090491</v>
      </c>
      <c r="J52" s="2">
        <f>I52/H52</f>
        <v>0.1433363391553199</v>
      </c>
    </row>
    <row r="53" spans="1:10" x14ac:dyDescent="0.25">
      <c r="A53" t="s">
        <v>12</v>
      </c>
      <c r="B53" s="5">
        <v>33</v>
      </c>
      <c r="C53" s="5">
        <v>34</v>
      </c>
      <c r="D53" s="5">
        <v>32</v>
      </c>
      <c r="E53" s="5">
        <v>38</v>
      </c>
      <c r="F53" s="5">
        <v>27</v>
      </c>
      <c r="G53" s="5">
        <v>30</v>
      </c>
      <c r="H53" s="9">
        <f>AVERAGE(B53:G53)</f>
        <v>32.333333333333336</v>
      </c>
      <c r="I53" s="6">
        <f>STDEV(B53:F53)</f>
        <v>3.9623225512317957</v>
      </c>
      <c r="J53" s="2">
        <f>I53/H53</f>
        <v>0.12254605828551944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tabSelected="1" workbookViewId="0">
      <selection activeCell="F3" sqref="F3:F7"/>
    </sheetView>
  </sheetViews>
  <sheetFormatPr baseColWidth="10" defaultRowHeight="15" x14ac:dyDescent="0.25"/>
  <cols>
    <col min="1" max="1" width="4.5703125" customWidth="1"/>
    <col min="2" max="2" width="13.42578125" bestFit="1" customWidth="1"/>
    <col min="3" max="3" width="4" style="25" bestFit="1" customWidth="1"/>
    <col min="4" max="4" width="6" style="25" customWidth="1"/>
    <col min="5" max="5" width="4.42578125" style="25" bestFit="1" customWidth="1"/>
    <col min="6" max="6" width="5.5703125" style="25" bestFit="1" customWidth="1"/>
    <col min="7" max="7" width="3.7109375" bestFit="1" customWidth="1"/>
    <col min="8" max="8" width="13.42578125" bestFit="1" customWidth="1"/>
    <col min="9" max="9" width="5" style="25" bestFit="1" customWidth="1"/>
    <col min="10" max="10" width="6" style="25" customWidth="1"/>
    <col min="11" max="11" width="4.42578125" style="25" bestFit="1" customWidth="1"/>
    <col min="12" max="12" width="5.5703125" style="25" bestFit="1" customWidth="1"/>
    <col min="13" max="13" width="4.140625" customWidth="1"/>
    <col min="14" max="14" width="13.140625" customWidth="1"/>
    <col min="15" max="15" width="5" style="25" bestFit="1" customWidth="1"/>
    <col min="16" max="16" width="6" style="25" bestFit="1" customWidth="1"/>
    <col min="17" max="17" width="4.42578125" bestFit="1" customWidth="1"/>
    <col min="18" max="18" width="5.5703125" bestFit="1" customWidth="1"/>
    <col min="19" max="19" width="3.7109375" customWidth="1"/>
    <col min="21" max="21" width="12.140625" customWidth="1"/>
    <col min="22" max="22" width="9.7109375" customWidth="1"/>
  </cols>
  <sheetData>
    <row r="1" spans="2:24" ht="15.75" x14ac:dyDescent="0.25">
      <c r="B1" s="39" t="s">
        <v>70</v>
      </c>
      <c r="C1" s="41" t="s">
        <v>57</v>
      </c>
      <c r="D1" s="25">
        <v>383.6</v>
      </c>
      <c r="E1" s="34" t="s">
        <v>69</v>
      </c>
      <c r="F1" s="36">
        <f>V18</f>
        <v>1.2096774193548387</v>
      </c>
      <c r="H1" s="39" t="s">
        <v>70</v>
      </c>
      <c r="I1" s="41" t="s">
        <v>57</v>
      </c>
      <c r="J1" s="25">
        <v>383.6</v>
      </c>
      <c r="K1" s="34" t="s">
        <v>69</v>
      </c>
      <c r="L1" s="36">
        <f>V19</f>
        <v>1.3820549927641099</v>
      </c>
      <c r="N1" s="39" t="s">
        <v>70</v>
      </c>
      <c r="O1" s="24" t="s">
        <v>57</v>
      </c>
      <c r="P1" s="25">
        <v>383.6</v>
      </c>
      <c r="Q1" s="34" t="s">
        <v>69</v>
      </c>
      <c r="R1" s="37">
        <f>V19</f>
        <v>1.3820549927641099</v>
      </c>
    </row>
    <row r="2" spans="2:24" s="29" customFormat="1" ht="15.75" x14ac:dyDescent="0.25">
      <c r="B2" s="27" t="s">
        <v>66</v>
      </c>
      <c r="C2" s="28" t="s">
        <v>58</v>
      </c>
      <c r="D2" s="28" t="s">
        <v>59</v>
      </c>
      <c r="E2" s="28" t="s">
        <v>67</v>
      </c>
      <c r="F2" s="28" t="s">
        <v>68</v>
      </c>
      <c r="H2" s="27" t="s">
        <v>66</v>
      </c>
      <c r="I2" s="28" t="s">
        <v>58</v>
      </c>
      <c r="J2" s="28" t="s">
        <v>59</v>
      </c>
      <c r="K2" s="28" t="s">
        <v>67</v>
      </c>
      <c r="L2" s="28" t="s">
        <v>68</v>
      </c>
      <c r="N2" s="27" t="s">
        <v>66</v>
      </c>
      <c r="O2" s="28" t="s">
        <v>58</v>
      </c>
      <c r="P2" s="28" t="s">
        <v>59</v>
      </c>
      <c r="Q2" s="28" t="s">
        <v>67</v>
      </c>
      <c r="R2" s="28" t="s">
        <v>68</v>
      </c>
    </row>
    <row r="3" spans="2:24" x14ac:dyDescent="0.25">
      <c r="B3" s="45" t="s">
        <v>73</v>
      </c>
      <c r="C3" s="31">
        <v>5.0999999999999996</v>
      </c>
      <c r="D3" s="31">
        <v>384.7</v>
      </c>
      <c r="E3" s="33">
        <f t="shared" ref="E3:E11" si="0">C3/(D$1+C3-D3)</f>
        <v>1.2749999999999817</v>
      </c>
      <c r="F3" s="38">
        <f t="shared" ref="F3:F11" si="1">E3/V$21*100</f>
        <v>50.999999999999268</v>
      </c>
      <c r="G3" s="32"/>
      <c r="H3" s="45" t="s">
        <v>78</v>
      </c>
      <c r="I3" s="31">
        <v>10.199999999999999</v>
      </c>
      <c r="J3" s="31">
        <v>385.1</v>
      </c>
      <c r="K3" s="33">
        <f t="shared" ref="K3:K11" si="2">I3/(J$1+I3-J3)</f>
        <v>1.1724137931034497</v>
      </c>
      <c r="L3" s="38">
        <f t="shared" ref="L3:L11" si="3">K3/V$21*100</f>
        <v>46.896551724137993</v>
      </c>
      <c r="M3" s="32"/>
      <c r="N3" s="45" t="s">
        <v>83</v>
      </c>
      <c r="O3" s="31">
        <v>9.1999999999999993</v>
      </c>
      <c r="P3" s="31">
        <v>386</v>
      </c>
      <c r="Q3" s="33">
        <f t="shared" ref="Q3:Q11" si="4">O3/(P$1+O3-P3)</f>
        <v>1.3529411764705859</v>
      </c>
      <c r="R3" s="38">
        <f t="shared" ref="R3:R11" si="5">Q3/V$21*100</f>
        <v>54.117647058823437</v>
      </c>
      <c r="S3" s="32"/>
    </row>
    <row r="4" spans="2:24" x14ac:dyDescent="0.25">
      <c r="B4" s="45" t="s">
        <v>74</v>
      </c>
      <c r="C4" s="31">
        <v>5.3</v>
      </c>
      <c r="D4" s="31">
        <v>384.7</v>
      </c>
      <c r="E4" s="33">
        <f t="shared" si="0"/>
        <v>1.2619047619047481</v>
      </c>
      <c r="F4" s="38">
        <f t="shared" si="1"/>
        <v>50.47619047618992</v>
      </c>
      <c r="G4" s="32"/>
      <c r="H4" s="45" t="s">
        <v>79</v>
      </c>
      <c r="I4" s="31">
        <v>10.5</v>
      </c>
      <c r="J4" s="31">
        <v>385.8</v>
      </c>
      <c r="K4" s="33">
        <f t="shared" si="2"/>
        <v>1.2650602409638536</v>
      </c>
      <c r="L4" s="38">
        <f t="shared" si="3"/>
        <v>50.60240963855415</v>
      </c>
      <c r="M4" s="32"/>
      <c r="N4" s="45" t="s">
        <v>84</v>
      </c>
      <c r="O4" s="31">
        <v>9.4</v>
      </c>
      <c r="P4" s="31">
        <v>385.6</v>
      </c>
      <c r="Q4" s="33">
        <f t="shared" si="4"/>
        <v>1.2702702702702742</v>
      </c>
      <c r="R4" s="38">
        <f t="shared" si="5"/>
        <v>50.81081081081097</v>
      </c>
      <c r="S4" s="32"/>
    </row>
    <row r="5" spans="2:24" x14ac:dyDescent="0.25">
      <c r="B5" s="45" t="s">
        <v>75</v>
      </c>
      <c r="C5" s="31">
        <v>6.1</v>
      </c>
      <c r="D5" s="31">
        <v>384.9</v>
      </c>
      <c r="E5" s="33">
        <f t="shared" si="0"/>
        <v>1.2708333333333153</v>
      </c>
      <c r="F5" s="38">
        <f t="shared" si="1"/>
        <v>50.833333333332611</v>
      </c>
      <c r="G5" s="32"/>
      <c r="H5" s="45" t="s">
        <v>80</v>
      </c>
      <c r="I5" s="31">
        <v>10.9</v>
      </c>
      <c r="J5" s="31">
        <v>385.6</v>
      </c>
      <c r="K5" s="33">
        <f t="shared" si="2"/>
        <v>1.2247191011235987</v>
      </c>
      <c r="L5" s="38">
        <f t="shared" si="3"/>
        <v>48.988764044943949</v>
      </c>
      <c r="M5" s="32"/>
      <c r="N5" s="45" t="s">
        <v>85</v>
      </c>
      <c r="O5" s="31">
        <v>8.6999999999999993</v>
      </c>
      <c r="P5" s="31">
        <v>385.4</v>
      </c>
      <c r="Q5" s="33">
        <f t="shared" si="4"/>
        <v>1.2608695652173849</v>
      </c>
      <c r="R5" s="38">
        <f t="shared" si="5"/>
        <v>50.434782608695393</v>
      </c>
      <c r="S5" s="32"/>
    </row>
    <row r="6" spans="2:24" x14ac:dyDescent="0.25">
      <c r="B6" s="45" t="s">
        <v>76</v>
      </c>
      <c r="C6" s="31">
        <v>6.5</v>
      </c>
      <c r="D6" s="31">
        <v>384.4</v>
      </c>
      <c r="E6" s="33">
        <f t="shared" si="0"/>
        <v>1.1403508771929733</v>
      </c>
      <c r="F6" s="38">
        <f t="shared" si="1"/>
        <v>45.614035087718932</v>
      </c>
      <c r="G6" s="32"/>
      <c r="H6" s="45" t="s">
        <v>81</v>
      </c>
      <c r="I6" s="31">
        <v>10.9</v>
      </c>
      <c r="J6" s="31">
        <v>385.7</v>
      </c>
      <c r="K6" s="33">
        <f t="shared" si="2"/>
        <v>1.238636363636362</v>
      </c>
      <c r="L6" s="38">
        <f t="shared" si="3"/>
        <v>49.545454545454483</v>
      </c>
      <c r="M6" s="32"/>
      <c r="N6" s="45" t="s">
        <v>86</v>
      </c>
      <c r="O6" s="31">
        <v>9.1999999999999993</v>
      </c>
      <c r="P6" s="31">
        <v>385.7</v>
      </c>
      <c r="Q6" s="33">
        <f t="shared" si="4"/>
        <v>1.2957746478873198</v>
      </c>
      <c r="R6" s="38">
        <f t="shared" si="5"/>
        <v>51.830985915492789</v>
      </c>
      <c r="S6" s="32"/>
    </row>
    <row r="7" spans="2:24" x14ac:dyDescent="0.25">
      <c r="B7" s="45" t="s">
        <v>77</v>
      </c>
      <c r="C7" s="31">
        <v>8.6</v>
      </c>
      <c r="D7" s="31">
        <v>385.6</v>
      </c>
      <c r="E7" s="33">
        <f t="shared" si="0"/>
        <v>1.3030303030302985</v>
      </c>
      <c r="F7" s="38">
        <f t="shared" si="1"/>
        <v>52.121212121211947</v>
      </c>
      <c r="G7" s="32"/>
      <c r="H7" s="45" t="s">
        <v>82</v>
      </c>
      <c r="I7" s="31">
        <v>10.9</v>
      </c>
      <c r="J7" s="31">
        <v>385.7</v>
      </c>
      <c r="K7" s="33">
        <f t="shared" si="2"/>
        <v>1.238636363636362</v>
      </c>
      <c r="L7" s="38">
        <f t="shared" si="3"/>
        <v>49.545454545454483</v>
      </c>
      <c r="M7" s="32"/>
      <c r="N7" s="45" t="s">
        <v>87</v>
      </c>
      <c r="O7" s="31">
        <v>9.9</v>
      </c>
      <c r="P7" s="31">
        <v>385.8</v>
      </c>
      <c r="Q7" s="33">
        <f t="shared" si="4"/>
        <v>1.2857142857142876</v>
      </c>
      <c r="R7" s="38">
        <f t="shared" si="5"/>
        <v>51.428571428571502</v>
      </c>
      <c r="S7" s="32"/>
    </row>
    <row r="8" spans="2:24" x14ac:dyDescent="0.25">
      <c r="B8" s="30"/>
      <c r="C8" s="31"/>
      <c r="D8" s="31"/>
      <c r="E8" s="33"/>
      <c r="F8" s="38"/>
      <c r="G8" s="32"/>
      <c r="H8" s="30"/>
      <c r="I8" s="31"/>
      <c r="J8" s="31"/>
      <c r="K8" s="33"/>
      <c r="L8" s="38"/>
      <c r="M8" s="32"/>
      <c r="N8" s="30"/>
      <c r="O8" s="31"/>
      <c r="P8" s="31"/>
      <c r="Q8" s="33"/>
      <c r="R8" s="38"/>
      <c r="S8" s="32"/>
    </row>
    <row r="9" spans="2:24" x14ac:dyDescent="0.25">
      <c r="B9" s="30"/>
      <c r="C9" s="31"/>
      <c r="D9" s="31"/>
      <c r="E9" s="33"/>
      <c r="F9" s="38"/>
      <c r="G9" s="32"/>
      <c r="H9" s="30"/>
      <c r="I9" s="31"/>
      <c r="J9" s="31"/>
      <c r="K9" s="33"/>
      <c r="L9" s="38"/>
      <c r="M9" s="32"/>
      <c r="N9" s="30"/>
      <c r="O9" s="31"/>
      <c r="P9" s="31"/>
      <c r="Q9" s="33"/>
      <c r="R9" s="38"/>
      <c r="S9" s="32"/>
    </row>
    <row r="10" spans="2:24" x14ac:dyDescent="0.25">
      <c r="B10" s="30"/>
      <c r="C10" s="31"/>
      <c r="D10" s="31"/>
      <c r="E10" s="33"/>
      <c r="F10" s="38"/>
      <c r="G10" s="32"/>
      <c r="H10" s="30"/>
      <c r="I10" s="31"/>
      <c r="J10" s="31"/>
      <c r="K10" s="33"/>
      <c r="L10" s="38"/>
      <c r="M10" s="32"/>
      <c r="N10" s="30"/>
      <c r="O10" s="31"/>
      <c r="P10" s="31"/>
      <c r="Q10" s="33"/>
      <c r="R10" s="38"/>
      <c r="S10" s="32"/>
    </row>
    <row r="11" spans="2:24" x14ac:dyDescent="0.25">
      <c r="B11" s="30"/>
      <c r="C11" s="31"/>
      <c r="D11" s="31"/>
      <c r="E11" s="33"/>
      <c r="F11" s="38"/>
      <c r="G11" s="32"/>
      <c r="H11" s="30"/>
      <c r="I11" s="31"/>
      <c r="J11" s="31"/>
      <c r="K11" s="33"/>
      <c r="L11" s="38"/>
      <c r="M11" s="32"/>
      <c r="N11" s="30"/>
      <c r="O11" s="31"/>
      <c r="P11" s="31"/>
      <c r="Q11" s="33"/>
      <c r="R11" s="38"/>
      <c r="S11" s="32"/>
    </row>
    <row r="12" spans="2:24" x14ac:dyDescent="0.25">
      <c r="F12" s="42">
        <f>AVERAGE(F3:F11)</f>
        <v>50.008954203690543</v>
      </c>
      <c r="L12" s="42">
        <f>AVERAGE(L3:L11)</f>
        <v>49.11572689970901</v>
      </c>
      <c r="R12" s="42">
        <f>AVERAGE(R3:R11)</f>
        <v>51.724559564478817</v>
      </c>
    </row>
    <row r="13" spans="2:24" ht="15.75" x14ac:dyDescent="0.25">
      <c r="B13" s="39" t="s">
        <v>70</v>
      </c>
      <c r="C13" s="24" t="s">
        <v>57</v>
      </c>
      <c r="D13" s="25">
        <v>383.6</v>
      </c>
      <c r="E13" s="34" t="s">
        <v>69</v>
      </c>
      <c r="F13" s="36">
        <f>V19</f>
        <v>1.3820549927641099</v>
      </c>
      <c r="H13" s="46"/>
      <c r="I13" s="47"/>
      <c r="J13" s="48"/>
      <c r="K13" s="49"/>
      <c r="L13" s="50"/>
    </row>
    <row r="14" spans="2:24" ht="15.75" x14ac:dyDescent="0.25">
      <c r="B14" s="27" t="s">
        <v>66</v>
      </c>
      <c r="C14" s="28" t="s">
        <v>58</v>
      </c>
      <c r="D14" s="28" t="s">
        <v>59</v>
      </c>
      <c r="E14" s="28" t="s">
        <v>67</v>
      </c>
      <c r="F14" s="28" t="s">
        <v>68</v>
      </c>
      <c r="G14" s="29"/>
      <c r="H14" s="51"/>
      <c r="I14" s="52"/>
      <c r="J14" s="52"/>
      <c r="K14" s="52"/>
      <c r="L14" s="52"/>
      <c r="N14" s="24" t="s">
        <v>60</v>
      </c>
      <c r="U14" s="24" t="s">
        <v>72</v>
      </c>
      <c r="V14" s="25"/>
      <c r="W14" s="25"/>
      <c r="X14" s="25"/>
    </row>
    <row r="15" spans="2:24" x14ac:dyDescent="0.25">
      <c r="B15" s="45" t="s">
        <v>88</v>
      </c>
      <c r="C15" s="31">
        <v>4.4000000000000004</v>
      </c>
      <c r="D15" s="31">
        <v>384.3</v>
      </c>
      <c r="E15" s="33">
        <f t="shared" ref="E15:E23" si="6">C15/(D$13+C15-D15)</f>
        <v>1.189189189189193</v>
      </c>
      <c r="F15" s="38">
        <f>E15/V$21*100</f>
        <v>47.567567567567721</v>
      </c>
      <c r="G15" s="32"/>
      <c r="H15" s="53"/>
      <c r="I15" s="54"/>
      <c r="J15" s="55"/>
      <c r="K15" s="56"/>
      <c r="L15" s="57"/>
      <c r="N15" t="s">
        <v>57</v>
      </c>
      <c r="P15" s="26" t="s">
        <v>63</v>
      </c>
      <c r="V15" s="25"/>
      <c r="W15" s="25"/>
      <c r="X15" s="25"/>
    </row>
    <row r="16" spans="2:24" ht="15.75" x14ac:dyDescent="0.25">
      <c r="B16" s="45" t="s">
        <v>89</v>
      </c>
      <c r="C16" s="31">
        <v>4.2</v>
      </c>
      <c r="D16" s="31">
        <v>384.4</v>
      </c>
      <c r="E16" s="33">
        <f t="shared" si="6"/>
        <v>1.2352941176470464</v>
      </c>
      <c r="F16" s="38">
        <f t="shared" ref="F16:F23" si="7">E16/V$21*100</f>
        <v>49.411764705881858</v>
      </c>
      <c r="G16" s="32"/>
      <c r="H16" s="53"/>
      <c r="I16" s="54"/>
      <c r="J16" s="55"/>
      <c r="K16" s="56"/>
      <c r="L16" s="57"/>
      <c r="N16" t="s">
        <v>58</v>
      </c>
      <c r="P16" s="26" t="s">
        <v>61</v>
      </c>
      <c r="U16" s="11" t="s">
        <v>68</v>
      </c>
      <c r="V16" s="28" t="s">
        <v>67</v>
      </c>
      <c r="W16" s="25"/>
      <c r="X16" s="25"/>
    </row>
    <row r="17" spans="2:24" x14ac:dyDescent="0.25">
      <c r="B17" s="45" t="s">
        <v>90</v>
      </c>
      <c r="C17" s="31">
        <v>4.0999999999999996</v>
      </c>
      <c r="D17" s="31">
        <v>384.3</v>
      </c>
      <c r="E17" s="33">
        <f t="shared" si="6"/>
        <v>1.2058823529411642</v>
      </c>
      <c r="F17" s="38">
        <f t="shared" si="7"/>
        <v>48.235294117646568</v>
      </c>
      <c r="G17" s="32"/>
      <c r="H17" s="53"/>
      <c r="I17" s="54"/>
      <c r="J17" s="55"/>
      <c r="K17" s="56"/>
      <c r="L17" s="57"/>
      <c r="N17" t="s">
        <v>59</v>
      </c>
      <c r="P17" s="26" t="s">
        <v>62</v>
      </c>
      <c r="U17" s="10">
        <v>30</v>
      </c>
      <c r="V17" s="43">
        <f>(1606+3747)/((1606/V$21)+(3747/0.9))</f>
        <v>1.1138778681019894</v>
      </c>
      <c r="W17" s="25"/>
      <c r="X17" s="25"/>
    </row>
    <row r="18" spans="2:24" x14ac:dyDescent="0.25">
      <c r="B18" s="45" t="s">
        <v>91</v>
      </c>
      <c r="C18" s="31">
        <v>4.0999999999999996</v>
      </c>
      <c r="D18" s="31">
        <v>384.2</v>
      </c>
      <c r="E18" s="33">
        <f t="shared" si="6"/>
        <v>1.1714285714285524</v>
      </c>
      <c r="F18" s="38">
        <f t="shared" si="7"/>
        <v>46.857142857142101</v>
      </c>
      <c r="G18" s="32"/>
      <c r="H18" s="53"/>
      <c r="I18" s="54"/>
      <c r="J18" s="55"/>
      <c r="K18" s="56"/>
      <c r="L18" s="57"/>
      <c r="N18" t="s">
        <v>64</v>
      </c>
      <c r="P18" s="26" t="s">
        <v>65</v>
      </c>
      <c r="U18" s="10">
        <v>40</v>
      </c>
      <c r="V18" s="43">
        <f>(1606+2409)/((1606/V$21)+(2409/0.9))</f>
        <v>1.2096774193548387</v>
      </c>
      <c r="W18" s="25"/>
      <c r="X18" s="25"/>
    </row>
    <row r="19" spans="2:24" x14ac:dyDescent="0.25">
      <c r="B19" s="45" t="s">
        <v>92</v>
      </c>
      <c r="C19" s="31">
        <v>4.2</v>
      </c>
      <c r="D19" s="31">
        <v>384.2</v>
      </c>
      <c r="E19" s="33">
        <f t="shared" si="6"/>
        <v>1.1666666666666594</v>
      </c>
      <c r="F19" s="38">
        <f t="shared" si="7"/>
        <v>46.66666666666638</v>
      </c>
      <c r="G19" s="32"/>
      <c r="H19" s="53"/>
      <c r="I19" s="54"/>
      <c r="J19" s="55"/>
      <c r="K19" s="56"/>
      <c r="L19" s="57"/>
      <c r="U19" s="10">
        <v>50</v>
      </c>
      <c r="V19" s="43">
        <f>(1606+1606)/((1606/V$21)+(1606/0.955))</f>
        <v>1.3820549927641099</v>
      </c>
      <c r="W19" s="25"/>
      <c r="X19" s="25"/>
    </row>
    <row r="20" spans="2:24" x14ac:dyDescent="0.25">
      <c r="B20" s="30"/>
      <c r="C20" s="31"/>
      <c r="D20" s="31"/>
      <c r="E20" s="33"/>
      <c r="F20" s="38"/>
      <c r="G20" s="32"/>
      <c r="H20" s="53"/>
      <c r="I20" s="54"/>
      <c r="J20" s="55"/>
      <c r="K20" s="56"/>
      <c r="L20" s="57"/>
      <c r="U20" s="10">
        <v>60</v>
      </c>
      <c r="V20" s="43">
        <f>(1606+1070)/((1606/V$21)+(1070/0.9))</f>
        <v>1.4612658965149015</v>
      </c>
      <c r="W20" s="25"/>
      <c r="X20" s="25"/>
    </row>
    <row r="21" spans="2:24" x14ac:dyDescent="0.25">
      <c r="B21" s="30"/>
      <c r="C21" s="31"/>
      <c r="D21" s="31"/>
      <c r="E21" s="33"/>
      <c r="F21" s="38"/>
      <c r="G21" s="32"/>
      <c r="H21" s="53"/>
      <c r="I21" s="54"/>
      <c r="J21" s="55"/>
      <c r="K21" s="56"/>
      <c r="L21" s="57"/>
      <c r="U21" s="35">
        <v>100</v>
      </c>
      <c r="V21" s="44">
        <v>2.5</v>
      </c>
      <c r="W21" s="25"/>
      <c r="X21" s="25"/>
    </row>
    <row r="22" spans="2:24" x14ac:dyDescent="0.25">
      <c r="B22" s="30"/>
      <c r="C22" s="31"/>
      <c r="D22" s="31"/>
      <c r="E22" s="33"/>
      <c r="F22" s="38"/>
      <c r="G22" s="32"/>
      <c r="H22" s="53"/>
      <c r="I22" s="54"/>
      <c r="J22" s="55"/>
      <c r="K22" s="56"/>
      <c r="L22" s="57"/>
    </row>
    <row r="23" spans="2:24" x14ac:dyDescent="0.25">
      <c r="B23" s="30"/>
      <c r="C23" s="31"/>
      <c r="D23" s="31"/>
      <c r="E23" s="33"/>
      <c r="F23" s="38"/>
      <c r="G23" s="32"/>
      <c r="H23" s="53"/>
      <c r="I23" s="54"/>
      <c r="J23" s="55"/>
      <c r="K23" s="56"/>
      <c r="L23" s="57"/>
    </row>
    <row r="24" spans="2:24" x14ac:dyDescent="0.25">
      <c r="F24" s="42">
        <f>AVERAGE(F15:F23)</f>
        <v>47.747687182980926</v>
      </c>
      <c r="H24" s="58"/>
      <c r="I24" s="48"/>
      <c r="J24" s="48"/>
      <c r="K24" s="48"/>
      <c r="L24" s="59"/>
    </row>
    <row r="27" spans="2:24" ht="15.75" x14ac:dyDescent="0.25">
      <c r="B27" s="40" t="s">
        <v>71</v>
      </c>
      <c r="C27" s="24" t="s">
        <v>57</v>
      </c>
      <c r="D27" s="25">
        <v>379.7</v>
      </c>
      <c r="E27" s="34" t="s">
        <v>69</v>
      </c>
      <c r="F27" s="36">
        <f>V31</f>
        <v>0</v>
      </c>
    </row>
    <row r="28" spans="2:24" ht="15.75" x14ac:dyDescent="0.25">
      <c r="B28" s="27" t="s">
        <v>66</v>
      </c>
      <c r="C28" s="28" t="s">
        <v>58</v>
      </c>
      <c r="D28" s="28" t="s">
        <v>59</v>
      </c>
      <c r="E28" s="28" t="s">
        <v>67</v>
      </c>
      <c r="F28" s="28" t="s">
        <v>68</v>
      </c>
    </row>
    <row r="29" spans="2:24" x14ac:dyDescent="0.25">
      <c r="B29" s="30" t="s">
        <v>48</v>
      </c>
      <c r="C29" s="31"/>
      <c r="D29" s="31"/>
      <c r="E29" s="33">
        <f t="shared" ref="E29:E37" si="8">C29/(D$13+C29-D29)</f>
        <v>0</v>
      </c>
      <c r="F29" s="38">
        <f>E29/V$21*100</f>
        <v>0</v>
      </c>
    </row>
    <row r="30" spans="2:24" x14ac:dyDescent="0.25">
      <c r="B30" s="30" t="s">
        <v>49</v>
      </c>
      <c r="C30" s="31">
        <v>6.4</v>
      </c>
      <c r="D30" s="31">
        <v>380.8</v>
      </c>
      <c r="E30" s="33">
        <f>C30/(D$27+C30-D30)</f>
        <v>1.2075471698113311</v>
      </c>
      <c r="F30" s="38">
        <f>E30/V$21*100</f>
        <v>48.301886792453246</v>
      </c>
    </row>
    <row r="31" spans="2:24" x14ac:dyDescent="0.25">
      <c r="B31" s="30" t="s">
        <v>50</v>
      </c>
      <c r="C31" s="31"/>
      <c r="D31" s="31"/>
      <c r="E31" s="33">
        <f t="shared" si="8"/>
        <v>0</v>
      </c>
      <c r="F31" s="38">
        <f t="shared" ref="F31:F37" si="9">E31/V$21*100</f>
        <v>0</v>
      </c>
    </row>
    <row r="32" spans="2:24" x14ac:dyDescent="0.25">
      <c r="B32" s="30" t="s">
        <v>51</v>
      </c>
      <c r="C32" s="31">
        <v>7</v>
      </c>
      <c r="D32" s="31">
        <v>380.7</v>
      </c>
      <c r="E32" s="33">
        <f t="shared" si="8"/>
        <v>0.70707070707070463</v>
      </c>
      <c r="F32" s="38">
        <f t="shared" si="9"/>
        <v>28.282828282828188</v>
      </c>
    </row>
    <row r="33" spans="2:15" x14ac:dyDescent="0.25">
      <c r="B33" s="30" t="s">
        <v>52</v>
      </c>
      <c r="C33" s="31"/>
      <c r="D33" s="31"/>
      <c r="E33" s="33">
        <f t="shared" si="8"/>
        <v>0</v>
      </c>
      <c r="F33" s="38">
        <f t="shared" si="9"/>
        <v>0</v>
      </c>
    </row>
    <row r="34" spans="2:15" x14ac:dyDescent="0.25">
      <c r="B34" s="30" t="s">
        <v>53</v>
      </c>
      <c r="C34" s="31">
        <v>6.6</v>
      </c>
      <c r="D34" s="31">
        <v>381</v>
      </c>
      <c r="E34" s="33">
        <f t="shared" si="8"/>
        <v>0.7173913043478225</v>
      </c>
      <c r="F34" s="38">
        <f t="shared" si="9"/>
        <v>28.695652173912901</v>
      </c>
    </row>
    <row r="35" spans="2:15" x14ac:dyDescent="0.25">
      <c r="B35" s="30" t="s">
        <v>54</v>
      </c>
      <c r="C35" s="31"/>
      <c r="D35" s="31"/>
      <c r="E35" s="33">
        <f t="shared" si="8"/>
        <v>0</v>
      </c>
      <c r="F35" s="38">
        <f t="shared" si="9"/>
        <v>0</v>
      </c>
    </row>
    <row r="36" spans="2:15" x14ac:dyDescent="0.25">
      <c r="B36" s="30" t="s">
        <v>55</v>
      </c>
      <c r="C36" s="31">
        <v>6.8</v>
      </c>
      <c r="D36" s="31">
        <v>380.8</v>
      </c>
      <c r="E36" s="33">
        <f t="shared" si="8"/>
        <v>0.70833333333333159</v>
      </c>
      <c r="F36" s="38">
        <f t="shared" si="9"/>
        <v>28.333333333333265</v>
      </c>
    </row>
    <row r="37" spans="2:15" x14ac:dyDescent="0.25">
      <c r="B37" s="30" t="s">
        <v>56</v>
      </c>
      <c r="C37" s="31"/>
      <c r="D37" s="31"/>
      <c r="E37" s="33">
        <f t="shared" si="8"/>
        <v>0</v>
      </c>
      <c r="F37" s="38">
        <f t="shared" si="9"/>
        <v>0</v>
      </c>
    </row>
    <row r="38" spans="2:15" x14ac:dyDescent="0.25">
      <c r="F38"/>
      <c r="H38" s="25"/>
      <c r="L38"/>
      <c r="N38" s="25"/>
      <c r="O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2019-08-27T20:04:30Z</dcterms:created>
  <dcterms:modified xsi:type="dcterms:W3CDTF">2019-12-02T18:39:26Z</dcterms:modified>
</cp:coreProperties>
</file>